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Assignments\Mahagenco\MYT FY26-30\MERC Proceedings\Revised Petition\Tariff formats\"/>
    </mc:Choice>
  </mc:AlternateContent>
  <xr:revisionPtr revIDLastSave="0" documentId="13_ncr:1_{48E61C88-9578-4AD8-B99E-83F5746E636B}" xr6:coauthVersionLast="47" xr6:coauthVersionMax="47" xr10:uidLastSave="{00000000-0000-0000-0000-000000000000}"/>
  <bookViews>
    <workbookView xWindow="-110" yWindow="-110" windowWidth="19420" windowHeight="10300" tabRatio="926" xr2:uid="{00000000-000D-0000-FFFF-FFFF00000000}"/>
  </bookViews>
  <sheets>
    <sheet name="Index" sheetId="57" r:id="rId1"/>
    <sheet name="F1" sheetId="58" r:id="rId2"/>
    <sheet name="F1.1" sheetId="80" r:id="rId3"/>
    <sheet name="F2.1" sheetId="81" r:id="rId4"/>
    <sheet name="F2.2" sheetId="59" r:id="rId5"/>
    <sheet name="F2.3" sheetId="60" r:id="rId6"/>
    <sheet name="F2.4" sheetId="61" r:id="rId7"/>
    <sheet name="F2.5" sheetId="62" r:id="rId8"/>
    <sheet name="F2.6" sheetId="79" r:id="rId9"/>
    <sheet name="F2.7" sheetId="63" r:id="rId10"/>
    <sheet name="F3" sheetId="65" r:id="rId11"/>
    <sheet name="F3.1" sheetId="66" r:id="rId12"/>
    <sheet name="F3.2" sheetId="67" r:id="rId13"/>
    <sheet name="F3.3" sheetId="68" r:id="rId14"/>
    <sheet name="F3.4" sheetId="69" r:id="rId15"/>
    <sheet name="F4" sheetId="93" r:id="rId16"/>
    <sheet name="F4.1" sheetId="117" r:id="rId17"/>
    <sheet name="F4.2" sheetId="118" r:id="rId18"/>
    <sheet name="F4.3" sheetId="119" r:id="rId19"/>
    <sheet name="F5 (T)" sheetId="116" r:id="rId20"/>
    <sheet name="F5" sheetId="70" r:id="rId21"/>
    <sheet name="F5.1 (N)" sheetId="103" r:id="rId22"/>
    <sheet name="F6" sheetId="54" r:id="rId23"/>
    <sheet name="F7" sheetId="55" r:id="rId24"/>
    <sheet name="F8" sheetId="71" r:id="rId25"/>
    <sheet name="F9" sheetId="72" r:id="rId26"/>
    <sheet name="F9.1" sheetId="91" r:id="rId27"/>
    <sheet name="F9.2" sheetId="73" r:id="rId28"/>
    <sheet name="F9.3" sheetId="74" r:id="rId29"/>
    <sheet name="F10" sheetId="77" r:id="rId30"/>
    <sheet name="F11" sheetId="75" r:id="rId31"/>
    <sheet name="F12" sheetId="76" r:id="rId32"/>
    <sheet name="F13" sheetId="78" r:id="rId33"/>
    <sheet name="F14.1" sheetId="104" r:id="rId34"/>
    <sheet name="F14.2" sheetId="105" r:id="rId35"/>
    <sheet name="F14.3" sheetId="106" r:id="rId36"/>
    <sheet name="F14.4" sheetId="107" r:id="rId37"/>
    <sheet name="F14.5" sheetId="108" r:id="rId38"/>
    <sheet name="F14.6" sheetId="109" r:id="rId39"/>
    <sheet name="F14.7" sheetId="110" r:id="rId40"/>
    <sheet name="F14.8" sheetId="111" r:id="rId41"/>
    <sheet name="F14.9" sheetId="112" r:id="rId42"/>
    <sheet name="F15" sheetId="113" r:id="rId43"/>
    <sheet name="F16" sheetId="98" r:id="rId44"/>
    <sheet name="F17" sheetId="99" r:id="rId45"/>
    <sheet name="F18" sheetId="114" r:id="rId46"/>
    <sheet name="F19" sheetId="115" r:id="rId47"/>
  </sheets>
  <externalReferences>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a" localSheetId="19">#REF!</definedName>
    <definedName name="\a">#REF!</definedName>
    <definedName name="\b" localSheetId="19">#REF!</definedName>
    <definedName name="\b">#REF!</definedName>
    <definedName name="\c" localSheetId="19">#REF!</definedName>
    <definedName name="\c">#REF!</definedName>
    <definedName name="\d" localSheetId="19">#REF!</definedName>
    <definedName name="\d">#REF!</definedName>
    <definedName name="\e" localSheetId="19">#REF!</definedName>
    <definedName name="\e">#REF!</definedName>
    <definedName name="\f" localSheetId="19">#REF!</definedName>
    <definedName name="\f">#REF!</definedName>
    <definedName name="\g" localSheetId="19">#REF!</definedName>
    <definedName name="\g">#REF!</definedName>
    <definedName name="\j" localSheetId="19">#REF!</definedName>
    <definedName name="\j">#REF!</definedName>
    <definedName name="\k" localSheetId="19">#REF!</definedName>
    <definedName name="\k">#REF!</definedName>
    <definedName name="\m" localSheetId="19">#REF!</definedName>
    <definedName name="\m">#REF!</definedName>
    <definedName name="\n" localSheetId="19">#REF!</definedName>
    <definedName name="\n">#REF!</definedName>
    <definedName name="\o" localSheetId="19">#REF!</definedName>
    <definedName name="\o">#REF!</definedName>
    <definedName name="\p" localSheetId="19">#REF!</definedName>
    <definedName name="\p">#REF!</definedName>
    <definedName name="\s" localSheetId="19">#REF!</definedName>
    <definedName name="\s">#REF!</definedName>
    <definedName name="\t" localSheetId="19">#REF!</definedName>
    <definedName name="\t">#REF!</definedName>
    <definedName name="\w" localSheetId="19">#REF!</definedName>
    <definedName name="\w">#REF!</definedName>
    <definedName name="\x" localSheetId="19">#REF!</definedName>
    <definedName name="\x">#REF!</definedName>
    <definedName name="\z" localSheetId="19">#REF!</definedName>
    <definedName name="\z">#REF!</definedName>
    <definedName name="_" localSheetId="19">#REF!</definedName>
    <definedName name="_">#REF!</definedName>
    <definedName name="_.._D__D__D__D_" localSheetId="19">#REF!</definedName>
    <definedName name="_.._D__D__D__D_">#REF!</definedName>
    <definedName name="_________XL__ENTER_UNIT" localSheetId="19">#REF!</definedName>
    <definedName name="_________XL__ENTER_UNIT">#REF!</definedName>
    <definedName name="_______SCH6" localSheetId="19">'[1]04REL'!#REF!</definedName>
    <definedName name="_______SCH6">'[1]04REL'!#REF!</definedName>
    <definedName name="_______XL__ENTER_UNIT" localSheetId="19">#REF!</definedName>
    <definedName name="_______XL__ENTER_UNIT">#REF!</definedName>
    <definedName name="______SCH6" localSheetId="19">'[1]04REL'!#REF!</definedName>
    <definedName name="______SCH6">'[1]04REL'!#REF!</definedName>
    <definedName name="______XL__ENTER_UNIT" localSheetId="19">#REF!</definedName>
    <definedName name="______XL__ENTER_UNIT">#REF!</definedName>
    <definedName name="_____SCH6" localSheetId="19">'[1]04REL'!#REF!</definedName>
    <definedName name="_____SCH6">'[1]04REL'!#REF!</definedName>
    <definedName name="____SCH6" localSheetId="19">'[1]04REL'!#REF!</definedName>
    <definedName name="____SCH6">'[1]04REL'!#REF!</definedName>
    <definedName name="____XL__ENTER_UNIT" localSheetId="19">#REF!</definedName>
    <definedName name="____XL__ENTER_UNIT">#REF!</definedName>
    <definedName name="___INDEX_SHEET___ASAP_Utilities" localSheetId="19">#REF!</definedName>
    <definedName name="___INDEX_SHEET___ASAP_Utilities">#REF!</definedName>
    <definedName name="___SCH6" localSheetId="19">'[1]04REL'!#REF!</definedName>
    <definedName name="___SCH6">'[1]04REL'!#REF!</definedName>
    <definedName name="___XL__ENTER_UNIT" localSheetId="19">#REF!</definedName>
    <definedName name="___XL__ENTER_UNIT">#REF!</definedName>
    <definedName name="__123Graph_A" localSheetId="42" hidden="1">[2]CE!#REF!</definedName>
    <definedName name="__123Graph_A" localSheetId="44" hidden="1">[2]CE!#REF!</definedName>
    <definedName name="__123Graph_A" localSheetId="15" hidden="1">[2]CE!#REF!</definedName>
    <definedName name="__123Graph_A" localSheetId="19" hidden="1">[2]CE!#REF!</definedName>
    <definedName name="__123Graph_A" localSheetId="21" hidden="1">[2]CE!#REF!</definedName>
    <definedName name="__123Graph_A" hidden="1">[2]CE!#REF!</definedName>
    <definedName name="__123Graph_ASTNPLF" localSheetId="42" hidden="1">[2]CE!#REF!</definedName>
    <definedName name="__123Graph_ASTNPLF" localSheetId="44" hidden="1">[2]CE!#REF!</definedName>
    <definedName name="__123Graph_ASTNPLF" localSheetId="15" hidden="1">[2]CE!#REF!</definedName>
    <definedName name="__123Graph_ASTNPLF" localSheetId="19" hidden="1">[2]CE!#REF!</definedName>
    <definedName name="__123Graph_ASTNPLF" localSheetId="21" hidden="1">[2]CE!#REF!</definedName>
    <definedName name="__123Graph_ASTNPLF" hidden="1">[2]CE!#REF!</definedName>
    <definedName name="__123Graph_B" localSheetId="42" hidden="1">[2]CE!#REF!</definedName>
    <definedName name="__123Graph_B" localSheetId="44" hidden="1">[2]CE!#REF!</definedName>
    <definedName name="__123Graph_B" localSheetId="15" hidden="1">[2]CE!#REF!</definedName>
    <definedName name="__123Graph_B" localSheetId="19" hidden="1">[2]CE!#REF!</definedName>
    <definedName name="__123Graph_B" localSheetId="21" hidden="1">[2]CE!#REF!</definedName>
    <definedName name="__123Graph_B" hidden="1">[2]CE!#REF!</definedName>
    <definedName name="__123Graph_BSTNPLF" localSheetId="42" hidden="1">[2]CE!#REF!</definedName>
    <definedName name="__123Graph_BSTNPLF" localSheetId="44" hidden="1">[2]CE!#REF!</definedName>
    <definedName name="__123Graph_BSTNPLF" localSheetId="15" hidden="1">[2]CE!#REF!</definedName>
    <definedName name="__123Graph_BSTNPLF" localSheetId="19" hidden="1">[2]CE!#REF!</definedName>
    <definedName name="__123Graph_BSTNPLF" localSheetId="21" hidden="1">[2]CE!#REF!</definedName>
    <definedName name="__123Graph_BSTNPLF" hidden="1">[2]CE!#REF!</definedName>
    <definedName name="__123Graph_C" localSheetId="42" hidden="1">[2]CE!#REF!</definedName>
    <definedName name="__123Graph_C" localSheetId="44" hidden="1">[2]CE!#REF!</definedName>
    <definedName name="__123Graph_C" localSheetId="15" hidden="1">[2]CE!#REF!</definedName>
    <definedName name="__123Graph_C" localSheetId="19" hidden="1">[2]CE!#REF!</definedName>
    <definedName name="__123Graph_C" localSheetId="21" hidden="1">[2]CE!#REF!</definedName>
    <definedName name="__123Graph_C" hidden="1">[2]CE!#REF!</definedName>
    <definedName name="__123Graph_CSTNPLF" localSheetId="42" hidden="1">[2]CE!#REF!</definedName>
    <definedName name="__123Graph_CSTNPLF" localSheetId="44" hidden="1">[2]CE!#REF!</definedName>
    <definedName name="__123Graph_CSTNPLF" localSheetId="15" hidden="1">[2]CE!#REF!</definedName>
    <definedName name="__123Graph_CSTNPLF" localSheetId="19" hidden="1">[2]CE!#REF!</definedName>
    <definedName name="__123Graph_CSTNPLF" localSheetId="21" hidden="1">[2]CE!#REF!</definedName>
    <definedName name="__123Graph_CSTNPLF" hidden="1">[2]CE!#REF!</definedName>
    <definedName name="__123Graph_X" localSheetId="42" hidden="1">[2]CE!#REF!</definedName>
    <definedName name="__123Graph_X" localSheetId="44" hidden="1">[2]CE!#REF!</definedName>
    <definedName name="__123Graph_X" localSheetId="15" hidden="1">[2]CE!#REF!</definedName>
    <definedName name="__123Graph_X" localSheetId="19" hidden="1">[2]CE!#REF!</definedName>
    <definedName name="__123Graph_X" localSheetId="21" hidden="1">[2]CE!#REF!</definedName>
    <definedName name="__123Graph_X" hidden="1">[2]CE!#REF!</definedName>
    <definedName name="__123Graph_XSTNPLF" localSheetId="42" hidden="1">[2]CE!#REF!</definedName>
    <definedName name="__123Graph_XSTNPLF" localSheetId="44" hidden="1">[2]CE!#REF!</definedName>
    <definedName name="__123Graph_XSTNPLF" localSheetId="15" hidden="1">[2]CE!#REF!</definedName>
    <definedName name="__123Graph_XSTNPLF" localSheetId="19" hidden="1">[2]CE!#REF!</definedName>
    <definedName name="__123Graph_XSTNPLF" localSheetId="21" hidden="1">[2]CE!#REF!</definedName>
    <definedName name="__123Graph_XSTNPLF" hidden="1">[2]CE!#REF!</definedName>
    <definedName name="__DOWN_10__GOTO" localSheetId="19">#REF!</definedName>
    <definedName name="__DOWN_10__GOTO">#REF!</definedName>
    <definedName name="__ES84__EW84_0." localSheetId="19">#REF!</definedName>
    <definedName name="__ES84__EW84_0.">#REF!</definedName>
    <definedName name="__GOTO_EP84__AV" localSheetId="19">#REF!</definedName>
    <definedName name="__GOTO_EP84__AV">#REF!</definedName>
    <definedName name="__SCH6" localSheetId="19">'[1]04REL'!#REF!</definedName>
    <definedName name="__SCH6">'[1]04REL'!#REF!</definedName>
    <definedName name="__SUM_CS57..CS6" localSheetId="19">#REF!</definedName>
    <definedName name="__SUM_CS57..CS6">#REF!</definedName>
    <definedName name="__SUM_CS65..CS7" localSheetId="19">#REF!</definedName>
    <definedName name="__SUM_CS65..CS7">#REF!</definedName>
    <definedName name="__SUM_FQ20..FQ2" localSheetId="19">#REF!</definedName>
    <definedName name="__SUM_FQ20..FQ2">#REF!</definedName>
    <definedName name="__SUM_FQ28..FQ3" localSheetId="19">#REF!</definedName>
    <definedName name="__SUM_FQ28..FQ3">#REF!</definedName>
    <definedName name="__XL__ENTER_UNIT" localSheetId="19">#REF!</definedName>
    <definedName name="__XL__ENTER_UNIT">#REF!</definedName>
    <definedName name="_4.1Tillarii" hidden="1">[2]CE!#REF!</definedName>
    <definedName name="_5" localSheetId="19">#REF!</definedName>
    <definedName name="_5">#REF!</definedName>
    <definedName name="_6" localSheetId="19">#REF!</definedName>
    <definedName name="_6">#REF!</definedName>
    <definedName name="_D___GOTO_GK112" localSheetId="19">#REF!</definedName>
    <definedName name="_D___GOTO_GK112">#REF!</definedName>
    <definedName name="_D___GOTO_GK56_" localSheetId="19">#REF!</definedName>
    <definedName name="_D___GOTO_GK56_">#REF!</definedName>
    <definedName name="_D__D___L___GOT" localSheetId="19">#REF!</definedName>
    <definedName name="_D__D___L___GOT">#REF!</definedName>
    <definedName name="_D__D__D___D__D" localSheetId="19">#REF!</definedName>
    <definedName name="_D__D__D___D__D">#REF!</definedName>
    <definedName name="_D_19__U_19_" localSheetId="19">#REF!</definedName>
    <definedName name="_D_19__U_19_">#REF!</definedName>
    <definedName name="_DOWN_9__RIGHT_" localSheetId="19">#REF!</definedName>
    <definedName name="_DOWN_9__RIGHT_">#REF!</definedName>
    <definedName name="_Fill" localSheetId="42" hidden="1">'F15'!#REF!</definedName>
    <definedName name="_Fill" localSheetId="44" hidden="1">#REF!</definedName>
    <definedName name="_Fill" localSheetId="15" hidden="1">#REF!</definedName>
    <definedName name="_Fill" localSheetId="19" hidden="1">#REF!</definedName>
    <definedName name="_Fill" localSheetId="21" hidden="1">#REF!</definedName>
    <definedName name="_Fill" hidden="1">#REF!</definedName>
    <definedName name="_FROM__R__R__08" localSheetId="19">#REF!</definedName>
    <definedName name="_FROM__R__R__08">#REF!</definedName>
    <definedName name="_FROM__R__R__16" localSheetId="19">#REF!</definedName>
    <definedName name="_FROM__R__R__16">#REF!</definedName>
    <definedName name="_GENERATION__R_" localSheetId="19">#REF!</definedName>
    <definedName name="_GENERATION__R_">#REF!</definedName>
    <definedName name="_GOTO_BT49__R__" localSheetId="19">#REF!</definedName>
    <definedName name="_GOTO_BT49__R__">#REF!</definedName>
    <definedName name="_GOTO_CF11__?__" localSheetId="19">#REF!</definedName>
    <definedName name="_GOTO_CF11__?__">#REF!</definedName>
    <definedName name="_GOTO_EO75__WEK" localSheetId="19">#REF!</definedName>
    <definedName name="_GOTO_EO75__WEK">#REF!</definedName>
    <definedName name="_GOTO_EP82__PEA" localSheetId="19">#REF!</definedName>
    <definedName name="_GOTO_EP82__PEA">#REF!</definedName>
    <definedName name="_GOTO_EP86__PER" localSheetId="19">#REF!</definedName>
    <definedName name="_GOTO_EP86__PER">#REF!</definedName>
    <definedName name="_GOTO_FO112__RV" localSheetId="19">#REF!</definedName>
    <definedName name="_GOTO_FO112__RV">#REF!</definedName>
    <definedName name="_GOTO_FO56__RV_" localSheetId="19">#REF!</definedName>
    <definedName name="_GOTO_FO56__RV_">#REF!</definedName>
    <definedName name="_HOME__GOTO_M14" localSheetId="19">#REF!</definedName>
    <definedName name="_HOME__GOTO_M14">#REF!</definedName>
    <definedName name="_Order1" hidden="1">255</definedName>
    <definedName name="_PLF__R__R___ES" localSheetId="19">#REF!</definedName>
    <definedName name="_PLF__R__R___ES">#REF!</definedName>
    <definedName name="_RV_DOWN_6__LEF" localSheetId="19">#REF!</definedName>
    <definedName name="_RV_DOWN_6__LEF">#REF!</definedName>
    <definedName name="_SCH6" localSheetId="19">'[1]04REL'!#REF!</definedName>
    <definedName name="_SCH6">'[1]04REL'!#REF!</definedName>
    <definedName name="_SUM_DI14..DI21" localSheetId="19">#REF!</definedName>
    <definedName name="_SUM_DI14..DI21">#REF!</definedName>
    <definedName name="_SUM_DI22..DI29" localSheetId="19">#REF!</definedName>
    <definedName name="_SUM_DI22..DI29">#REF!</definedName>
    <definedName name="_U__END__U__D__" localSheetId="19">#REF!</definedName>
    <definedName name="_U__END__U__D__">#REF!</definedName>
    <definedName name="_U__U__END__U__" localSheetId="19">#REF!</definedName>
    <definedName name="_U__U__END__U__">#REF!</definedName>
    <definedName name="_U__U__U__U__U_" localSheetId="19">#REF!</definedName>
    <definedName name="_U__U__U__U__U_">#REF!</definedName>
    <definedName name="_WGPD_GOTO_CO10" localSheetId="19">#REF!</definedName>
    <definedName name="_WGPD_GOTO_CO10">#REF!</definedName>
    <definedName name="A" localSheetId="19">#REF!</definedName>
    <definedName name="A">#REF!</definedName>
    <definedName name="ADL.63">[3]Addl.40!$A$38:$I$284</definedName>
    <definedName name="AuBhu0910">[4]Assumption_PwC!$D$7</definedName>
    <definedName name="AuBhu1011">[4]Assumption_PwC!$E$7</definedName>
    <definedName name="AuCha0910">[4]Assumption_PwC!$D$8</definedName>
    <definedName name="AV" localSheetId="19">#REF!</definedName>
    <definedName name="AV">#REF!</definedName>
    <definedName name="C_Data_1" localSheetId="19">'[5]2000-01'!#REF!</definedName>
    <definedName name="C_Data_1">'[5]2000-01'!#REF!</definedName>
    <definedName name="C_Data_2" localSheetId="19">'[5]2000-01'!#REF!</definedName>
    <definedName name="C_Data_2">'[5]2000-01'!#REF!</definedName>
    <definedName name="CM10_C_RIGHT___" localSheetId="19">#REF!</definedName>
    <definedName name="CM10_C_RIGHT___">#REF!</definedName>
    <definedName name="CV" localSheetId="19">#REF!</definedName>
    <definedName name="CV">#REF!</definedName>
    <definedName name="D">#N/A</definedName>
    <definedName name="Debt_Pct">[6]Assumptions!$B$13</definedName>
    <definedName name="dpc">'[7]dpc cost'!$D$1</definedName>
    <definedName name="E_315MVA_Addl_Page1" localSheetId="19">#REF!</definedName>
    <definedName name="E_315MVA_Addl_Page1">#REF!</definedName>
    <definedName name="E_315MVA_Addl_Page2" localSheetId="19">#REF!</definedName>
    <definedName name="E_315MVA_Addl_Page2">#REF!</definedName>
    <definedName name="Erai_level">[8]Level_qty!$B$8:$C$528</definedName>
    <definedName name="Esc_AGExp">[9]Assumptions!$B$4</definedName>
    <definedName name="Esc_Coal">[6]Assumptions!$B$6</definedName>
    <definedName name="Esc_DomGas">[6]Assumptions!$B$8</definedName>
    <definedName name="Esc_EmpExp">[6]Assumptions!$B$3</definedName>
    <definedName name="Esc_LNGas">[6]Assumptions!$B$9</definedName>
    <definedName name="Esc_Oil">[6]Assumptions!$B$7</definedName>
    <definedName name="Esc_OtherVarCharge">[6]Assumptions!$B$10</definedName>
    <definedName name="Esc_RMExp">[9]Assumptions!$B$5</definedName>
    <definedName name="EscAGExp" localSheetId="19">#REF!</definedName>
    <definedName name="EscAGExp">#REF!</definedName>
    <definedName name="EscCoal" localSheetId="19">#REF!</definedName>
    <definedName name="EscCoal">#REF!</definedName>
    <definedName name="EscDomGas" localSheetId="19">#REF!</definedName>
    <definedName name="EscDomGas">#REF!</definedName>
    <definedName name="EscEmpExp" localSheetId="19">#REF!</definedName>
    <definedName name="EscEmpExp">#REF!</definedName>
    <definedName name="EscLNGas" localSheetId="19">#REF!</definedName>
    <definedName name="EscLNGas">#REF!</definedName>
    <definedName name="EscOil" localSheetId="19">#REF!</definedName>
    <definedName name="EscOil">#REF!</definedName>
    <definedName name="EscOtherIncome" localSheetId="19">#REF!</definedName>
    <definedName name="EscOtherIncome">#REF!</definedName>
    <definedName name="EscOtherVarCharge" localSheetId="19">#REF!</definedName>
    <definedName name="EscOtherVarCharge">#REF!</definedName>
    <definedName name="EscRMExp" localSheetId="19">#REF!</definedName>
    <definedName name="EscRMExp">#REF!</definedName>
    <definedName name="FAX" localSheetId="19">#REF!</definedName>
    <definedName name="FAX">#REF!</definedName>
    <definedName name="FinCharge">[6]Assumptions!$B$25</definedName>
    <definedName name="Fuel_Exp_CY" localSheetId="19">#REF!</definedName>
    <definedName name="Fuel_Exp_CY">#REF!</definedName>
    <definedName name="Fuel_Exp_EY" localSheetId="19">#REF!</definedName>
    <definedName name="Fuel_Exp_EY">#REF!</definedName>
    <definedName name="Fuel_Exp_PY" localSheetId="19">#REF!</definedName>
    <definedName name="Fuel_Exp_PY">#REF!</definedName>
    <definedName name="GR" localSheetId="19">#REF!</definedName>
    <definedName name="GR">#REF!</definedName>
    <definedName name="IntRate_11">[6]Assumptions!$B$11</definedName>
    <definedName name="IntRate_12">[6]Assumptions!$B$12</definedName>
    <definedName name="IntRate_WC">[4]Assumptions!$B$16</definedName>
    <definedName name="IntRate_WC10">[6]Assumptions!$B$16</definedName>
    <definedName name="IntRate_WC11">[6]Assumptions!$B$17</definedName>
    <definedName name="IntRate_WC12">[6]Assumptions!$B$18</definedName>
    <definedName name="IntRate12" localSheetId="19">#REF!</definedName>
    <definedName name="IntRate12">#REF!</definedName>
    <definedName name="IntRate13" localSheetId="19">#REF!</definedName>
    <definedName name="IntRate13">#REF!</definedName>
    <definedName name="IntRateWC11" localSheetId="19">#REF!</definedName>
    <definedName name="IntRateWC11">#REF!</definedName>
    <definedName name="IntRateWC12" localSheetId="19">#REF!</definedName>
    <definedName name="IntRateWC12">#REF!</definedName>
    <definedName name="IntRateWC13" localSheetId="19">#REF!</definedName>
    <definedName name="IntRateWC13">#REF!</definedName>
    <definedName name="Intt_Charge_cY" localSheetId="19">#REF!,#REF!</definedName>
    <definedName name="Intt_Charge_cY">#REF!,#REF!</definedName>
    <definedName name="Intt_Charge_cy_1">'[10]A 3.7'!$H$35,'[10]A 3.7'!$H$44</definedName>
    <definedName name="Intt_Charge_eY" localSheetId="19">#REF!,#REF!</definedName>
    <definedName name="Intt_Charge_eY">#REF!,#REF!</definedName>
    <definedName name="Intt_Charge_ey_1">'[10]A 3.7'!$I$35,'[10]A 3.7'!$I$44</definedName>
    <definedName name="Intt_Charge_PY" localSheetId="19">#REF!,#REF!</definedName>
    <definedName name="Intt_Charge_PY">#REF!,#REF!</definedName>
    <definedName name="Intt_Charge_py_1">'[10]A 3.7'!$G$35,'[10]A 3.7'!$G$44</definedName>
    <definedName name="IsCircular" localSheetId="19">#REF!</definedName>
    <definedName name="IsCircular">#REF!</definedName>
    <definedName name="K2000_">#N/A</definedName>
    <definedName name="LTR_M_NEW" localSheetId="19">#REF!</definedName>
    <definedName name="LTR_M_NEW">#REF!</definedName>
    <definedName name="LTR_MOR" localSheetId="19">#REF!</definedName>
    <definedName name="LTR_MOR">#REF!</definedName>
    <definedName name="new" localSheetId="42" hidden="1">[11]CE!#REF!</definedName>
    <definedName name="new" localSheetId="44" hidden="1">[11]CE!#REF!</definedName>
    <definedName name="new" localSheetId="15" hidden="1">[11]CE!#REF!</definedName>
    <definedName name="new" localSheetId="19" hidden="1">[11]CE!#REF!</definedName>
    <definedName name="new" localSheetId="21" hidden="1">[11]CE!#REF!</definedName>
    <definedName name="new" hidden="1">[11]CE!#REF!</definedName>
    <definedName name="O" localSheetId="19">#REF!</definedName>
    <definedName name="O">#REF!</definedName>
    <definedName name="p" localSheetId="19">#REF!</definedName>
    <definedName name="p">#REF!</definedName>
    <definedName name="PAGE1" localSheetId="19">#REF!</definedName>
    <definedName name="PAGE1">#REF!</definedName>
    <definedName name="page10" localSheetId="19">#REF!</definedName>
    <definedName name="page10">#REF!</definedName>
    <definedName name="PAGE10_6" localSheetId="19">#REF!</definedName>
    <definedName name="PAGE10_6">#REF!</definedName>
    <definedName name="PAGE11_6" localSheetId="19">#REF!</definedName>
    <definedName name="PAGE11_6">#REF!</definedName>
    <definedName name="PAGE12_6" localSheetId="19">#REF!</definedName>
    <definedName name="PAGE12_6">#REF!</definedName>
    <definedName name="PAGE14" localSheetId="19">#REF!</definedName>
    <definedName name="PAGE14">#REF!</definedName>
    <definedName name="PAGE15" localSheetId="19">#REF!</definedName>
    <definedName name="PAGE15">#REF!</definedName>
    <definedName name="PAGE16" localSheetId="19">#REF!</definedName>
    <definedName name="PAGE16">#REF!</definedName>
    <definedName name="PAGE17" localSheetId="19">#REF!</definedName>
    <definedName name="PAGE17">#REF!</definedName>
    <definedName name="PAGE18" localSheetId="19">#REF!</definedName>
    <definedName name="PAGE18">#REF!</definedName>
    <definedName name="PAGE19" localSheetId="19">#REF!</definedName>
    <definedName name="PAGE19">#REF!</definedName>
    <definedName name="PAGE2" localSheetId="19">#REF!</definedName>
    <definedName name="PAGE2">#REF!</definedName>
    <definedName name="PAGE2_6" localSheetId="19">#REF!</definedName>
    <definedName name="PAGE2_6">#REF!</definedName>
    <definedName name="PAGE20" localSheetId="19">#REF!</definedName>
    <definedName name="PAGE20">#REF!</definedName>
    <definedName name="PAGE21" localSheetId="19">#REF!</definedName>
    <definedName name="PAGE21">#REF!</definedName>
    <definedName name="PAGE210" localSheetId="19">#REF!</definedName>
    <definedName name="PAGE210">#REF!</definedName>
    <definedName name="PAGE22" localSheetId="19">#REF!</definedName>
    <definedName name="PAGE22">#REF!</definedName>
    <definedName name="PAGE23" localSheetId="19">#REF!</definedName>
    <definedName name="PAGE23">#REF!</definedName>
    <definedName name="PAGE24" localSheetId="19">#REF!</definedName>
    <definedName name="PAGE24">#REF!</definedName>
    <definedName name="PAGE25" localSheetId="19">#REF!</definedName>
    <definedName name="PAGE25">#REF!</definedName>
    <definedName name="PAGE26" localSheetId="19">#REF!</definedName>
    <definedName name="PAGE26">#REF!</definedName>
    <definedName name="PAGE27" localSheetId="19">#REF!</definedName>
    <definedName name="PAGE27">#REF!</definedName>
    <definedName name="PAGE28" localSheetId="19">#REF!</definedName>
    <definedName name="PAGE28">#REF!</definedName>
    <definedName name="PAGE29" localSheetId="19">#REF!</definedName>
    <definedName name="PAGE29">#REF!</definedName>
    <definedName name="PAGE3_6" localSheetId="19">#REF!</definedName>
    <definedName name="PAGE3_6">#REF!</definedName>
    <definedName name="page34" localSheetId="19">#REF!</definedName>
    <definedName name="page34">#REF!</definedName>
    <definedName name="Page35" localSheetId="19">#REF!</definedName>
    <definedName name="Page35">#REF!</definedName>
    <definedName name="PAGE4_6" localSheetId="19">#REF!</definedName>
    <definedName name="PAGE4_6">#REF!</definedName>
    <definedName name="PAGE5_6" localSheetId="19">#REF!</definedName>
    <definedName name="PAGE5_6">#REF!</definedName>
    <definedName name="page50" localSheetId="19">#REF!</definedName>
    <definedName name="page50">#REF!</definedName>
    <definedName name="page51" localSheetId="19">#REF!</definedName>
    <definedName name="page51">#REF!</definedName>
    <definedName name="page52" localSheetId="19">#REF!</definedName>
    <definedName name="page52">#REF!</definedName>
    <definedName name="PAGE6" localSheetId="19">#REF!</definedName>
    <definedName name="PAGE6">#REF!</definedName>
    <definedName name="PAGE6_6" localSheetId="19">#REF!</definedName>
    <definedName name="PAGE6_6">#REF!</definedName>
    <definedName name="PAGE7" localSheetId="19">#REF!</definedName>
    <definedName name="PAGE7">#REF!</definedName>
    <definedName name="PAGE7_6" localSheetId="19">#REF!</definedName>
    <definedName name="PAGE7_6">#REF!</definedName>
    <definedName name="PAGE8" localSheetId="19">#REF!</definedName>
    <definedName name="PAGE8">#REF!</definedName>
    <definedName name="PAGE8_6U1A" localSheetId="19">#REF!</definedName>
    <definedName name="PAGE8_6U1A">#REF!</definedName>
    <definedName name="PAGE8_6U1B" localSheetId="19">#REF!</definedName>
    <definedName name="PAGE8_6U1B">#REF!</definedName>
    <definedName name="PAGE8_6U2A" localSheetId="19">#REF!</definedName>
    <definedName name="PAGE8_6U2A">#REF!</definedName>
    <definedName name="PAGE8_6U2B" localSheetId="19">#REF!</definedName>
    <definedName name="PAGE8_6U2B">#REF!</definedName>
    <definedName name="PAGE8_6U3A" localSheetId="19">#REF!</definedName>
    <definedName name="PAGE8_6U3A">#REF!</definedName>
    <definedName name="PAGE8_6U3B" localSheetId="19">#REF!</definedName>
    <definedName name="PAGE8_6U3B">#REF!</definedName>
    <definedName name="PAGE9" localSheetId="19">#REF!</definedName>
    <definedName name="PAGE9">#REF!</definedName>
    <definedName name="PAGE9_6" localSheetId="19">#REF!</definedName>
    <definedName name="PAGE9_6">#REF!</definedName>
    <definedName name="Pop_Ratio" localSheetId="19">#REF!</definedName>
    <definedName name="Pop_Ratio">#REF!</definedName>
    <definedName name="PRF_1" localSheetId="19">#REF!</definedName>
    <definedName name="PRF_1">#REF!</definedName>
    <definedName name="PRF_2_P1" localSheetId="19">#REF!</definedName>
    <definedName name="PRF_2_P1">#REF!</definedName>
    <definedName name="PRF_2_P2" localSheetId="19">#REF!</definedName>
    <definedName name="PRF_2_P2">#REF!</definedName>
    <definedName name="PRF_3_AN1" localSheetId="19">#REF!</definedName>
    <definedName name="PRF_3_AN1">#REF!</definedName>
    <definedName name="PRF_3_AN2" localSheetId="19">#REF!</definedName>
    <definedName name="PRF_3_AN2">#REF!</definedName>
    <definedName name="PRF_3_AN3" localSheetId="19">#REF!</definedName>
    <definedName name="PRF_3_AN3">#REF!</definedName>
    <definedName name="_xlnm.Print_Area" localSheetId="1">'F1'!$A$1:$X$38</definedName>
    <definedName name="_xlnm.Print_Area" localSheetId="2">'F1.1'!$A$1:$Q$17</definedName>
    <definedName name="_xlnm.Print_Area" localSheetId="30">'F11'!$A$1:$V$30</definedName>
    <definedName name="_xlnm.Print_Area" localSheetId="32">'F13'!$A$1:$M$58</definedName>
    <definedName name="_xlnm.Print_Area" localSheetId="44">'F17'!$A$1:$J$74</definedName>
    <definedName name="_xlnm.Print_Area" localSheetId="3">'F2.1'!$A$1:$U$61</definedName>
    <definedName name="_xlnm.Print_Area" localSheetId="5">'F2.3'!$A$1:$T$73</definedName>
    <definedName name="_xlnm.Print_Area" localSheetId="6">'F2.4'!$A$1:$N$75</definedName>
    <definedName name="_xlnm.Print_Area" localSheetId="7">'F2.5'!$A$1:$U$28</definedName>
    <definedName name="_xlnm.Print_Area" localSheetId="9">'F2.7'!$A$1:$N$41</definedName>
    <definedName name="_xlnm.Print_Area" localSheetId="10">'F3'!$A$1:$X$25</definedName>
    <definedName name="_xlnm.Print_Area" localSheetId="11">'F3.1'!$A$1:$AC$69</definedName>
    <definedName name="_xlnm.Print_Area" localSheetId="12">'F3.2'!$A$1:$N$79</definedName>
    <definedName name="_xlnm.Print_Area" localSheetId="13">'F3.3'!$A$1:$O$46</definedName>
    <definedName name="_xlnm.Print_Area" localSheetId="14">'F3.4'!$A$1:$M$25</definedName>
    <definedName name="_xlnm.Print_Area" localSheetId="16">'F4.1'!$A$1:$S$75</definedName>
    <definedName name="_xlnm.Print_Area" localSheetId="17">'F4.2'!$A$1:$BD$216</definedName>
    <definedName name="_xlnm.Print_Area" localSheetId="18">'F4.3'!$A$1:$N$1630</definedName>
    <definedName name="_xlnm.Print_Area" localSheetId="20">'F5'!$A$1:$AB$166</definedName>
    <definedName name="_xlnm.Print_Area" localSheetId="19">#REF!</definedName>
    <definedName name="_xlnm.Print_Area" localSheetId="21">'F5.1 (N)'!$A$1:$AD$93</definedName>
    <definedName name="_xlnm.Print_Area" localSheetId="23">'F7'!$A$1:$R$66</definedName>
    <definedName name="_xlnm.Print_Area" localSheetId="24">'F8'!$A$1:$O$62</definedName>
    <definedName name="_xlnm.Print_Area" localSheetId="27">'F9.2'!$A$1:$N$71</definedName>
    <definedName name="_xlnm.Print_Area" localSheetId="28">'F9.3'!$A$1:$N$58</definedName>
    <definedName name="_xlnm.Print_Area" localSheetId="0">Index!$A$1:$D$58</definedName>
    <definedName name="_xlnm.Print_Area">#REF!</definedName>
    <definedName name="PRINT_AREA_MI" localSheetId="19">#REF!</definedName>
    <definedName name="PRINT_AREA_MI">#REF!</definedName>
    <definedName name="_xlnm.Print_Titles" localSheetId="4">'F2.2'!$1:$8</definedName>
    <definedName name="q">'[12]A 3.7'!$I$35,'[12]A 3.7'!$I$44</definedName>
    <definedName name="S" localSheetId="19">#REF!</definedName>
    <definedName name="S">#REF!</definedName>
    <definedName name="SECOAL" localSheetId="19">#REF!</definedName>
    <definedName name="SECOAL">#REF!</definedName>
    <definedName name="SEOREP" localSheetId="19">#REF!</definedName>
    <definedName name="SEOREP">#REF!</definedName>
    <definedName name="SEREPORT" localSheetId="19">#REF!</definedName>
    <definedName name="SEREPORT">#REF!</definedName>
    <definedName name="shft1">[7]SUMMERY!$P$1</definedName>
    <definedName name="shftI">[13]SUMMERY!$P$1</definedName>
    <definedName name="t" localSheetId="19">#REF!</definedName>
    <definedName name="t">#REF!</definedName>
    <definedName name="TaxPaid10">[6]Assumptions!$B$22</definedName>
    <definedName name="TaxRate11">[6]Assumptions!$B$20</definedName>
    <definedName name="Taxrate12" localSheetId="19">#REF!</definedName>
    <definedName name="Taxrate12">#REF!</definedName>
    <definedName name="TotalRoE10">[6]Assumptions!$B$23</definedName>
    <definedName name="tripping" localSheetId="19">#REF!</definedName>
    <definedName name="tripping">#REF!</definedName>
    <definedName name="uNIT1" localSheetId="19">#REF!</definedName>
    <definedName name="uNIT1">#REF!</definedName>
    <definedName name="uNIT2" localSheetId="19">#REF!</definedName>
    <definedName name="uNIT2">#REF!</definedName>
    <definedName name="uNIT3" localSheetId="19">#REF!</definedName>
    <definedName name="uNIT3">#REF!</definedName>
    <definedName name="W" localSheetId="19">#REF!</definedName>
    <definedName name="W">#REF!</definedName>
    <definedName name="WEEK_1A" localSheetId="19">#REF!</definedName>
    <definedName name="WEEK_1A">#REF!</definedName>
    <definedName name="WEEK_1B" localSheetId="19">#REF!</definedName>
    <definedName name="WEEK_1B">#REF!</definedName>
    <definedName name="WEEK_2A" localSheetId="19">#REF!</definedName>
    <definedName name="WEEK_2A">#REF!</definedName>
    <definedName name="WEEK_2B" localSheetId="19">#REF!</definedName>
    <definedName name="WEEK_2B">#REF!</definedName>
    <definedName name="Working_capital_Rate_of_Interest_for_FY_10_11">[4]Assumption_PwC!$C$116</definedName>
    <definedName name="X1_" localSheetId="19">#REF!</definedName>
    <definedName name="X1_">#REF!</definedName>
    <definedName name="X11__?___QUIT_" localSheetId="19">#REF!</definedName>
    <definedName name="X11__?___QUIT_">#REF!</definedName>
    <definedName name="xxxx" localSheetId="42" hidden="1">[14]CE!#REF!</definedName>
    <definedName name="xxxx" localSheetId="44" hidden="1">[14]CE!#REF!</definedName>
    <definedName name="xxxx" localSheetId="15" hidden="1">[14]CE!#REF!</definedName>
    <definedName name="xxxx" localSheetId="19" hidden="1">[14]CE!#REF!</definedName>
    <definedName name="xxxx" localSheetId="21" hidden="1">[14]CE!#REF!</definedName>
    <definedName name="xxxx" hidden="1">[14]CE!#REF!</definedName>
    <definedName name="YEAR" localSheetId="19">#REF!</definedName>
    <definedName name="YEAR">#REF!</definedName>
    <definedName name="Year1" localSheetId="19">#REF!</definedName>
    <definedName name="Year1">#REF!</definedName>
    <definedName name="Z_A05A0254_2D25_4269_AA4F_D166F945C039_.wvu.PrintArea" localSheetId="2" hidden="1">'F1.1'!$A$1:$G$18</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 i="93" l="1"/>
  <c r="R10" i="93"/>
  <c r="Q10" i="93"/>
  <c r="P10" i="93"/>
  <c r="O10" i="93"/>
  <c r="M10" i="93"/>
  <c r="H10" i="93"/>
  <c r="E10" i="93"/>
  <c r="G75" i="117"/>
  <c r="S75" i="117"/>
  <c r="G74" i="117"/>
  <c r="S74" i="117"/>
  <c r="G73" i="117"/>
  <c r="S73" i="117"/>
  <c r="G72" i="117"/>
  <c r="S72" i="117"/>
  <c r="G71" i="117"/>
  <c r="S71" i="117"/>
  <c r="G70" i="117"/>
  <c r="S70" i="117"/>
  <c r="G69" i="117"/>
  <c r="S69" i="117"/>
  <c r="G68" i="117"/>
  <c r="S68" i="117"/>
  <c r="G67" i="117"/>
  <c r="S67" i="117"/>
  <c r="G66" i="117"/>
  <c r="S66" i="117"/>
  <c r="G65" i="117"/>
  <c r="S65" i="117"/>
  <c r="G64" i="117"/>
  <c r="S64" i="117"/>
  <c r="G63" i="117"/>
  <c r="S63" i="117"/>
  <c r="G62" i="117"/>
  <c r="S62" i="117"/>
  <c r="G61" i="117"/>
  <c r="S61" i="117"/>
  <c r="G60" i="117"/>
  <c r="S60" i="117"/>
  <c r="G59" i="117"/>
  <c r="S59" i="117"/>
  <c r="G58" i="117"/>
  <c r="S58" i="117"/>
  <c r="G57" i="117"/>
  <c r="S57" i="117"/>
  <c r="G56" i="117"/>
  <c r="S56" i="117"/>
  <c r="G55" i="117"/>
  <c r="S55" i="117"/>
  <c r="G54" i="117"/>
  <c r="S54" i="117"/>
  <c r="G53" i="117"/>
  <c r="G52" i="117"/>
  <c r="S52" i="117"/>
  <c r="G51" i="117"/>
  <c r="S51" i="117"/>
  <c r="S50" i="117"/>
  <c r="G50" i="117"/>
  <c r="G49" i="117"/>
  <c r="S49" i="117"/>
  <c r="G48" i="117"/>
  <c r="S48" i="117"/>
  <c r="G47" i="117"/>
  <c r="S47" i="117"/>
  <c r="G46" i="117"/>
  <c r="S46" i="117"/>
  <c r="G45" i="117"/>
  <c r="G44" i="117"/>
  <c r="S44" i="117"/>
  <c r="G43" i="117"/>
  <c r="S43" i="117"/>
  <c r="S42" i="117"/>
  <c r="G42" i="117"/>
  <c r="G41" i="117"/>
  <c r="S41" i="117"/>
  <c r="G40" i="117"/>
  <c r="S40" i="117"/>
  <c r="G39" i="117"/>
  <c r="S39" i="117"/>
  <c r="G38" i="117"/>
  <c r="S38" i="117"/>
  <c r="G37" i="117"/>
  <c r="G36" i="117"/>
  <c r="S36" i="117"/>
  <c r="G35" i="117"/>
  <c r="S35" i="117"/>
  <c r="G34" i="117"/>
  <c r="S34" i="117"/>
  <c r="G33" i="117"/>
  <c r="S33" i="117"/>
  <c r="G32" i="117"/>
  <c r="S32" i="117"/>
  <c r="G31" i="117"/>
  <c r="S31" i="117"/>
  <c r="G30" i="117"/>
  <c r="S30" i="117"/>
  <c r="G29" i="117"/>
  <c r="G28" i="117"/>
  <c r="S28" i="117"/>
  <c r="G27" i="117"/>
  <c r="S27" i="117"/>
  <c r="S26" i="117"/>
  <c r="G26" i="117"/>
  <c r="G25" i="117"/>
  <c r="S25" i="117"/>
  <c r="G24" i="117"/>
  <c r="S24" i="117"/>
  <c r="G23" i="117"/>
  <c r="S23" i="117"/>
  <c r="G22" i="117"/>
  <c r="S22" i="117"/>
  <c r="G21" i="117"/>
  <c r="S21" i="117"/>
  <c r="G20" i="117"/>
  <c r="S20" i="117"/>
  <c r="G19" i="117"/>
  <c r="S19" i="117"/>
  <c r="G18" i="117"/>
  <c r="S18" i="117"/>
  <c r="G17" i="117"/>
  <c r="S17" i="117"/>
  <c r="G16" i="117"/>
  <c r="S16" i="117"/>
  <c r="G15" i="117"/>
  <c r="S15" i="117"/>
  <c r="G14" i="117"/>
  <c r="S14" i="117"/>
  <c r="G13" i="117"/>
  <c r="G12" i="117"/>
  <c r="S12" i="117"/>
  <c r="G11" i="117"/>
  <c r="S11" i="117"/>
  <c r="S10" i="117"/>
  <c r="G10" i="117"/>
  <c r="P250" i="118"/>
  <c r="AO241" i="118"/>
  <c r="P241" i="118"/>
  <c r="P233" i="118"/>
  <c r="AV210" i="118"/>
  <c r="AU210" i="118"/>
  <c r="AT210" i="118"/>
  <c r="BB208" i="118"/>
  <c r="BA208" i="118"/>
  <c r="AZ208" i="118"/>
  <c r="AY208" i="118"/>
  <c r="AX208" i="118"/>
  <c r="AW208" i="118"/>
  <c r="AV208" i="118"/>
  <c r="AU208" i="118"/>
  <c r="AT208" i="118"/>
  <c r="AR208" i="118"/>
  <c r="AO208" i="118"/>
  <c r="AB208" i="118"/>
  <c r="AA208" i="118"/>
  <c r="Z208" i="118"/>
  <c r="Y208" i="118"/>
  <c r="X208" i="118"/>
  <c r="W208" i="118"/>
  <c r="V208" i="118"/>
  <c r="U208" i="118"/>
  <c r="S208" i="118"/>
  <c r="R208" i="118"/>
  <c r="P208" i="118"/>
  <c r="AS207" i="118"/>
  <c r="T207" i="118"/>
  <c r="AS206" i="118"/>
  <c r="T206" i="118"/>
  <c r="AS205" i="118"/>
  <c r="T205" i="118"/>
  <c r="BS204" i="118"/>
  <c r="BR204" i="118"/>
  <c r="AS204" i="118"/>
  <c r="T204" i="118"/>
  <c r="AS203" i="118"/>
  <c r="T203" i="118"/>
  <c r="AS202" i="118"/>
  <c r="T202" i="118"/>
  <c r="AS201" i="118"/>
  <c r="T201" i="118"/>
  <c r="AS200" i="118"/>
  <c r="T200" i="118"/>
  <c r="AS199" i="118"/>
  <c r="T199" i="118"/>
  <c r="AS198" i="118"/>
  <c r="T198" i="118"/>
  <c r="AS197" i="118"/>
  <c r="T197" i="118"/>
  <c r="AS196" i="118"/>
  <c r="T196" i="118"/>
  <c r="AS195" i="118"/>
  <c r="T195" i="118"/>
  <c r="AS194" i="118"/>
  <c r="T194" i="118"/>
  <c r="AS193" i="118"/>
  <c r="T193" i="118"/>
  <c r="AS192" i="118"/>
  <c r="T192" i="118"/>
  <c r="AS191" i="118"/>
  <c r="T191" i="118"/>
  <c r="AS190" i="118"/>
  <c r="T190" i="118"/>
  <c r="AS189" i="118"/>
  <c r="T189" i="118"/>
  <c r="AS188" i="118"/>
  <c r="T188" i="118"/>
  <c r="AS187" i="118"/>
  <c r="T187" i="118"/>
  <c r="AS186" i="118"/>
  <c r="T186" i="118"/>
  <c r="AS185" i="118"/>
  <c r="T185" i="118"/>
  <c r="AS184" i="118"/>
  <c r="T184" i="118"/>
  <c r="AS183" i="118"/>
  <c r="T183" i="118"/>
  <c r="AS182" i="118"/>
  <c r="T182" i="118"/>
  <c r="AS181" i="118"/>
  <c r="T181" i="118"/>
  <c r="AS180" i="118"/>
  <c r="T180" i="118"/>
  <c r="AS179" i="118"/>
  <c r="T179" i="118"/>
  <c r="AS178" i="118"/>
  <c r="T178" i="118"/>
  <c r="AS177" i="118"/>
  <c r="T177" i="118"/>
  <c r="AS176" i="118"/>
  <c r="T176" i="118"/>
  <c r="AS175" i="118"/>
  <c r="T175" i="118"/>
  <c r="AS174" i="118"/>
  <c r="T174" i="118"/>
  <c r="AS173" i="118"/>
  <c r="T173" i="118"/>
  <c r="AS172" i="118"/>
  <c r="T172" i="118"/>
  <c r="AS171" i="118"/>
  <c r="T171" i="118"/>
  <c r="AS170" i="118"/>
  <c r="T170" i="118"/>
  <c r="AS169" i="118"/>
  <c r="T169" i="118"/>
  <c r="AS168" i="118"/>
  <c r="T168" i="118"/>
  <c r="AS167" i="118"/>
  <c r="T167" i="118"/>
  <c r="AS166" i="118"/>
  <c r="T166" i="118"/>
  <c r="AS165" i="118"/>
  <c r="T165" i="118"/>
  <c r="AS164" i="118"/>
  <c r="T164" i="118"/>
  <c r="AS163" i="118"/>
  <c r="T163" i="118"/>
  <c r="AS162" i="118"/>
  <c r="T162" i="118"/>
  <c r="AS161" i="118"/>
  <c r="T161" i="118"/>
  <c r="AS160" i="118"/>
  <c r="T160" i="118"/>
  <c r="AS159" i="118"/>
  <c r="T159" i="118"/>
  <c r="AS158" i="118"/>
  <c r="T158" i="118"/>
  <c r="AS157" i="118"/>
  <c r="T157" i="118"/>
  <c r="AS156" i="118"/>
  <c r="T156" i="118"/>
  <c r="AS155" i="118"/>
  <c r="T155" i="118"/>
  <c r="AS154" i="118"/>
  <c r="T154" i="118"/>
  <c r="AS153" i="118"/>
  <c r="T153" i="118"/>
  <c r="AS152" i="118"/>
  <c r="T152" i="118"/>
  <c r="AS151" i="118"/>
  <c r="T151" i="118"/>
  <c r="AS150" i="118"/>
  <c r="T150" i="118"/>
  <c r="AS149" i="118"/>
  <c r="T149" i="118"/>
  <c r="AS148" i="118"/>
  <c r="T148" i="118"/>
  <c r="AS147" i="118"/>
  <c r="T147" i="118"/>
  <c r="AS146" i="118"/>
  <c r="T146" i="118"/>
  <c r="AS145" i="118"/>
  <c r="T145" i="118"/>
  <c r="AS144" i="118"/>
  <c r="T144" i="118"/>
  <c r="AS143" i="118"/>
  <c r="T143" i="118"/>
  <c r="AS142" i="118"/>
  <c r="T142" i="118"/>
  <c r="AS141" i="118"/>
  <c r="T141" i="118"/>
  <c r="AS140" i="118"/>
  <c r="T140" i="118"/>
  <c r="AS139" i="118"/>
  <c r="T139" i="118"/>
  <c r="AS138" i="118"/>
  <c r="T138" i="118"/>
  <c r="AS137" i="118"/>
  <c r="T137" i="118"/>
  <c r="AS136" i="118"/>
  <c r="T136" i="118"/>
  <c r="AS135" i="118"/>
  <c r="T135" i="118"/>
  <c r="AS134" i="118"/>
  <c r="T134" i="118"/>
  <c r="AS133" i="118"/>
  <c r="T133" i="118"/>
  <c r="AS132" i="118"/>
  <c r="T132" i="118"/>
  <c r="AS131" i="118"/>
  <c r="T131" i="118"/>
  <c r="AS130" i="118"/>
  <c r="T130" i="118"/>
  <c r="AS129" i="118"/>
  <c r="T129" i="118"/>
  <c r="AS128" i="118"/>
  <c r="T128" i="118"/>
  <c r="AS127" i="118"/>
  <c r="T127" i="118"/>
  <c r="AS126" i="118"/>
  <c r="T126" i="118"/>
  <c r="AS125" i="118"/>
  <c r="T125" i="118"/>
  <c r="AS124" i="118"/>
  <c r="T124" i="118"/>
  <c r="AS123" i="118"/>
  <c r="T123" i="118"/>
  <c r="AS122" i="118"/>
  <c r="T122" i="118"/>
  <c r="AS121" i="118"/>
  <c r="T121" i="118"/>
  <c r="AS120" i="118"/>
  <c r="T120" i="118"/>
  <c r="AS119" i="118"/>
  <c r="T119" i="118"/>
  <c r="AS118" i="118"/>
  <c r="T118" i="118"/>
  <c r="AS117" i="118"/>
  <c r="T117" i="118"/>
  <c r="AS116" i="118"/>
  <c r="T116" i="118"/>
  <c r="AS115" i="118"/>
  <c r="T115" i="118"/>
  <c r="AS114" i="118"/>
  <c r="T114" i="118"/>
  <c r="AS113" i="118"/>
  <c r="T113" i="118"/>
  <c r="AS112" i="118"/>
  <c r="T112" i="118"/>
  <c r="AS111" i="118"/>
  <c r="T111" i="118"/>
  <c r="AS110" i="118"/>
  <c r="T110" i="118"/>
  <c r="AS109" i="118"/>
  <c r="T109" i="118"/>
  <c r="AS108" i="118"/>
  <c r="T108" i="118"/>
  <c r="AS107" i="118"/>
  <c r="T107" i="118"/>
  <c r="AS106" i="118"/>
  <c r="T106" i="118"/>
  <c r="AS105" i="118"/>
  <c r="T105" i="118"/>
  <c r="AS104" i="118"/>
  <c r="T104" i="118"/>
  <c r="AS103" i="118"/>
  <c r="T103" i="118"/>
  <c r="AS102" i="118"/>
  <c r="T102" i="118"/>
  <c r="AS101" i="118"/>
  <c r="T101" i="118"/>
  <c r="AS100" i="118"/>
  <c r="T100" i="118"/>
  <c r="AS99" i="118"/>
  <c r="T99" i="118"/>
  <c r="AS98" i="118"/>
  <c r="T98" i="118"/>
  <c r="AS97" i="118"/>
  <c r="T97" i="118"/>
  <c r="AS96" i="118"/>
  <c r="T96" i="118"/>
  <c r="AS95" i="118"/>
  <c r="T95" i="118"/>
  <c r="AS94" i="118"/>
  <c r="T94" i="118"/>
  <c r="AS93" i="118"/>
  <c r="T93" i="118"/>
  <c r="AS92" i="118"/>
  <c r="T92" i="118"/>
  <c r="AS91" i="118"/>
  <c r="T91" i="118"/>
  <c r="AS90" i="118"/>
  <c r="T90" i="118"/>
  <c r="AS89" i="118"/>
  <c r="T89" i="118"/>
  <c r="AS88" i="118"/>
  <c r="T88" i="118"/>
  <c r="AS87" i="118"/>
  <c r="T87" i="118"/>
  <c r="AS86" i="118"/>
  <c r="T86" i="118"/>
  <c r="AS85" i="118"/>
  <c r="T85" i="118"/>
  <c r="AS84" i="118"/>
  <c r="T84" i="118"/>
  <c r="AS83" i="118"/>
  <c r="T83" i="118"/>
  <c r="AS82" i="118"/>
  <c r="T82" i="118"/>
  <c r="AS81" i="118"/>
  <c r="T81" i="118"/>
  <c r="AS80" i="118"/>
  <c r="T80" i="118"/>
  <c r="AS79" i="118"/>
  <c r="T79" i="118"/>
  <c r="AS78" i="118"/>
  <c r="T78" i="118"/>
  <c r="AS77" i="118"/>
  <c r="T77" i="118"/>
  <c r="AS76" i="118"/>
  <c r="T76" i="118"/>
  <c r="AS75" i="118"/>
  <c r="T75" i="118"/>
  <c r="AS74" i="118"/>
  <c r="T74" i="118"/>
  <c r="F74" i="118"/>
  <c r="E74" i="118"/>
  <c r="AS73" i="118"/>
  <c r="T73" i="118"/>
  <c r="F73" i="118"/>
  <c r="E73" i="118"/>
  <c r="D73" i="118"/>
  <c r="D74" i="118" s="1"/>
  <c r="AS72" i="118"/>
  <c r="T72" i="118"/>
  <c r="G72" i="118"/>
  <c r="AS71" i="118"/>
  <c r="T71" i="118"/>
  <c r="D71" i="118"/>
  <c r="AS70" i="118"/>
  <c r="T70" i="118"/>
  <c r="D70" i="118"/>
  <c r="AS69" i="118"/>
  <c r="T69" i="118"/>
  <c r="F69" i="118"/>
  <c r="F70" i="118" s="1"/>
  <c r="F71" i="118" s="1"/>
  <c r="E69" i="118"/>
  <c r="E70" i="118" s="1"/>
  <c r="E71" i="118" s="1"/>
  <c r="D69" i="118"/>
  <c r="AS68" i="118"/>
  <c r="T68" i="118"/>
  <c r="H68" i="118"/>
  <c r="G68" i="118"/>
  <c r="AS67" i="118"/>
  <c r="T67" i="118"/>
  <c r="AS66" i="118"/>
  <c r="T66" i="118"/>
  <c r="D66" i="118"/>
  <c r="D67" i="118" s="1"/>
  <c r="AS65" i="118"/>
  <c r="T65" i="118"/>
  <c r="P65" i="118"/>
  <c r="F65" i="118"/>
  <c r="F66" i="118" s="1"/>
  <c r="F67" i="118" s="1"/>
  <c r="E65" i="118"/>
  <c r="E66" i="118" s="1"/>
  <c r="E67" i="118" s="1"/>
  <c r="D65" i="118"/>
  <c r="AS64" i="118"/>
  <c r="T64" i="118"/>
  <c r="H64" i="118"/>
  <c r="G64" i="118"/>
  <c r="AS63" i="118"/>
  <c r="T63" i="118"/>
  <c r="AS62" i="118"/>
  <c r="T62" i="118"/>
  <c r="AS61" i="118"/>
  <c r="T61" i="118"/>
  <c r="E61" i="118"/>
  <c r="E62" i="118" s="1"/>
  <c r="E63" i="118" s="1"/>
  <c r="D61" i="118"/>
  <c r="D62" i="118" s="1"/>
  <c r="D63" i="118" s="1"/>
  <c r="AS60" i="118"/>
  <c r="T60" i="118"/>
  <c r="F60" i="118"/>
  <c r="F61" i="118" s="1"/>
  <c r="F62" i="118" s="1"/>
  <c r="F63" i="118" s="1"/>
  <c r="E60" i="118"/>
  <c r="D60" i="118"/>
  <c r="AS59" i="118"/>
  <c r="T59" i="118"/>
  <c r="H59" i="118"/>
  <c r="G59" i="118"/>
  <c r="AS58" i="118"/>
  <c r="T58" i="118"/>
  <c r="F58" i="118"/>
  <c r="AS57" i="118"/>
  <c r="T57" i="118"/>
  <c r="F57" i="118"/>
  <c r="AS56" i="118"/>
  <c r="T56" i="118"/>
  <c r="F56" i="118"/>
  <c r="E56" i="118"/>
  <c r="E57" i="118" s="1"/>
  <c r="E58" i="118" s="1"/>
  <c r="D56" i="118"/>
  <c r="D57" i="118" s="1"/>
  <c r="D58" i="118" s="1"/>
  <c r="AS55" i="118"/>
  <c r="T55" i="118"/>
  <c r="H55" i="118"/>
  <c r="G55" i="118"/>
  <c r="AS54" i="118"/>
  <c r="T54" i="118"/>
  <c r="F54" i="118"/>
  <c r="AS53" i="118"/>
  <c r="T53" i="118"/>
  <c r="F53" i="118"/>
  <c r="AS52" i="118"/>
  <c r="T52" i="118"/>
  <c r="F52" i="118"/>
  <c r="AS51" i="118"/>
  <c r="T51" i="118"/>
  <c r="F51" i="118"/>
  <c r="E51" i="118"/>
  <c r="E52" i="118" s="1"/>
  <c r="E53" i="118" s="1"/>
  <c r="E54" i="118" s="1"/>
  <c r="D51" i="118"/>
  <c r="D52" i="118" s="1"/>
  <c r="D53" i="118" s="1"/>
  <c r="D54" i="118" s="1"/>
  <c r="AS50" i="118"/>
  <c r="T50" i="118"/>
  <c r="H50" i="118"/>
  <c r="G50" i="118"/>
  <c r="AS49" i="118"/>
  <c r="T49" i="118"/>
  <c r="AS48" i="118"/>
  <c r="T48" i="118"/>
  <c r="AS47" i="118"/>
  <c r="T47" i="118"/>
  <c r="AS46" i="118"/>
  <c r="T46" i="118"/>
  <c r="AS45" i="118"/>
  <c r="T45" i="118"/>
  <c r="AS44" i="118"/>
  <c r="T44" i="118"/>
  <c r="AS43" i="118"/>
  <c r="T43" i="118"/>
  <c r="AS42" i="118"/>
  <c r="T42" i="118"/>
  <c r="AS41" i="118"/>
  <c r="T41" i="118"/>
  <c r="AS40" i="118"/>
  <c r="T40" i="118"/>
  <c r="AS39" i="118"/>
  <c r="T39" i="118"/>
  <c r="AS38" i="118"/>
  <c r="T38" i="118"/>
  <c r="E38" i="118"/>
  <c r="E39" i="118" s="1"/>
  <c r="E40" i="118" s="1"/>
  <c r="E41" i="118" s="1"/>
  <c r="E42" i="118" s="1"/>
  <c r="E43" i="118" s="1"/>
  <c r="E44" i="118" s="1"/>
  <c r="E45" i="118" s="1"/>
  <c r="E46" i="118" s="1"/>
  <c r="E47" i="118" s="1"/>
  <c r="E48" i="118" s="1"/>
  <c r="E49" i="118" s="1"/>
  <c r="D38" i="118"/>
  <c r="D39" i="118" s="1"/>
  <c r="D40" i="118" s="1"/>
  <c r="D41" i="118" s="1"/>
  <c r="D42" i="118" s="1"/>
  <c r="D43" i="118" s="1"/>
  <c r="D44" i="118" s="1"/>
  <c r="D45" i="118" s="1"/>
  <c r="D46" i="118" s="1"/>
  <c r="D47" i="118" s="1"/>
  <c r="D48" i="118" s="1"/>
  <c r="D49" i="118" s="1"/>
  <c r="AS37" i="118"/>
  <c r="T37" i="118"/>
  <c r="F37" i="118"/>
  <c r="F38" i="118" s="1"/>
  <c r="F39" i="118" s="1"/>
  <c r="F40" i="118" s="1"/>
  <c r="F41" i="118" s="1"/>
  <c r="F42" i="118" s="1"/>
  <c r="F43" i="118" s="1"/>
  <c r="F44" i="118" s="1"/>
  <c r="F45" i="118" s="1"/>
  <c r="F46" i="118" s="1"/>
  <c r="F47" i="118" s="1"/>
  <c r="F48" i="118" s="1"/>
  <c r="F49" i="118" s="1"/>
  <c r="E37" i="118"/>
  <c r="D37" i="118"/>
  <c r="AS36" i="118"/>
  <c r="T36" i="118"/>
  <c r="H36" i="118"/>
  <c r="G36" i="118"/>
  <c r="AS35" i="118"/>
  <c r="T35" i="118"/>
  <c r="F35" i="118"/>
  <c r="E35" i="118"/>
  <c r="D35" i="118"/>
  <c r="AS34" i="118"/>
  <c r="T34" i="118"/>
  <c r="H34" i="118"/>
  <c r="G34" i="118"/>
  <c r="AS33" i="118"/>
  <c r="T33" i="118"/>
  <c r="F33" i="118"/>
  <c r="E33" i="118"/>
  <c r="D33" i="118"/>
  <c r="AS32" i="118"/>
  <c r="T32" i="118"/>
  <c r="H32" i="118"/>
  <c r="G32" i="118"/>
  <c r="AS31" i="118"/>
  <c r="T31" i="118"/>
  <c r="AS30" i="118"/>
  <c r="T30" i="118"/>
  <c r="AS29" i="118"/>
  <c r="T29" i="118"/>
  <c r="AS28" i="118"/>
  <c r="T28" i="118"/>
  <c r="AS27" i="118"/>
  <c r="T27" i="118"/>
  <c r="AS26" i="118"/>
  <c r="T26" i="118"/>
  <c r="AP25" i="118"/>
  <c r="AS25" i="118" s="1"/>
  <c r="T25" i="118"/>
  <c r="Q25" i="118"/>
  <c r="E25" i="118"/>
  <c r="E26" i="118" s="1"/>
  <c r="E27" i="118" s="1"/>
  <c r="E28" i="118" s="1"/>
  <c r="E29" i="118" s="1"/>
  <c r="E30" i="118" s="1"/>
  <c r="E31" i="118" s="1"/>
  <c r="AS24" i="118"/>
  <c r="T24" i="118"/>
  <c r="F24" i="118"/>
  <c r="F25" i="118" s="1"/>
  <c r="F26" i="118" s="1"/>
  <c r="F27" i="118" s="1"/>
  <c r="F28" i="118" s="1"/>
  <c r="F29" i="118" s="1"/>
  <c r="F30" i="118" s="1"/>
  <c r="F31" i="118" s="1"/>
  <c r="E24" i="118"/>
  <c r="AP23" i="118"/>
  <c r="AS23" i="118" s="1"/>
  <c r="T23" i="118"/>
  <c r="Q23" i="118"/>
  <c r="F23" i="118"/>
  <c r="E23" i="118"/>
  <c r="D23" i="118"/>
  <c r="D24" i="118" s="1"/>
  <c r="D25" i="118" s="1"/>
  <c r="D26" i="118" s="1"/>
  <c r="D27" i="118" s="1"/>
  <c r="D28" i="118" s="1"/>
  <c r="D29" i="118" s="1"/>
  <c r="D30" i="118" s="1"/>
  <c r="D31" i="118" s="1"/>
  <c r="AS22" i="118"/>
  <c r="T22" i="118"/>
  <c r="H22" i="118"/>
  <c r="G22" i="118"/>
  <c r="AS21" i="118"/>
  <c r="AP21" i="118"/>
  <c r="Q21" i="118"/>
  <c r="T21" i="118" s="1"/>
  <c r="AS20" i="118"/>
  <c r="AQ20" i="118"/>
  <c r="AQ208" i="118" s="1"/>
  <c r="AP20" i="118"/>
  <c r="R20" i="118"/>
  <c r="Q20" i="118"/>
  <c r="T20" i="118" s="1"/>
  <c r="E20" i="118"/>
  <c r="E21" i="118" s="1"/>
  <c r="AS19" i="118"/>
  <c r="AP19" i="118"/>
  <c r="AP208" i="118" s="1"/>
  <c r="Q19" i="118"/>
  <c r="Q208" i="118" s="1"/>
  <c r="F19" i="118"/>
  <c r="F20" i="118" s="1"/>
  <c r="F21" i="118" s="1"/>
  <c r="E19" i="118"/>
  <c r="D19" i="118"/>
  <c r="D20" i="118" s="1"/>
  <c r="D21" i="118" s="1"/>
  <c r="AS18" i="118"/>
  <c r="T18" i="118"/>
  <c r="H18" i="118"/>
  <c r="G18" i="118"/>
  <c r="AS17" i="118"/>
  <c r="T17" i="118"/>
  <c r="AS16" i="118"/>
  <c r="T16" i="118"/>
  <c r="AS15" i="118"/>
  <c r="T15" i="118"/>
  <c r="AS14" i="118"/>
  <c r="T14" i="118"/>
  <c r="D14" i="118"/>
  <c r="D15" i="118" s="1"/>
  <c r="D16" i="118" s="1"/>
  <c r="D17" i="118" s="1"/>
  <c r="AS13" i="118"/>
  <c r="T13" i="118"/>
  <c r="D13" i="118"/>
  <c r="AS12" i="118"/>
  <c r="T12" i="118"/>
  <c r="F12" i="118"/>
  <c r="F13" i="118" s="1"/>
  <c r="F14" i="118" s="1"/>
  <c r="F15" i="118" s="1"/>
  <c r="F16" i="118" s="1"/>
  <c r="F17" i="118" s="1"/>
  <c r="E12" i="118"/>
  <c r="E13" i="118" s="1"/>
  <c r="E14" i="118" s="1"/>
  <c r="E15" i="118" s="1"/>
  <c r="E16" i="118" s="1"/>
  <c r="E17" i="118" s="1"/>
  <c r="D12" i="118"/>
  <c r="AS11" i="118"/>
  <c r="T11" i="118"/>
  <c r="F11" i="118"/>
  <c r="E11" i="118"/>
  <c r="D11" i="118"/>
  <c r="AS10" i="118"/>
  <c r="T10" i="118"/>
  <c r="L1629" i="119"/>
  <c r="K1629" i="119"/>
  <c r="M1628" i="119"/>
  <c r="M1627" i="119"/>
  <c r="M1626" i="119"/>
  <c r="M1625" i="119"/>
  <c r="M1624" i="119"/>
  <c r="M1623" i="119"/>
  <c r="M1622" i="119"/>
  <c r="M1621" i="119"/>
  <c r="M1620" i="119"/>
  <c r="M1619" i="119"/>
  <c r="M1618" i="119"/>
  <c r="M1617" i="119"/>
  <c r="M1616" i="119"/>
  <c r="M1615" i="119"/>
  <c r="M1614" i="119"/>
  <c r="M1613" i="119"/>
  <c r="M1612" i="119"/>
  <c r="M1611" i="119"/>
  <c r="M1610" i="119"/>
  <c r="M1609" i="119"/>
  <c r="M1608" i="119"/>
  <c r="M1607" i="119"/>
  <c r="M1606" i="119"/>
  <c r="M1605" i="119"/>
  <c r="M1604" i="119"/>
  <c r="M1603" i="119"/>
  <c r="M1602" i="119"/>
  <c r="M1601" i="119"/>
  <c r="M1600" i="119"/>
  <c r="M1599" i="119"/>
  <c r="M1598" i="119"/>
  <c r="M1597" i="119"/>
  <c r="M1596" i="119"/>
  <c r="M1595" i="119"/>
  <c r="M1594" i="119"/>
  <c r="M1593" i="119"/>
  <c r="M1592" i="119"/>
  <c r="M1591" i="119"/>
  <c r="M1590" i="119"/>
  <c r="M1589" i="119"/>
  <c r="M1588" i="119"/>
  <c r="M1587" i="119"/>
  <c r="M1586" i="119"/>
  <c r="M1585" i="119"/>
  <c r="M1584" i="119"/>
  <c r="M1583" i="119"/>
  <c r="M1582" i="119"/>
  <c r="M1581" i="119"/>
  <c r="M1580" i="119"/>
  <c r="M1579" i="119"/>
  <c r="M1578" i="119"/>
  <c r="M1577" i="119"/>
  <c r="M1576" i="119"/>
  <c r="M1575" i="119"/>
  <c r="M1574" i="119"/>
  <c r="M1573" i="119"/>
  <c r="M1572" i="119"/>
  <c r="M1571" i="119"/>
  <c r="M1570" i="119"/>
  <c r="M1569" i="119"/>
  <c r="M1568" i="119"/>
  <c r="M1567" i="119"/>
  <c r="M1566" i="119"/>
  <c r="M1565" i="119"/>
  <c r="M1564" i="119"/>
  <c r="M1563" i="119"/>
  <c r="M1562" i="119"/>
  <c r="M1561" i="119"/>
  <c r="M1560" i="119"/>
  <c r="M1559" i="119"/>
  <c r="M1558" i="119"/>
  <c r="M1557" i="119"/>
  <c r="M1556" i="119"/>
  <c r="M1555" i="119"/>
  <c r="M1554" i="119"/>
  <c r="M1553" i="119"/>
  <c r="M1552" i="119"/>
  <c r="M1551" i="119"/>
  <c r="M1550" i="119"/>
  <c r="M1549" i="119"/>
  <c r="M1548" i="119"/>
  <c r="M1547" i="119"/>
  <c r="M1546" i="119"/>
  <c r="M1545" i="119"/>
  <c r="M1544" i="119"/>
  <c r="M1543" i="119"/>
  <c r="M1542" i="119"/>
  <c r="M1541" i="119"/>
  <c r="M1540" i="119"/>
  <c r="M1539" i="119"/>
  <c r="M1538" i="119"/>
  <c r="M1537" i="119"/>
  <c r="M1536" i="119"/>
  <c r="M1535" i="119"/>
  <c r="M1534" i="119"/>
  <c r="M1533" i="119"/>
  <c r="M1532" i="119"/>
  <c r="M1531" i="119"/>
  <c r="M1530" i="119"/>
  <c r="M1529" i="119"/>
  <c r="M1528" i="119"/>
  <c r="M1527" i="119"/>
  <c r="M1526" i="119"/>
  <c r="M1525" i="119"/>
  <c r="M1524" i="119"/>
  <c r="M1523" i="119"/>
  <c r="M1522" i="119"/>
  <c r="M1521" i="119"/>
  <c r="M1520" i="119"/>
  <c r="M1519" i="119"/>
  <c r="M1518" i="119"/>
  <c r="M1517" i="119"/>
  <c r="M1516" i="119"/>
  <c r="M1515" i="119"/>
  <c r="M1514" i="119"/>
  <c r="M1513" i="119"/>
  <c r="M1512" i="119"/>
  <c r="M1511" i="119"/>
  <c r="M1510" i="119"/>
  <c r="M1509" i="119"/>
  <c r="M1508" i="119"/>
  <c r="M1507" i="119"/>
  <c r="M1506" i="119"/>
  <c r="M1505" i="119"/>
  <c r="M1504" i="119"/>
  <c r="M1503" i="119"/>
  <c r="M1502" i="119"/>
  <c r="M1501" i="119"/>
  <c r="M1500" i="119"/>
  <c r="M1499" i="119"/>
  <c r="M1498" i="119"/>
  <c r="M1497" i="119"/>
  <c r="M1495" i="119"/>
  <c r="M1494" i="119"/>
  <c r="M1493" i="119"/>
  <c r="O1493" i="119" s="1"/>
  <c r="M1492" i="119"/>
  <c r="O1492" i="119" s="1"/>
  <c r="P1492" i="119" s="1"/>
  <c r="M1491" i="119"/>
  <c r="M1490" i="119"/>
  <c r="M1489" i="119"/>
  <c r="O1489" i="119" s="1"/>
  <c r="M1488" i="119"/>
  <c r="M1487" i="119"/>
  <c r="O1487" i="119" s="1"/>
  <c r="M1486" i="119"/>
  <c r="M1485" i="119"/>
  <c r="O1485" i="119" s="1"/>
  <c r="M1484" i="119"/>
  <c r="M1483" i="119"/>
  <c r="O1483" i="119" s="1"/>
  <c r="M1482" i="119"/>
  <c r="M1481" i="119"/>
  <c r="O1481" i="119" s="1"/>
  <c r="P1481" i="119" s="1"/>
  <c r="M1480" i="119"/>
  <c r="M1479" i="119"/>
  <c r="M1478" i="119"/>
  <c r="M1477" i="119"/>
  <c r="O1477" i="119" s="1"/>
  <c r="O1476" i="119"/>
  <c r="M1476" i="119"/>
  <c r="M1475" i="119"/>
  <c r="M1474" i="119"/>
  <c r="M1473" i="119"/>
  <c r="O1473" i="119" s="1"/>
  <c r="P1473" i="119" s="1"/>
  <c r="M1472" i="119"/>
  <c r="M1471" i="119"/>
  <c r="O1470" i="119"/>
  <c r="M1470" i="119"/>
  <c r="O1469" i="119"/>
  <c r="M1469" i="119"/>
  <c r="M1468" i="119"/>
  <c r="M1467" i="119"/>
  <c r="O1466" i="119"/>
  <c r="P1466" i="119" s="1"/>
  <c r="M1466" i="119"/>
  <c r="M1465" i="119"/>
  <c r="M1464" i="119"/>
  <c r="M1463" i="119"/>
  <c r="M1462" i="119"/>
  <c r="M1461" i="119"/>
  <c r="M1460" i="119"/>
  <c r="M1459" i="119"/>
  <c r="M1458" i="119"/>
  <c r="O1458" i="119" s="1"/>
  <c r="P1458" i="119" s="1"/>
  <c r="M1457" i="119"/>
  <c r="O1457" i="119" s="1"/>
  <c r="P1457" i="119" s="1"/>
  <c r="M1456" i="119"/>
  <c r="M1455" i="119"/>
  <c r="M1454" i="119"/>
  <c r="O1454" i="119" s="1"/>
  <c r="P1454" i="119" s="1"/>
  <c r="M1453" i="119"/>
  <c r="O1453" i="119" s="1"/>
  <c r="P1453" i="119" s="1"/>
  <c r="M1452" i="119"/>
  <c r="M1451" i="119"/>
  <c r="O1450" i="119"/>
  <c r="P1450" i="119" s="1"/>
  <c r="M1450" i="119"/>
  <c r="M1449" i="119"/>
  <c r="M1448" i="119"/>
  <c r="M1447" i="119"/>
  <c r="O1446" i="119"/>
  <c r="P1446" i="119" s="1"/>
  <c r="M1446" i="119"/>
  <c r="P1445" i="119"/>
  <c r="O1445" i="119"/>
  <c r="M1445" i="119"/>
  <c r="M1444" i="119"/>
  <c r="M1443" i="119"/>
  <c r="O1442" i="119"/>
  <c r="P1442" i="119" s="1"/>
  <c r="M1442" i="119"/>
  <c r="M1441" i="119"/>
  <c r="M1440" i="119"/>
  <c r="M1439" i="119"/>
  <c r="M1438" i="119"/>
  <c r="M1437" i="119"/>
  <c r="M1436" i="119"/>
  <c r="M1435" i="119"/>
  <c r="M1434" i="119"/>
  <c r="O1434" i="119" s="1"/>
  <c r="P1434" i="119" s="1"/>
  <c r="M1433" i="119"/>
  <c r="O1433" i="119" s="1"/>
  <c r="M1432" i="119"/>
  <c r="M1431" i="119"/>
  <c r="L1426" i="119"/>
  <c r="K1426" i="119"/>
  <c r="M1425" i="119"/>
  <c r="M1424" i="119"/>
  <c r="M1423" i="119"/>
  <c r="M1422" i="119"/>
  <c r="M1421" i="119"/>
  <c r="M1420" i="119"/>
  <c r="M1419" i="119"/>
  <c r="M1418" i="119"/>
  <c r="M1417" i="119"/>
  <c r="M1416" i="119"/>
  <c r="M1415" i="119"/>
  <c r="M1414" i="119"/>
  <c r="M1413" i="119"/>
  <c r="M1412" i="119"/>
  <c r="M1411" i="119"/>
  <c r="M1410" i="119"/>
  <c r="M1409" i="119"/>
  <c r="M1408" i="119"/>
  <c r="M1407" i="119"/>
  <c r="M1406" i="119"/>
  <c r="M1405" i="119"/>
  <c r="M1404" i="119"/>
  <c r="M1403" i="119"/>
  <c r="M1402" i="119"/>
  <c r="M1401" i="119"/>
  <c r="M1400" i="119"/>
  <c r="M1399" i="119"/>
  <c r="M1398" i="119"/>
  <c r="M1397" i="119"/>
  <c r="M1396" i="119"/>
  <c r="M1395" i="119"/>
  <c r="M1394" i="119"/>
  <c r="M1393" i="119"/>
  <c r="M1392" i="119"/>
  <c r="M1391" i="119"/>
  <c r="M1390" i="119"/>
  <c r="M1389" i="119"/>
  <c r="M1388" i="119"/>
  <c r="M1387" i="119"/>
  <c r="M1386" i="119"/>
  <c r="M1385" i="119"/>
  <c r="M1384" i="119"/>
  <c r="M1383" i="119"/>
  <c r="M1382" i="119"/>
  <c r="M1381" i="119"/>
  <c r="M1380" i="119"/>
  <c r="M1379" i="119"/>
  <c r="M1378" i="119"/>
  <c r="M1377" i="119"/>
  <c r="M1376" i="119"/>
  <c r="M1375" i="119"/>
  <c r="M1374" i="119"/>
  <c r="M1373" i="119"/>
  <c r="M1372" i="119"/>
  <c r="M1371" i="119"/>
  <c r="M1370" i="119"/>
  <c r="M1369" i="119"/>
  <c r="M1368" i="119"/>
  <c r="M1367" i="119"/>
  <c r="M1366" i="119"/>
  <c r="M1365" i="119"/>
  <c r="M1364" i="119"/>
  <c r="M1363" i="119"/>
  <c r="M1362" i="119"/>
  <c r="M1361" i="119"/>
  <c r="M1360" i="119"/>
  <c r="M1359" i="119"/>
  <c r="M1358" i="119"/>
  <c r="M1357" i="119"/>
  <c r="M1356" i="119"/>
  <c r="M1355" i="119"/>
  <c r="M1354" i="119"/>
  <c r="M1353" i="119"/>
  <c r="M1352" i="119"/>
  <c r="M1351" i="119"/>
  <c r="M1350" i="119"/>
  <c r="M1349" i="119"/>
  <c r="M1348" i="119"/>
  <c r="M1347" i="119"/>
  <c r="M1346" i="119"/>
  <c r="M1345" i="119"/>
  <c r="M1344" i="119"/>
  <c r="M1343" i="119"/>
  <c r="M1342" i="119"/>
  <c r="M1341" i="119"/>
  <c r="M1340" i="119"/>
  <c r="M1339" i="119"/>
  <c r="M1338" i="119"/>
  <c r="M1337" i="119"/>
  <c r="M1336" i="119"/>
  <c r="M1335" i="119"/>
  <c r="M1334" i="119"/>
  <c r="M1333" i="119"/>
  <c r="M1332" i="119"/>
  <c r="M1331" i="119"/>
  <c r="M1330" i="119"/>
  <c r="M1329" i="119"/>
  <c r="M1328" i="119"/>
  <c r="M1327" i="119"/>
  <c r="M1326" i="119"/>
  <c r="M1325" i="119"/>
  <c r="M1324" i="119"/>
  <c r="M1323" i="119"/>
  <c r="M1322" i="119"/>
  <c r="M1321" i="119"/>
  <c r="M1320" i="119"/>
  <c r="M1319" i="119"/>
  <c r="M1318" i="119"/>
  <c r="M1317" i="119"/>
  <c r="M1316" i="119"/>
  <c r="M1315" i="119"/>
  <c r="M1314" i="119"/>
  <c r="M1313" i="119"/>
  <c r="M1312" i="119"/>
  <c r="M1311" i="119"/>
  <c r="M1310" i="119"/>
  <c r="M1309" i="119"/>
  <c r="M1308" i="119"/>
  <c r="M1307" i="119"/>
  <c r="M1306" i="119"/>
  <c r="M1305" i="119"/>
  <c r="M1304" i="119"/>
  <c r="M1303" i="119"/>
  <c r="M1302" i="119"/>
  <c r="M1301" i="119"/>
  <c r="M1300" i="119"/>
  <c r="M1299" i="119"/>
  <c r="M1298" i="119"/>
  <c r="M1297" i="119"/>
  <c r="M1296" i="119"/>
  <c r="M1295" i="119"/>
  <c r="M1294" i="119"/>
  <c r="M1292" i="119"/>
  <c r="M1291" i="119"/>
  <c r="M1290" i="119"/>
  <c r="M1289" i="119"/>
  <c r="M1288" i="119"/>
  <c r="O1288" i="119" s="1"/>
  <c r="P1288" i="119" s="1"/>
  <c r="M1287" i="119"/>
  <c r="M1286" i="119"/>
  <c r="M1285" i="119"/>
  <c r="M1284" i="119"/>
  <c r="M1283" i="119"/>
  <c r="O1283" i="119" s="1"/>
  <c r="P1283" i="119" s="1"/>
  <c r="M1282" i="119"/>
  <c r="M1281" i="119"/>
  <c r="P1280" i="119"/>
  <c r="O1280" i="119"/>
  <c r="M1280" i="119"/>
  <c r="O1279" i="119"/>
  <c r="P1279" i="119" s="1"/>
  <c r="M1279" i="119"/>
  <c r="M1278" i="119"/>
  <c r="M1277" i="119"/>
  <c r="M1276" i="119"/>
  <c r="O1276" i="119" s="1"/>
  <c r="P1276" i="119" s="1"/>
  <c r="P1275" i="119"/>
  <c r="M1275" i="119"/>
  <c r="O1275" i="119" s="1"/>
  <c r="M1274" i="119"/>
  <c r="M1273" i="119"/>
  <c r="O1272" i="119"/>
  <c r="P1272" i="119" s="1"/>
  <c r="M1272" i="119"/>
  <c r="M1271" i="119"/>
  <c r="O1271" i="119" s="1"/>
  <c r="P1271" i="119" s="1"/>
  <c r="M1270" i="119"/>
  <c r="M1269" i="119"/>
  <c r="M1268" i="119"/>
  <c r="O1268" i="119" s="1"/>
  <c r="P1268" i="119" s="1"/>
  <c r="M1267" i="119"/>
  <c r="O1267" i="119" s="1"/>
  <c r="P1267" i="119" s="1"/>
  <c r="M1266" i="119"/>
  <c r="M1265" i="119"/>
  <c r="M1264" i="119"/>
  <c r="M1263" i="119"/>
  <c r="O1263" i="119" s="1"/>
  <c r="P1263" i="119" s="1"/>
  <c r="M1262" i="119"/>
  <c r="M1261" i="119"/>
  <c r="M1260" i="119"/>
  <c r="O1260" i="119" s="1"/>
  <c r="P1260" i="119" s="1"/>
  <c r="O1259" i="119"/>
  <c r="M1259" i="119"/>
  <c r="P1259" i="119" s="1"/>
  <c r="M1258" i="119"/>
  <c r="M1257" i="119"/>
  <c r="O1256" i="119"/>
  <c r="M1256" i="119"/>
  <c r="M1255" i="119"/>
  <c r="M1254" i="119"/>
  <c r="M1253" i="119"/>
  <c r="M1252" i="119"/>
  <c r="M1251" i="119"/>
  <c r="P1250" i="119"/>
  <c r="M1250" i="119"/>
  <c r="O1250" i="119" s="1"/>
  <c r="M1249" i="119"/>
  <c r="M1248" i="119"/>
  <c r="O1248" i="119" s="1"/>
  <c r="P1248" i="119" s="1"/>
  <c r="M1247" i="119"/>
  <c r="M1246" i="119"/>
  <c r="O1245" i="119"/>
  <c r="M1245" i="119"/>
  <c r="M1244" i="119"/>
  <c r="M1243" i="119"/>
  <c r="O1242" i="119"/>
  <c r="M1242" i="119"/>
  <c r="M1241" i="119"/>
  <c r="M1240" i="119"/>
  <c r="M1239" i="119"/>
  <c r="M1238" i="119"/>
  <c r="M1237" i="119"/>
  <c r="M1236" i="119"/>
  <c r="M1235" i="119"/>
  <c r="M1234" i="119"/>
  <c r="O1234" i="119" s="1"/>
  <c r="P1234" i="119" s="1"/>
  <c r="M1233" i="119"/>
  <c r="M1232" i="119"/>
  <c r="M1231" i="119"/>
  <c r="M1230" i="119"/>
  <c r="O1230" i="119" s="1"/>
  <c r="P1230" i="119" s="1"/>
  <c r="M1229" i="119"/>
  <c r="M1228" i="119"/>
  <c r="L1223" i="119"/>
  <c r="K1223" i="119"/>
  <c r="M1222" i="119"/>
  <c r="M1221" i="119"/>
  <c r="M1220" i="119"/>
  <c r="M1219" i="119"/>
  <c r="M1218" i="119"/>
  <c r="M1217" i="119"/>
  <c r="M1216" i="119"/>
  <c r="M1215" i="119"/>
  <c r="M1214" i="119"/>
  <c r="M1213" i="119"/>
  <c r="M1212" i="119"/>
  <c r="M1211" i="119"/>
  <c r="M1210" i="119"/>
  <c r="M1209" i="119"/>
  <c r="M1208" i="119"/>
  <c r="M1207" i="119"/>
  <c r="M1206" i="119"/>
  <c r="M1205" i="119"/>
  <c r="M1204" i="119"/>
  <c r="M1203" i="119"/>
  <c r="M1202" i="119"/>
  <c r="M1201" i="119"/>
  <c r="M1200" i="119"/>
  <c r="M1199" i="119"/>
  <c r="M1198" i="119"/>
  <c r="M1197" i="119"/>
  <c r="M1196" i="119"/>
  <c r="M1195" i="119"/>
  <c r="M1194" i="119"/>
  <c r="M1193" i="119"/>
  <c r="M1192" i="119"/>
  <c r="M1191" i="119"/>
  <c r="M1190" i="119"/>
  <c r="M1189" i="119"/>
  <c r="M1188" i="119"/>
  <c r="M1187" i="119"/>
  <c r="M1186" i="119"/>
  <c r="M1185" i="119"/>
  <c r="M1184" i="119"/>
  <c r="M1183" i="119"/>
  <c r="M1182" i="119"/>
  <c r="M1181" i="119"/>
  <c r="M1180" i="119"/>
  <c r="M1179" i="119"/>
  <c r="M1178" i="119"/>
  <c r="M1177" i="119"/>
  <c r="M1176" i="119"/>
  <c r="M1175" i="119"/>
  <c r="M1174" i="119"/>
  <c r="M1173" i="119"/>
  <c r="M1172" i="119"/>
  <c r="M1171" i="119"/>
  <c r="M1170" i="119"/>
  <c r="M1169" i="119"/>
  <c r="M1168" i="119"/>
  <c r="M1167" i="119"/>
  <c r="M1166" i="119"/>
  <c r="M1165" i="119"/>
  <c r="M1164" i="119"/>
  <c r="M1163" i="119"/>
  <c r="M1162" i="119"/>
  <c r="M1161" i="119"/>
  <c r="M1160" i="119"/>
  <c r="M1159" i="119"/>
  <c r="M1158" i="119"/>
  <c r="M1157" i="119"/>
  <c r="M1156" i="119"/>
  <c r="M1155" i="119"/>
  <c r="M1154" i="119"/>
  <c r="M1153" i="119"/>
  <c r="M1152" i="119"/>
  <c r="M1151" i="119"/>
  <c r="M1150" i="119"/>
  <c r="M1149" i="119"/>
  <c r="M1148" i="119"/>
  <c r="M1147" i="119"/>
  <c r="M1146" i="119"/>
  <c r="M1145" i="119"/>
  <c r="M1144" i="119"/>
  <c r="M1143" i="119"/>
  <c r="M1142" i="119"/>
  <c r="M1141" i="119"/>
  <c r="M1140" i="119"/>
  <c r="M1139" i="119"/>
  <c r="M1138" i="119"/>
  <c r="M1137" i="119"/>
  <c r="M1136" i="119"/>
  <c r="M1135" i="119"/>
  <c r="M1134" i="119"/>
  <c r="M1133" i="119"/>
  <c r="M1132" i="119"/>
  <c r="M1131" i="119"/>
  <c r="M1130" i="119"/>
  <c r="M1129" i="119"/>
  <c r="M1128" i="119"/>
  <c r="M1127" i="119"/>
  <c r="M1126" i="119"/>
  <c r="M1125" i="119"/>
  <c r="M1124" i="119"/>
  <c r="M1123" i="119"/>
  <c r="M1122" i="119"/>
  <c r="M1121" i="119"/>
  <c r="M1120" i="119"/>
  <c r="M1119" i="119"/>
  <c r="M1118" i="119"/>
  <c r="M1117" i="119"/>
  <c r="M1116" i="119"/>
  <c r="M1115" i="119"/>
  <c r="M1114" i="119"/>
  <c r="M1113" i="119"/>
  <c r="M1112" i="119"/>
  <c r="M1111" i="119"/>
  <c r="M1110" i="119"/>
  <c r="M1109" i="119"/>
  <c r="M1108" i="119"/>
  <c r="M1107" i="119"/>
  <c r="M1106" i="119"/>
  <c r="M1105" i="119"/>
  <c r="M1104" i="119"/>
  <c r="M1103" i="119"/>
  <c r="M1102" i="119"/>
  <c r="M1101" i="119"/>
  <c r="M1100" i="119"/>
  <c r="M1099" i="119"/>
  <c r="M1098" i="119"/>
  <c r="M1097" i="119"/>
  <c r="M1096" i="119"/>
  <c r="M1095" i="119"/>
  <c r="M1094" i="119"/>
  <c r="M1093" i="119"/>
  <c r="M1092" i="119"/>
  <c r="M1091" i="119"/>
  <c r="M1089" i="119"/>
  <c r="M1088" i="119"/>
  <c r="M1087" i="119"/>
  <c r="O1087" i="119" s="1"/>
  <c r="M1086" i="119"/>
  <c r="M1085" i="119"/>
  <c r="O1085" i="119" s="1"/>
  <c r="P1085" i="119" s="1"/>
  <c r="P1084" i="119"/>
  <c r="O1084" i="119"/>
  <c r="M1084" i="119"/>
  <c r="O1083" i="119"/>
  <c r="M1083" i="119"/>
  <c r="M1082" i="119"/>
  <c r="M1081" i="119"/>
  <c r="O1080" i="119"/>
  <c r="M1080" i="119"/>
  <c r="M1079" i="119"/>
  <c r="O1079" i="119" s="1"/>
  <c r="M1078" i="119"/>
  <c r="O1078" i="119" s="1"/>
  <c r="M1077" i="119"/>
  <c r="M1076" i="119"/>
  <c r="O1076" i="119" s="1"/>
  <c r="P1076" i="119" s="1"/>
  <c r="P1075" i="119"/>
  <c r="M1075" i="119"/>
  <c r="O1075" i="119" s="1"/>
  <c r="M1074" i="119"/>
  <c r="M1073" i="119"/>
  <c r="M1072" i="119"/>
  <c r="M1071" i="119"/>
  <c r="O1071" i="119" s="1"/>
  <c r="P1071" i="119" s="1"/>
  <c r="M1070" i="119"/>
  <c r="M1069" i="119"/>
  <c r="M1068" i="119"/>
  <c r="M1067" i="119"/>
  <c r="M1066" i="119"/>
  <c r="O1066" i="119" s="1"/>
  <c r="P1066" i="119" s="1"/>
  <c r="M1065" i="119"/>
  <c r="M1064" i="119"/>
  <c r="O1064" i="119" s="1"/>
  <c r="P1064" i="119" s="1"/>
  <c r="M1063" i="119"/>
  <c r="P1062" i="119"/>
  <c r="O1062" i="119"/>
  <c r="M1062" i="119"/>
  <c r="M1061" i="119"/>
  <c r="O1061" i="119" s="1"/>
  <c r="M1060" i="119"/>
  <c r="O1060" i="119" s="1"/>
  <c r="P1060" i="119" s="1"/>
  <c r="P1059" i="119"/>
  <c r="M1059" i="119"/>
  <c r="O1059" i="119" s="1"/>
  <c r="M1058" i="119"/>
  <c r="M1057" i="119"/>
  <c r="M1056" i="119"/>
  <c r="M1055" i="119"/>
  <c r="M1054" i="119"/>
  <c r="P1053" i="119"/>
  <c r="M1053" i="119"/>
  <c r="O1053" i="119" s="1"/>
  <c r="P1052" i="119"/>
  <c r="M1052" i="119"/>
  <c r="O1052" i="119" s="1"/>
  <c r="M1051" i="119"/>
  <c r="O1050" i="119"/>
  <c r="P1050" i="119" s="1"/>
  <c r="M1050" i="119"/>
  <c r="M1049" i="119"/>
  <c r="M1048" i="119"/>
  <c r="P1047" i="119"/>
  <c r="O1047" i="119"/>
  <c r="M1047" i="119"/>
  <c r="M1046" i="119"/>
  <c r="M1045" i="119"/>
  <c r="M1044" i="119"/>
  <c r="O1043" i="119"/>
  <c r="P1043" i="119" s="1"/>
  <c r="M1043" i="119"/>
  <c r="O1042" i="119"/>
  <c r="M1042" i="119"/>
  <c r="M1041" i="119"/>
  <c r="M1040" i="119"/>
  <c r="M1039" i="119"/>
  <c r="M1038" i="119"/>
  <c r="O1038" i="119" s="1"/>
  <c r="P1038" i="119" s="1"/>
  <c r="M1037" i="119"/>
  <c r="M1036" i="119"/>
  <c r="M1035" i="119"/>
  <c r="M1034" i="119"/>
  <c r="O1034" i="119" s="1"/>
  <c r="P1034" i="119" s="1"/>
  <c r="M1033" i="119"/>
  <c r="M1032" i="119"/>
  <c r="M1031" i="119"/>
  <c r="M1030" i="119"/>
  <c r="O1030" i="119" s="1"/>
  <c r="P1030" i="119" s="1"/>
  <c r="M1029" i="119"/>
  <c r="O1029" i="119" s="1"/>
  <c r="M1028" i="119"/>
  <c r="O1027" i="119"/>
  <c r="M1027" i="119"/>
  <c r="M1026" i="119"/>
  <c r="M1025" i="119"/>
  <c r="L1020" i="119"/>
  <c r="K1020" i="119"/>
  <c r="M1019" i="119"/>
  <c r="M1018" i="119"/>
  <c r="M1017" i="119"/>
  <c r="M1016" i="119"/>
  <c r="M1015" i="119"/>
  <c r="M1014" i="119"/>
  <c r="M1013" i="119"/>
  <c r="M1012" i="119"/>
  <c r="M1011" i="119"/>
  <c r="M1010" i="119"/>
  <c r="M1009" i="119"/>
  <c r="M1008" i="119"/>
  <c r="M1007" i="119"/>
  <c r="M1006" i="119"/>
  <c r="M1005" i="119"/>
  <c r="M1004" i="119"/>
  <c r="M1003" i="119"/>
  <c r="M1002" i="119"/>
  <c r="M1001" i="119"/>
  <c r="M1000" i="119"/>
  <c r="M999" i="119"/>
  <c r="M998" i="119"/>
  <c r="M997" i="119"/>
  <c r="M996" i="119"/>
  <c r="M995" i="119"/>
  <c r="M994" i="119"/>
  <c r="M993" i="119"/>
  <c r="M992" i="119"/>
  <c r="M991" i="119"/>
  <c r="M990" i="119"/>
  <c r="M989" i="119"/>
  <c r="M988" i="119"/>
  <c r="M987" i="119"/>
  <c r="M986" i="119"/>
  <c r="M985" i="119"/>
  <c r="M984" i="119"/>
  <c r="M983" i="119"/>
  <c r="M982" i="119"/>
  <c r="M981" i="119"/>
  <c r="M980" i="119"/>
  <c r="M979" i="119"/>
  <c r="M978" i="119"/>
  <c r="M977" i="119"/>
  <c r="M976" i="119"/>
  <c r="M975" i="119"/>
  <c r="M974" i="119"/>
  <c r="M973" i="119"/>
  <c r="M972" i="119"/>
  <c r="M971" i="119"/>
  <c r="M970" i="119"/>
  <c r="M969" i="119"/>
  <c r="M968" i="119"/>
  <c r="M967" i="119"/>
  <c r="M966" i="119"/>
  <c r="M965" i="119"/>
  <c r="M964" i="119"/>
  <c r="M963" i="119"/>
  <c r="M962" i="119"/>
  <c r="M961" i="119"/>
  <c r="M960" i="119"/>
  <c r="M959" i="119"/>
  <c r="M958" i="119"/>
  <c r="M957" i="119"/>
  <c r="M956" i="119"/>
  <c r="M955" i="119"/>
  <c r="M954" i="119"/>
  <c r="M953" i="119"/>
  <c r="M952" i="119"/>
  <c r="M951" i="119"/>
  <c r="M950" i="119"/>
  <c r="M949" i="119"/>
  <c r="M948" i="119"/>
  <c r="M947" i="119"/>
  <c r="M946" i="119"/>
  <c r="M945" i="119"/>
  <c r="M944" i="119"/>
  <c r="M943" i="119"/>
  <c r="M942" i="119"/>
  <c r="M941" i="119"/>
  <c r="M940" i="119"/>
  <c r="M939" i="119"/>
  <c r="M938" i="119"/>
  <c r="M937" i="119"/>
  <c r="M936" i="119"/>
  <c r="M935" i="119"/>
  <c r="M934" i="119"/>
  <c r="M933" i="119"/>
  <c r="M932" i="119"/>
  <c r="M931" i="119"/>
  <c r="M930" i="119"/>
  <c r="M929" i="119"/>
  <c r="M928" i="119"/>
  <c r="M927" i="119"/>
  <c r="M926" i="119"/>
  <c r="M925" i="119"/>
  <c r="M924" i="119"/>
  <c r="M923" i="119"/>
  <c r="M922" i="119"/>
  <c r="M921" i="119"/>
  <c r="M920" i="119"/>
  <c r="M919" i="119"/>
  <c r="M918" i="119"/>
  <c r="M917" i="119"/>
  <c r="M916" i="119"/>
  <c r="M915" i="119"/>
  <c r="M914" i="119"/>
  <c r="M913" i="119"/>
  <c r="M912" i="119"/>
  <c r="M911" i="119"/>
  <c r="M910" i="119"/>
  <c r="M909" i="119"/>
  <c r="M908" i="119"/>
  <c r="M907" i="119"/>
  <c r="M906" i="119"/>
  <c r="M905" i="119"/>
  <c r="M904" i="119"/>
  <c r="M903" i="119"/>
  <c r="M902" i="119"/>
  <c r="M901" i="119"/>
  <c r="M900" i="119"/>
  <c r="M899" i="119"/>
  <c r="M898" i="119"/>
  <c r="M897" i="119"/>
  <c r="M896" i="119"/>
  <c r="M895" i="119"/>
  <c r="M894" i="119"/>
  <c r="M893" i="119"/>
  <c r="M892" i="119"/>
  <c r="M891" i="119"/>
  <c r="M890" i="119"/>
  <c r="M889" i="119"/>
  <c r="M888" i="119"/>
  <c r="M886" i="119"/>
  <c r="M885" i="119"/>
  <c r="M884" i="119"/>
  <c r="M883" i="119"/>
  <c r="M882" i="119"/>
  <c r="M881" i="119"/>
  <c r="O880" i="119"/>
  <c r="P880" i="119" s="1"/>
  <c r="M880" i="119"/>
  <c r="M879" i="119"/>
  <c r="M878" i="119"/>
  <c r="O878" i="119" s="1"/>
  <c r="M877" i="119"/>
  <c r="O876" i="119"/>
  <c r="P876" i="119" s="1"/>
  <c r="M876" i="119"/>
  <c r="M875" i="119"/>
  <c r="M874" i="119"/>
  <c r="M873" i="119"/>
  <c r="O873" i="119" s="1"/>
  <c r="P873" i="119" s="1"/>
  <c r="M872" i="119"/>
  <c r="M871" i="119"/>
  <c r="M870" i="119"/>
  <c r="O869" i="119"/>
  <c r="M869" i="119"/>
  <c r="M868" i="119"/>
  <c r="M867" i="119"/>
  <c r="M866" i="119"/>
  <c r="M865" i="119"/>
  <c r="O865" i="119" s="1"/>
  <c r="P865" i="119" s="1"/>
  <c r="P864" i="119"/>
  <c r="M864" i="119"/>
  <c r="O864" i="119" s="1"/>
  <c r="M863" i="119"/>
  <c r="M862" i="119"/>
  <c r="O861" i="119"/>
  <c r="P861" i="119" s="1"/>
  <c r="M861" i="119"/>
  <c r="O860" i="119"/>
  <c r="P860" i="119" s="1"/>
  <c r="M860" i="119"/>
  <c r="M859" i="119"/>
  <c r="M858" i="119"/>
  <c r="M857" i="119"/>
  <c r="O857" i="119" s="1"/>
  <c r="M856" i="119"/>
  <c r="M855" i="119"/>
  <c r="M854" i="119"/>
  <c r="M853" i="119"/>
  <c r="O853" i="119" s="1"/>
  <c r="P853" i="119" s="1"/>
  <c r="M852" i="119"/>
  <c r="O852" i="119" s="1"/>
  <c r="P852" i="119" s="1"/>
  <c r="M851" i="119"/>
  <c r="M850" i="119"/>
  <c r="P849" i="119"/>
  <c r="O849" i="119"/>
  <c r="M849" i="119"/>
  <c r="M848" i="119"/>
  <c r="M847" i="119"/>
  <c r="M846" i="119"/>
  <c r="M845" i="119"/>
  <c r="O845" i="119" s="1"/>
  <c r="P845" i="119" s="1"/>
  <c r="M844" i="119"/>
  <c r="M843" i="119"/>
  <c r="M842" i="119"/>
  <c r="O841" i="119"/>
  <c r="P841" i="119" s="1"/>
  <c r="M841" i="119"/>
  <c r="M840" i="119"/>
  <c r="M839" i="119"/>
  <c r="M838" i="119"/>
  <c r="M837" i="119"/>
  <c r="O836" i="119"/>
  <c r="M836" i="119"/>
  <c r="M835" i="119"/>
  <c r="M834" i="119"/>
  <c r="O833" i="119"/>
  <c r="M833" i="119"/>
  <c r="M832" i="119"/>
  <c r="M831" i="119"/>
  <c r="M830" i="119"/>
  <c r="M829" i="119"/>
  <c r="M828" i="119"/>
  <c r="M827" i="119"/>
  <c r="O827" i="119" s="1"/>
  <c r="M826" i="119"/>
  <c r="O826" i="119" s="1"/>
  <c r="M825" i="119"/>
  <c r="O825" i="119" s="1"/>
  <c r="P825" i="119" s="1"/>
  <c r="M824" i="119"/>
  <c r="M823" i="119"/>
  <c r="O822" i="119"/>
  <c r="P822" i="119" s="1"/>
  <c r="M822" i="119"/>
  <c r="L817" i="119"/>
  <c r="K817" i="119"/>
  <c r="M816" i="119"/>
  <c r="M815" i="119"/>
  <c r="M814" i="119"/>
  <c r="M813" i="119"/>
  <c r="M812" i="119"/>
  <c r="M811" i="119"/>
  <c r="M810" i="119"/>
  <c r="M809" i="119"/>
  <c r="M808" i="119"/>
  <c r="M807" i="119"/>
  <c r="M806" i="119"/>
  <c r="M805" i="119"/>
  <c r="M804" i="119"/>
  <c r="M803" i="119"/>
  <c r="M802" i="119"/>
  <c r="M801" i="119"/>
  <c r="M800" i="119"/>
  <c r="M799" i="119"/>
  <c r="M798" i="119"/>
  <c r="M797" i="119"/>
  <c r="M796" i="119"/>
  <c r="M795" i="119"/>
  <c r="M794" i="119"/>
  <c r="M793" i="119"/>
  <c r="M792" i="119"/>
  <c r="M791" i="119"/>
  <c r="M790" i="119"/>
  <c r="M789" i="119"/>
  <c r="M788" i="119"/>
  <c r="M787" i="119"/>
  <c r="M786" i="119"/>
  <c r="M785" i="119"/>
  <c r="M784" i="119"/>
  <c r="M783" i="119"/>
  <c r="M782" i="119"/>
  <c r="M781" i="119"/>
  <c r="M780" i="119"/>
  <c r="M779" i="119"/>
  <c r="M778" i="119"/>
  <c r="M777" i="119"/>
  <c r="M776" i="119"/>
  <c r="M775" i="119"/>
  <c r="M774" i="119"/>
  <c r="M773" i="119"/>
  <c r="M772" i="119"/>
  <c r="M771" i="119"/>
  <c r="M770" i="119"/>
  <c r="M769" i="119"/>
  <c r="M768" i="119"/>
  <c r="M767" i="119"/>
  <c r="M766" i="119"/>
  <c r="M765" i="119"/>
  <c r="M764" i="119"/>
  <c r="M763" i="119"/>
  <c r="M762" i="119"/>
  <c r="M761" i="119"/>
  <c r="M760" i="119"/>
  <c r="M759" i="119"/>
  <c r="M758" i="119"/>
  <c r="M757" i="119"/>
  <c r="M756" i="119"/>
  <c r="M755" i="119"/>
  <c r="M754" i="119"/>
  <c r="M753" i="119"/>
  <c r="M752" i="119"/>
  <c r="M751" i="119"/>
  <c r="M750" i="119"/>
  <c r="M749" i="119"/>
  <c r="M748" i="119"/>
  <c r="M747" i="119"/>
  <c r="M746" i="119"/>
  <c r="M745" i="119"/>
  <c r="M744" i="119"/>
  <c r="M743" i="119"/>
  <c r="M742" i="119"/>
  <c r="M741" i="119"/>
  <c r="M740" i="119"/>
  <c r="M739" i="119"/>
  <c r="M738" i="119"/>
  <c r="M737" i="119"/>
  <c r="M736" i="119"/>
  <c r="M735" i="119"/>
  <c r="M734" i="119"/>
  <c r="M733" i="119"/>
  <c r="M732" i="119"/>
  <c r="M731" i="119"/>
  <c r="M730" i="119"/>
  <c r="M729" i="119"/>
  <c r="M728" i="119"/>
  <c r="M727" i="119"/>
  <c r="M726" i="119"/>
  <c r="M725" i="119"/>
  <c r="M724" i="119"/>
  <c r="M723" i="119"/>
  <c r="M722" i="119"/>
  <c r="M721" i="119"/>
  <c r="M720" i="119"/>
  <c r="M719" i="119"/>
  <c r="M718" i="119"/>
  <c r="M717" i="119"/>
  <c r="M716" i="119"/>
  <c r="M715" i="119"/>
  <c r="M714" i="119"/>
  <c r="M713" i="119"/>
  <c r="M712" i="119"/>
  <c r="M711" i="119"/>
  <c r="M710" i="119"/>
  <c r="M709" i="119"/>
  <c r="M708" i="119"/>
  <c r="M707" i="119"/>
  <c r="M706" i="119"/>
  <c r="M705" i="119"/>
  <c r="M704" i="119"/>
  <c r="M703" i="119"/>
  <c r="M702" i="119"/>
  <c r="M701" i="119"/>
  <c r="M700" i="119"/>
  <c r="M699" i="119"/>
  <c r="M698" i="119"/>
  <c r="M697" i="119"/>
  <c r="M696" i="119"/>
  <c r="M695" i="119"/>
  <c r="M694" i="119"/>
  <c r="M693" i="119"/>
  <c r="M692" i="119"/>
  <c r="M691" i="119"/>
  <c r="M690" i="119"/>
  <c r="M689" i="119"/>
  <c r="M688" i="119"/>
  <c r="M687" i="119"/>
  <c r="M686" i="119"/>
  <c r="M685" i="119"/>
  <c r="M683" i="119"/>
  <c r="M682" i="119"/>
  <c r="M681" i="119"/>
  <c r="M680" i="119"/>
  <c r="M679" i="119"/>
  <c r="O679" i="119" s="1"/>
  <c r="P679" i="119" s="1"/>
  <c r="M678" i="119"/>
  <c r="M677" i="119"/>
  <c r="O677" i="119" s="1"/>
  <c r="M676" i="119"/>
  <c r="M675" i="119"/>
  <c r="M674" i="119"/>
  <c r="O673" i="119"/>
  <c r="M673" i="119"/>
  <c r="M672" i="119"/>
  <c r="M671" i="119"/>
  <c r="M670" i="119"/>
  <c r="M669" i="119"/>
  <c r="M668" i="119"/>
  <c r="M667" i="119"/>
  <c r="O667" i="119" s="1"/>
  <c r="P667" i="119" s="1"/>
  <c r="M666" i="119"/>
  <c r="M665" i="119"/>
  <c r="M664" i="119"/>
  <c r="M663" i="119"/>
  <c r="O663" i="119" s="1"/>
  <c r="P663" i="119" s="1"/>
  <c r="M662" i="119"/>
  <c r="O662" i="119" s="1"/>
  <c r="M661" i="119"/>
  <c r="M660" i="119"/>
  <c r="M659" i="119"/>
  <c r="P658" i="119"/>
  <c r="M658" i="119"/>
  <c r="O658" i="119" s="1"/>
  <c r="M657" i="119"/>
  <c r="O657" i="119" s="1"/>
  <c r="M656" i="119"/>
  <c r="M655" i="119"/>
  <c r="O654" i="119"/>
  <c r="P654" i="119" s="1"/>
  <c r="M654" i="119"/>
  <c r="M653" i="119"/>
  <c r="O653" i="119" s="1"/>
  <c r="M652" i="119"/>
  <c r="M651" i="119"/>
  <c r="O651" i="119" s="1"/>
  <c r="O650" i="119"/>
  <c r="M650" i="119"/>
  <c r="M649" i="119"/>
  <c r="M648" i="119"/>
  <c r="P647" i="119"/>
  <c r="M647" i="119"/>
  <c r="O647" i="119" s="1"/>
  <c r="M646" i="119"/>
  <c r="O646" i="119" s="1"/>
  <c r="P646" i="119" s="1"/>
  <c r="M645" i="119"/>
  <c r="M644" i="119"/>
  <c r="P643" i="119"/>
  <c r="M643" i="119"/>
  <c r="O643" i="119" s="1"/>
  <c r="M642" i="119"/>
  <c r="M641" i="119"/>
  <c r="M640" i="119"/>
  <c r="M639" i="119"/>
  <c r="M638" i="119"/>
  <c r="M637" i="119"/>
  <c r="M636" i="119"/>
  <c r="O636" i="119" s="1"/>
  <c r="M635" i="119"/>
  <c r="M634" i="119"/>
  <c r="M633" i="119"/>
  <c r="O632" i="119"/>
  <c r="M632" i="119"/>
  <c r="M631" i="119"/>
  <c r="M630" i="119"/>
  <c r="M629" i="119"/>
  <c r="O629" i="119" s="1"/>
  <c r="M628" i="119"/>
  <c r="O628" i="119" s="1"/>
  <c r="P628" i="119" s="1"/>
  <c r="M627" i="119"/>
  <c r="O627" i="119" s="1"/>
  <c r="M626" i="119"/>
  <c r="M625" i="119"/>
  <c r="O625" i="119" s="1"/>
  <c r="O624" i="119"/>
  <c r="P624" i="119" s="1"/>
  <c r="M624" i="119"/>
  <c r="M623" i="119"/>
  <c r="M622" i="119"/>
  <c r="M621" i="119"/>
  <c r="O621" i="119" s="1"/>
  <c r="M620" i="119"/>
  <c r="O620" i="119" s="1"/>
  <c r="P620" i="119" s="1"/>
  <c r="L614" i="119"/>
  <c r="K614" i="119"/>
  <c r="M613" i="119"/>
  <c r="M612" i="119"/>
  <c r="M611" i="119"/>
  <c r="M610" i="119"/>
  <c r="M609" i="119"/>
  <c r="M608" i="119"/>
  <c r="M607" i="119"/>
  <c r="M606" i="119"/>
  <c r="M605" i="119"/>
  <c r="M604" i="119"/>
  <c r="M603" i="119"/>
  <c r="M602" i="119"/>
  <c r="M601" i="119"/>
  <c r="M600" i="119"/>
  <c r="M599" i="119"/>
  <c r="M598" i="119"/>
  <c r="M597" i="119"/>
  <c r="M596" i="119"/>
  <c r="M595" i="119"/>
  <c r="M594" i="119"/>
  <c r="M593" i="119"/>
  <c r="M592" i="119"/>
  <c r="M591" i="119"/>
  <c r="D591" i="119"/>
  <c r="D794" i="119" s="1"/>
  <c r="D997" i="119" s="1"/>
  <c r="D1200" i="119" s="1"/>
  <c r="D1403" i="119" s="1"/>
  <c r="D1606" i="119" s="1"/>
  <c r="M590" i="119"/>
  <c r="M589" i="119"/>
  <c r="M588" i="119"/>
  <c r="M587" i="119"/>
  <c r="M586" i="119"/>
  <c r="M585" i="119"/>
  <c r="M584" i="119"/>
  <c r="M583" i="119"/>
  <c r="M582" i="119"/>
  <c r="M581" i="119"/>
  <c r="M580" i="119"/>
  <c r="M579" i="119"/>
  <c r="M578" i="119"/>
  <c r="M577" i="119"/>
  <c r="M576" i="119"/>
  <c r="M575" i="119"/>
  <c r="M574" i="119"/>
  <c r="M573" i="119"/>
  <c r="M572" i="119"/>
  <c r="M571" i="119"/>
  <c r="M570" i="119"/>
  <c r="M569" i="119"/>
  <c r="M568" i="119"/>
  <c r="M567" i="119"/>
  <c r="B567" i="119"/>
  <c r="B770" i="119" s="1"/>
  <c r="B973" i="119" s="1"/>
  <c r="B1176" i="119" s="1"/>
  <c r="B1379" i="119" s="1"/>
  <c r="B1582" i="119" s="1"/>
  <c r="M566" i="119"/>
  <c r="M565" i="119"/>
  <c r="M564" i="119"/>
  <c r="M563" i="119"/>
  <c r="M562" i="119"/>
  <c r="M561" i="119"/>
  <c r="M560" i="119"/>
  <c r="M559" i="119"/>
  <c r="M558" i="119"/>
  <c r="M557" i="119"/>
  <c r="M556" i="119"/>
  <c r="M555" i="119"/>
  <c r="M554" i="119"/>
  <c r="M553" i="119"/>
  <c r="M552" i="119"/>
  <c r="M551" i="119"/>
  <c r="M550" i="119"/>
  <c r="M549" i="119"/>
  <c r="M548" i="119"/>
  <c r="M547" i="119"/>
  <c r="M546" i="119"/>
  <c r="M545" i="119"/>
  <c r="M544" i="119"/>
  <c r="M543" i="119"/>
  <c r="M542" i="119"/>
  <c r="M541" i="119"/>
  <c r="M540" i="119"/>
  <c r="M539" i="119"/>
  <c r="M538" i="119"/>
  <c r="M537" i="119"/>
  <c r="M536" i="119"/>
  <c r="M535" i="119"/>
  <c r="M534" i="119"/>
  <c r="M533" i="119"/>
  <c r="M532" i="119"/>
  <c r="M531" i="119"/>
  <c r="M530" i="119"/>
  <c r="M529" i="119"/>
  <c r="M528" i="119"/>
  <c r="M527" i="119"/>
  <c r="M526" i="119"/>
  <c r="M525" i="119"/>
  <c r="M524" i="119"/>
  <c r="B524" i="119"/>
  <c r="B727" i="119" s="1"/>
  <c r="B930" i="119" s="1"/>
  <c r="B1133" i="119" s="1"/>
  <c r="B1336" i="119" s="1"/>
  <c r="B1539" i="119" s="1"/>
  <c r="M523" i="119"/>
  <c r="M522" i="119"/>
  <c r="B522" i="119"/>
  <c r="B725" i="119" s="1"/>
  <c r="B928" i="119" s="1"/>
  <c r="B1131" i="119" s="1"/>
  <c r="B1334" i="119" s="1"/>
  <c r="B1537" i="119" s="1"/>
  <c r="M521" i="119"/>
  <c r="M520" i="119"/>
  <c r="M519" i="119"/>
  <c r="B519" i="119"/>
  <c r="B722" i="119" s="1"/>
  <c r="B925" i="119" s="1"/>
  <c r="B1128" i="119" s="1"/>
  <c r="B1331" i="119" s="1"/>
  <c r="B1534" i="119" s="1"/>
  <c r="M518" i="119"/>
  <c r="M517" i="119"/>
  <c r="M516" i="119"/>
  <c r="M515" i="119"/>
  <c r="M514" i="119"/>
  <c r="M513" i="119"/>
  <c r="C513" i="119"/>
  <c r="C716" i="119" s="1"/>
  <c r="C919" i="119" s="1"/>
  <c r="C1122" i="119" s="1"/>
  <c r="C1325" i="119" s="1"/>
  <c r="C1528" i="119" s="1"/>
  <c r="M512" i="119"/>
  <c r="M511" i="119"/>
  <c r="M510" i="119"/>
  <c r="M509" i="119"/>
  <c r="M508" i="119"/>
  <c r="M507" i="119"/>
  <c r="M506" i="119"/>
  <c r="M505" i="119"/>
  <c r="M504" i="119"/>
  <c r="M503" i="119"/>
  <c r="M502" i="119"/>
  <c r="A502" i="119"/>
  <c r="A705" i="119" s="1"/>
  <c r="A908" i="119" s="1"/>
  <c r="A1111" i="119" s="1"/>
  <c r="A1314" i="119" s="1"/>
  <c r="A1517" i="119" s="1"/>
  <c r="M501" i="119"/>
  <c r="M500" i="119"/>
  <c r="M499" i="119"/>
  <c r="M498" i="119"/>
  <c r="M497" i="119"/>
  <c r="M496" i="119"/>
  <c r="M495" i="119"/>
  <c r="M494" i="119"/>
  <c r="M493" i="119"/>
  <c r="M492" i="119"/>
  <c r="M491" i="119"/>
  <c r="M490" i="119"/>
  <c r="M489" i="119"/>
  <c r="M488" i="119"/>
  <c r="M487" i="119"/>
  <c r="M486" i="119"/>
  <c r="M485" i="119"/>
  <c r="M484" i="119"/>
  <c r="M483" i="119"/>
  <c r="M482" i="119"/>
  <c r="M480" i="119"/>
  <c r="M479" i="119"/>
  <c r="P478" i="119"/>
  <c r="M478" i="119"/>
  <c r="O478" i="119" s="1"/>
  <c r="P477" i="119"/>
  <c r="M477" i="119"/>
  <c r="O477" i="119" s="1"/>
  <c r="O476" i="119"/>
  <c r="M476" i="119"/>
  <c r="M475" i="119"/>
  <c r="M474" i="119"/>
  <c r="O474" i="119" s="1"/>
  <c r="M473" i="119"/>
  <c r="O473" i="119" s="1"/>
  <c r="P473" i="119" s="1"/>
  <c r="P472" i="119"/>
  <c r="M472" i="119"/>
  <c r="O472" i="119" s="1"/>
  <c r="M471" i="119"/>
  <c r="M470" i="119"/>
  <c r="M469" i="119"/>
  <c r="O469" i="119" s="1"/>
  <c r="M468" i="119"/>
  <c r="M467" i="119"/>
  <c r="M466" i="119"/>
  <c r="M465" i="119"/>
  <c r="M464" i="119"/>
  <c r="M463" i="119"/>
  <c r="M462" i="119"/>
  <c r="O461" i="119"/>
  <c r="M461" i="119"/>
  <c r="M460" i="119"/>
  <c r="M459" i="119"/>
  <c r="M458" i="119"/>
  <c r="M457" i="119"/>
  <c r="M456" i="119"/>
  <c r="M455" i="119"/>
  <c r="M454" i="119"/>
  <c r="O454" i="119" s="1"/>
  <c r="O453" i="119"/>
  <c r="P453" i="119" s="1"/>
  <c r="M453" i="119"/>
  <c r="M452" i="119"/>
  <c r="M451" i="119"/>
  <c r="M450" i="119"/>
  <c r="A450" i="119"/>
  <c r="A653" i="119" s="1"/>
  <c r="A856" i="119" s="1"/>
  <c r="A1059" i="119" s="1"/>
  <c r="A1262" i="119" s="1"/>
  <c r="A1465" i="119" s="1"/>
  <c r="M449" i="119"/>
  <c r="O449" i="119" s="1"/>
  <c r="M448" i="119"/>
  <c r="O448" i="119" s="1"/>
  <c r="M447" i="119"/>
  <c r="M446" i="119"/>
  <c r="O446" i="119" s="1"/>
  <c r="M445" i="119"/>
  <c r="M444" i="119"/>
  <c r="M443" i="119"/>
  <c r="M442" i="119"/>
  <c r="O442" i="119" s="1"/>
  <c r="M441" i="119"/>
  <c r="M440" i="119"/>
  <c r="O440" i="119" s="1"/>
  <c r="M439" i="119"/>
  <c r="M438" i="119"/>
  <c r="O438" i="119" s="1"/>
  <c r="M437" i="119"/>
  <c r="M436" i="119"/>
  <c r="P435" i="119"/>
  <c r="M435" i="119"/>
  <c r="O435" i="119" s="1"/>
  <c r="M434" i="119"/>
  <c r="O434" i="119" s="1"/>
  <c r="M433" i="119"/>
  <c r="M432" i="119"/>
  <c r="O432" i="119" s="1"/>
  <c r="M431" i="119"/>
  <c r="M430" i="119"/>
  <c r="M429" i="119"/>
  <c r="M428" i="119"/>
  <c r="M427" i="119"/>
  <c r="O427" i="119" s="1"/>
  <c r="M426" i="119"/>
  <c r="O426" i="119" s="1"/>
  <c r="M425" i="119"/>
  <c r="M424" i="119"/>
  <c r="O424" i="119" s="1"/>
  <c r="M423" i="119"/>
  <c r="M422" i="119"/>
  <c r="A422" i="119"/>
  <c r="A625" i="119" s="1"/>
  <c r="A828" i="119" s="1"/>
  <c r="A1031" i="119" s="1"/>
  <c r="A1234" i="119" s="1"/>
  <c r="A1437" i="119" s="1"/>
  <c r="M421" i="119"/>
  <c r="M420" i="119"/>
  <c r="M419" i="119"/>
  <c r="M418" i="119"/>
  <c r="O418" i="119" s="1"/>
  <c r="M417" i="119"/>
  <c r="O417" i="119" s="1"/>
  <c r="L411" i="119"/>
  <c r="K411" i="119"/>
  <c r="B411" i="119"/>
  <c r="B614" i="119" s="1"/>
  <c r="B817" i="119" s="1"/>
  <c r="B1020" i="119" s="1"/>
  <c r="B1223" i="119" s="1"/>
  <c r="B1426" i="119" s="1"/>
  <c r="B1629" i="119" s="1"/>
  <c r="M410" i="119"/>
  <c r="D410" i="119"/>
  <c r="D613" i="119" s="1"/>
  <c r="D816" i="119" s="1"/>
  <c r="D1019" i="119" s="1"/>
  <c r="D1222" i="119" s="1"/>
  <c r="D1425" i="119" s="1"/>
  <c r="D1628" i="119" s="1"/>
  <c r="C410" i="119"/>
  <c r="C613" i="119" s="1"/>
  <c r="C816" i="119" s="1"/>
  <c r="C1019" i="119" s="1"/>
  <c r="C1222" i="119" s="1"/>
  <c r="C1425" i="119" s="1"/>
  <c r="C1628" i="119" s="1"/>
  <c r="B410" i="119"/>
  <c r="B613" i="119" s="1"/>
  <c r="B816" i="119" s="1"/>
  <c r="B1019" i="119" s="1"/>
  <c r="B1222" i="119" s="1"/>
  <c r="B1425" i="119" s="1"/>
  <c r="B1628" i="119" s="1"/>
  <c r="M409" i="119"/>
  <c r="M408" i="119"/>
  <c r="E408" i="119"/>
  <c r="E611" i="119" s="1"/>
  <c r="E814" i="119" s="1"/>
  <c r="E1017" i="119" s="1"/>
  <c r="E1220" i="119" s="1"/>
  <c r="E1423" i="119" s="1"/>
  <c r="E1626" i="119" s="1"/>
  <c r="M407" i="119"/>
  <c r="M406" i="119"/>
  <c r="M405" i="119"/>
  <c r="M404" i="119"/>
  <c r="M403" i="119"/>
  <c r="M402" i="119"/>
  <c r="M401" i="119"/>
  <c r="M400" i="119"/>
  <c r="M399" i="119"/>
  <c r="A399" i="119"/>
  <c r="A602" i="119" s="1"/>
  <c r="A805" i="119" s="1"/>
  <c r="A1008" i="119" s="1"/>
  <c r="A1211" i="119" s="1"/>
  <c r="A1414" i="119" s="1"/>
  <c r="A1617" i="119" s="1"/>
  <c r="M398" i="119"/>
  <c r="M397" i="119"/>
  <c r="F397" i="119"/>
  <c r="M396" i="119"/>
  <c r="M395" i="119"/>
  <c r="M394" i="119"/>
  <c r="D394" i="119"/>
  <c r="D597" i="119" s="1"/>
  <c r="D800" i="119" s="1"/>
  <c r="D1003" i="119" s="1"/>
  <c r="D1206" i="119" s="1"/>
  <c r="D1409" i="119" s="1"/>
  <c r="D1612" i="119" s="1"/>
  <c r="B394" i="119"/>
  <c r="B597" i="119" s="1"/>
  <c r="B800" i="119" s="1"/>
  <c r="B1003" i="119" s="1"/>
  <c r="B1206" i="119" s="1"/>
  <c r="B1409" i="119" s="1"/>
  <c r="B1612" i="119" s="1"/>
  <c r="M393" i="119"/>
  <c r="M392" i="119"/>
  <c r="D392" i="119"/>
  <c r="D595" i="119" s="1"/>
  <c r="D798" i="119" s="1"/>
  <c r="D1001" i="119" s="1"/>
  <c r="D1204" i="119" s="1"/>
  <c r="D1407" i="119" s="1"/>
  <c r="D1610" i="119" s="1"/>
  <c r="M391" i="119"/>
  <c r="M390" i="119"/>
  <c r="M389" i="119"/>
  <c r="M388" i="119"/>
  <c r="E388" i="119"/>
  <c r="E591" i="119" s="1"/>
  <c r="E794" i="119" s="1"/>
  <c r="E997" i="119" s="1"/>
  <c r="E1200" i="119" s="1"/>
  <c r="E1403" i="119" s="1"/>
  <c r="E1606" i="119" s="1"/>
  <c r="M387" i="119"/>
  <c r="M386" i="119"/>
  <c r="D386" i="119"/>
  <c r="D589" i="119" s="1"/>
  <c r="D792" i="119" s="1"/>
  <c r="D995" i="119" s="1"/>
  <c r="D1198" i="119" s="1"/>
  <c r="D1401" i="119" s="1"/>
  <c r="D1604" i="119" s="1"/>
  <c r="M385" i="119"/>
  <c r="M384" i="119"/>
  <c r="M383" i="119"/>
  <c r="D383" i="119"/>
  <c r="D586" i="119" s="1"/>
  <c r="D789" i="119" s="1"/>
  <c r="D992" i="119" s="1"/>
  <c r="D1195" i="119" s="1"/>
  <c r="D1398" i="119" s="1"/>
  <c r="D1601" i="119" s="1"/>
  <c r="A383" i="119"/>
  <c r="A586" i="119" s="1"/>
  <c r="A789" i="119" s="1"/>
  <c r="A992" i="119" s="1"/>
  <c r="A1195" i="119" s="1"/>
  <c r="A1398" i="119" s="1"/>
  <c r="A1601" i="119" s="1"/>
  <c r="M382" i="119"/>
  <c r="M381" i="119"/>
  <c r="M380" i="119"/>
  <c r="M379" i="119"/>
  <c r="M378" i="119"/>
  <c r="D378" i="119"/>
  <c r="D581" i="119" s="1"/>
  <c r="D784" i="119" s="1"/>
  <c r="D987" i="119" s="1"/>
  <c r="D1190" i="119" s="1"/>
  <c r="D1393" i="119" s="1"/>
  <c r="D1596" i="119" s="1"/>
  <c r="M377" i="119"/>
  <c r="B377" i="119"/>
  <c r="B580" i="119" s="1"/>
  <c r="B783" i="119" s="1"/>
  <c r="B986" i="119" s="1"/>
  <c r="B1189" i="119" s="1"/>
  <c r="B1392" i="119" s="1"/>
  <c r="B1595" i="119" s="1"/>
  <c r="M376" i="119"/>
  <c r="C376" i="119"/>
  <c r="C579" i="119" s="1"/>
  <c r="C782" i="119" s="1"/>
  <c r="C985" i="119" s="1"/>
  <c r="C1188" i="119" s="1"/>
  <c r="C1391" i="119" s="1"/>
  <c r="C1594" i="119" s="1"/>
  <c r="M375" i="119"/>
  <c r="M374" i="119"/>
  <c r="M373" i="119"/>
  <c r="M372" i="119"/>
  <c r="C372" i="119"/>
  <c r="C575" i="119" s="1"/>
  <c r="C778" i="119" s="1"/>
  <c r="C981" i="119" s="1"/>
  <c r="C1184" i="119" s="1"/>
  <c r="C1387" i="119" s="1"/>
  <c r="C1590" i="119" s="1"/>
  <c r="B372" i="119"/>
  <c r="B575" i="119" s="1"/>
  <c r="B778" i="119" s="1"/>
  <c r="B981" i="119" s="1"/>
  <c r="B1184" i="119" s="1"/>
  <c r="B1387" i="119" s="1"/>
  <c r="B1590" i="119" s="1"/>
  <c r="M371" i="119"/>
  <c r="M370" i="119"/>
  <c r="D370" i="119"/>
  <c r="D573" i="119" s="1"/>
  <c r="D776" i="119" s="1"/>
  <c r="D979" i="119" s="1"/>
  <c r="D1182" i="119" s="1"/>
  <c r="D1385" i="119" s="1"/>
  <c r="D1588" i="119" s="1"/>
  <c r="M369" i="119"/>
  <c r="M368" i="119"/>
  <c r="M367" i="119"/>
  <c r="A367" i="119"/>
  <c r="A570" i="119" s="1"/>
  <c r="A773" i="119" s="1"/>
  <c r="A976" i="119" s="1"/>
  <c r="A1179" i="119" s="1"/>
  <c r="A1382" i="119" s="1"/>
  <c r="A1585" i="119" s="1"/>
  <c r="M366" i="119"/>
  <c r="M365" i="119"/>
  <c r="M364" i="119"/>
  <c r="M363" i="119"/>
  <c r="A363" i="119"/>
  <c r="A566" i="119" s="1"/>
  <c r="A769" i="119" s="1"/>
  <c r="A972" i="119" s="1"/>
  <c r="A1175" i="119" s="1"/>
  <c r="A1378" i="119" s="1"/>
  <c r="A1581" i="119" s="1"/>
  <c r="M362" i="119"/>
  <c r="M361" i="119"/>
  <c r="M360" i="119"/>
  <c r="D360" i="119"/>
  <c r="D563" i="119" s="1"/>
  <c r="D766" i="119" s="1"/>
  <c r="D969" i="119" s="1"/>
  <c r="D1172" i="119" s="1"/>
  <c r="D1375" i="119" s="1"/>
  <c r="D1578" i="119" s="1"/>
  <c r="M359" i="119"/>
  <c r="M358" i="119"/>
  <c r="M357" i="119"/>
  <c r="M356" i="119"/>
  <c r="M355" i="119"/>
  <c r="M354" i="119"/>
  <c r="D354" i="119"/>
  <c r="D557" i="119" s="1"/>
  <c r="D760" i="119" s="1"/>
  <c r="D963" i="119" s="1"/>
  <c r="D1166" i="119" s="1"/>
  <c r="D1369" i="119" s="1"/>
  <c r="D1572" i="119" s="1"/>
  <c r="M353" i="119"/>
  <c r="M352" i="119"/>
  <c r="M351" i="119"/>
  <c r="B351" i="119"/>
  <c r="B554" i="119" s="1"/>
  <c r="B757" i="119" s="1"/>
  <c r="B960" i="119" s="1"/>
  <c r="B1163" i="119" s="1"/>
  <c r="B1366" i="119" s="1"/>
  <c r="B1569" i="119" s="1"/>
  <c r="A351" i="119"/>
  <c r="A554" i="119" s="1"/>
  <c r="A757" i="119" s="1"/>
  <c r="A960" i="119" s="1"/>
  <c r="A1163" i="119" s="1"/>
  <c r="A1366" i="119" s="1"/>
  <c r="A1569" i="119" s="1"/>
  <c r="M350" i="119"/>
  <c r="M349" i="119"/>
  <c r="D349" i="119"/>
  <c r="D552" i="119" s="1"/>
  <c r="D755" i="119" s="1"/>
  <c r="D958" i="119" s="1"/>
  <c r="D1161" i="119" s="1"/>
  <c r="D1364" i="119" s="1"/>
  <c r="D1567" i="119" s="1"/>
  <c r="B349" i="119"/>
  <c r="B552" i="119" s="1"/>
  <c r="B755" i="119" s="1"/>
  <c r="B958" i="119" s="1"/>
  <c r="B1161" i="119" s="1"/>
  <c r="B1364" i="119" s="1"/>
  <c r="B1567" i="119" s="1"/>
  <c r="M348" i="119"/>
  <c r="M347" i="119"/>
  <c r="M346" i="119"/>
  <c r="M345" i="119"/>
  <c r="B345" i="119"/>
  <c r="B548" i="119" s="1"/>
  <c r="B751" i="119" s="1"/>
  <c r="B954" i="119" s="1"/>
  <c r="B1157" i="119" s="1"/>
  <c r="B1360" i="119" s="1"/>
  <c r="B1563" i="119" s="1"/>
  <c r="M344" i="119"/>
  <c r="M343" i="119"/>
  <c r="M342" i="119"/>
  <c r="M341" i="119"/>
  <c r="M340" i="119"/>
  <c r="E340" i="119"/>
  <c r="E543" i="119" s="1"/>
  <c r="E746" i="119" s="1"/>
  <c r="E949" i="119" s="1"/>
  <c r="E1152" i="119" s="1"/>
  <c r="E1355" i="119" s="1"/>
  <c r="E1558" i="119" s="1"/>
  <c r="M339" i="119"/>
  <c r="M338" i="119"/>
  <c r="E338" i="119"/>
  <c r="E541" i="119" s="1"/>
  <c r="E744" i="119" s="1"/>
  <c r="E947" i="119" s="1"/>
  <c r="E1150" i="119" s="1"/>
  <c r="E1353" i="119" s="1"/>
  <c r="E1556" i="119" s="1"/>
  <c r="D338" i="119"/>
  <c r="D541" i="119" s="1"/>
  <c r="D744" i="119" s="1"/>
  <c r="D947" i="119" s="1"/>
  <c r="D1150" i="119" s="1"/>
  <c r="D1353" i="119" s="1"/>
  <c r="D1556" i="119" s="1"/>
  <c r="M337" i="119"/>
  <c r="M336" i="119"/>
  <c r="M335" i="119"/>
  <c r="B335" i="119"/>
  <c r="B538" i="119" s="1"/>
  <c r="B741" i="119" s="1"/>
  <c r="B944" i="119" s="1"/>
  <c r="B1147" i="119" s="1"/>
  <c r="B1350" i="119" s="1"/>
  <c r="B1553" i="119" s="1"/>
  <c r="M334" i="119"/>
  <c r="M333" i="119"/>
  <c r="M332" i="119"/>
  <c r="M331" i="119"/>
  <c r="M330" i="119"/>
  <c r="M329" i="119"/>
  <c r="B329" i="119"/>
  <c r="B532" i="119" s="1"/>
  <c r="B735" i="119" s="1"/>
  <c r="B938" i="119" s="1"/>
  <c r="B1141" i="119" s="1"/>
  <c r="B1344" i="119" s="1"/>
  <c r="B1547" i="119" s="1"/>
  <c r="A329" i="119"/>
  <c r="A532" i="119" s="1"/>
  <c r="A735" i="119" s="1"/>
  <c r="A938" i="119" s="1"/>
  <c r="A1141" i="119" s="1"/>
  <c r="A1344" i="119" s="1"/>
  <c r="A1547" i="119" s="1"/>
  <c r="M328" i="119"/>
  <c r="M327" i="119"/>
  <c r="M326" i="119"/>
  <c r="M325" i="119"/>
  <c r="M324" i="119"/>
  <c r="M323" i="119"/>
  <c r="M322" i="119"/>
  <c r="M321" i="119"/>
  <c r="M320" i="119"/>
  <c r="M319" i="119"/>
  <c r="M318" i="119"/>
  <c r="E318" i="119"/>
  <c r="E521" i="119" s="1"/>
  <c r="E724" i="119" s="1"/>
  <c r="E927" i="119" s="1"/>
  <c r="E1130" i="119" s="1"/>
  <c r="E1333" i="119" s="1"/>
  <c r="E1536" i="119" s="1"/>
  <c r="D318" i="119"/>
  <c r="D521" i="119" s="1"/>
  <c r="D724" i="119" s="1"/>
  <c r="D927" i="119" s="1"/>
  <c r="D1130" i="119" s="1"/>
  <c r="D1333" i="119" s="1"/>
  <c r="D1536" i="119" s="1"/>
  <c r="C318" i="119"/>
  <c r="C521" i="119" s="1"/>
  <c r="C724" i="119" s="1"/>
  <c r="C927" i="119" s="1"/>
  <c r="C1130" i="119" s="1"/>
  <c r="C1333" i="119" s="1"/>
  <c r="C1536" i="119" s="1"/>
  <c r="M317" i="119"/>
  <c r="M316" i="119"/>
  <c r="M315" i="119"/>
  <c r="M314" i="119"/>
  <c r="M313" i="119"/>
  <c r="M312" i="119"/>
  <c r="M311" i="119"/>
  <c r="M310" i="119"/>
  <c r="M309" i="119"/>
  <c r="B309" i="119"/>
  <c r="B512" i="119" s="1"/>
  <c r="B715" i="119" s="1"/>
  <c r="B918" i="119" s="1"/>
  <c r="B1121" i="119" s="1"/>
  <c r="B1324" i="119" s="1"/>
  <c r="B1527" i="119" s="1"/>
  <c r="M308" i="119"/>
  <c r="M307" i="119"/>
  <c r="M306" i="119"/>
  <c r="M305" i="119"/>
  <c r="M304" i="119"/>
  <c r="M303" i="119"/>
  <c r="M302" i="119"/>
  <c r="M301" i="119"/>
  <c r="M300" i="119"/>
  <c r="E300" i="119"/>
  <c r="E503" i="119" s="1"/>
  <c r="E706" i="119" s="1"/>
  <c r="E909" i="119" s="1"/>
  <c r="E1112" i="119" s="1"/>
  <c r="E1315" i="119" s="1"/>
  <c r="E1518" i="119" s="1"/>
  <c r="M299" i="119"/>
  <c r="M298" i="119"/>
  <c r="M297" i="119"/>
  <c r="A297" i="119"/>
  <c r="A500" i="119" s="1"/>
  <c r="A703" i="119" s="1"/>
  <c r="A906" i="119" s="1"/>
  <c r="A1109" i="119" s="1"/>
  <c r="A1312" i="119" s="1"/>
  <c r="A1515" i="119" s="1"/>
  <c r="M296" i="119"/>
  <c r="M295" i="119"/>
  <c r="M294" i="119"/>
  <c r="M293" i="119"/>
  <c r="M292" i="119"/>
  <c r="M291" i="119"/>
  <c r="M290" i="119"/>
  <c r="M289" i="119"/>
  <c r="M288" i="119"/>
  <c r="M287" i="119"/>
  <c r="M286" i="119"/>
  <c r="D286" i="119"/>
  <c r="D489" i="119" s="1"/>
  <c r="D692" i="119" s="1"/>
  <c r="D895" i="119" s="1"/>
  <c r="D1098" i="119" s="1"/>
  <c r="D1301" i="119" s="1"/>
  <c r="D1504" i="119" s="1"/>
  <c r="C286" i="119"/>
  <c r="C489" i="119" s="1"/>
  <c r="C692" i="119" s="1"/>
  <c r="C895" i="119" s="1"/>
  <c r="C1098" i="119" s="1"/>
  <c r="C1301" i="119" s="1"/>
  <c r="C1504" i="119" s="1"/>
  <c r="M285" i="119"/>
  <c r="M284" i="119"/>
  <c r="M283" i="119"/>
  <c r="M282" i="119"/>
  <c r="M281" i="119"/>
  <c r="A281" i="119"/>
  <c r="A484" i="119" s="1"/>
  <c r="A687" i="119" s="1"/>
  <c r="A890" i="119" s="1"/>
  <c r="A1093" i="119" s="1"/>
  <c r="A1296" i="119" s="1"/>
  <c r="A1499" i="119" s="1"/>
  <c r="M280" i="119"/>
  <c r="M279" i="119"/>
  <c r="M277" i="119"/>
  <c r="M276" i="119"/>
  <c r="M275" i="119"/>
  <c r="O275" i="119" s="1"/>
  <c r="M274" i="119"/>
  <c r="M273" i="119"/>
  <c r="M272" i="119"/>
  <c r="A272" i="119"/>
  <c r="A475" i="119" s="1"/>
  <c r="A678" i="119" s="1"/>
  <c r="A881" i="119" s="1"/>
  <c r="A1084" i="119" s="1"/>
  <c r="A1287" i="119" s="1"/>
  <c r="A1490" i="119" s="1"/>
  <c r="M271" i="119"/>
  <c r="O271" i="119" s="1"/>
  <c r="P271" i="119" s="1"/>
  <c r="M270" i="119"/>
  <c r="M269" i="119"/>
  <c r="O269" i="119" s="1"/>
  <c r="M268" i="119"/>
  <c r="M267" i="119"/>
  <c r="O267" i="119" s="1"/>
  <c r="M266" i="119"/>
  <c r="M265" i="119"/>
  <c r="O264" i="119"/>
  <c r="M264" i="119"/>
  <c r="E264" i="119"/>
  <c r="E467" i="119" s="1"/>
  <c r="E670" i="119" s="1"/>
  <c r="E873" i="119" s="1"/>
  <c r="E1076" i="119" s="1"/>
  <c r="E1279" i="119" s="1"/>
  <c r="E1482" i="119" s="1"/>
  <c r="M263" i="119"/>
  <c r="M262" i="119"/>
  <c r="O262" i="119" s="1"/>
  <c r="P262" i="119" s="1"/>
  <c r="D262" i="119"/>
  <c r="D465" i="119" s="1"/>
  <c r="D668" i="119" s="1"/>
  <c r="D871" i="119" s="1"/>
  <c r="D1074" i="119" s="1"/>
  <c r="D1277" i="119" s="1"/>
  <c r="D1480" i="119" s="1"/>
  <c r="M261" i="119"/>
  <c r="P260" i="119"/>
  <c r="O260" i="119"/>
  <c r="M260" i="119"/>
  <c r="M259" i="119"/>
  <c r="M258" i="119"/>
  <c r="M257" i="119"/>
  <c r="M256" i="119"/>
  <c r="M255" i="119"/>
  <c r="O255" i="119" s="1"/>
  <c r="P255" i="119" s="1"/>
  <c r="M254" i="119"/>
  <c r="M253" i="119"/>
  <c r="O253" i="119" s="1"/>
  <c r="M252" i="119"/>
  <c r="M251" i="119"/>
  <c r="O251" i="119" s="1"/>
  <c r="M250" i="119"/>
  <c r="M249" i="119"/>
  <c r="M248" i="119"/>
  <c r="B248" i="119"/>
  <c r="B451" i="119" s="1"/>
  <c r="B654" i="119" s="1"/>
  <c r="B857" i="119" s="1"/>
  <c r="B1060" i="119" s="1"/>
  <c r="B1263" i="119" s="1"/>
  <c r="B1466" i="119" s="1"/>
  <c r="M247" i="119"/>
  <c r="O246" i="119"/>
  <c r="P246" i="119" s="1"/>
  <c r="M246" i="119"/>
  <c r="M245" i="119"/>
  <c r="M244" i="119"/>
  <c r="M243" i="119"/>
  <c r="M242" i="119"/>
  <c r="M241" i="119"/>
  <c r="O241" i="119" s="1"/>
  <c r="M240" i="119"/>
  <c r="M239" i="119"/>
  <c r="O239" i="119" s="1"/>
  <c r="P239" i="119" s="1"/>
  <c r="M238" i="119"/>
  <c r="B238" i="119"/>
  <c r="B441" i="119" s="1"/>
  <c r="B644" i="119" s="1"/>
  <c r="B847" i="119" s="1"/>
  <c r="B1050" i="119" s="1"/>
  <c r="B1253" i="119" s="1"/>
  <c r="B1456" i="119" s="1"/>
  <c r="P237" i="119"/>
  <c r="M237" i="119"/>
  <c r="O237" i="119" s="1"/>
  <c r="M236" i="119"/>
  <c r="M235" i="119"/>
  <c r="O235" i="119" s="1"/>
  <c r="M234" i="119"/>
  <c r="O234" i="119" s="1"/>
  <c r="M233" i="119"/>
  <c r="M232" i="119"/>
  <c r="O232" i="119" s="1"/>
  <c r="P232" i="119" s="1"/>
  <c r="M231" i="119"/>
  <c r="M230" i="119"/>
  <c r="O230" i="119" s="1"/>
  <c r="P230" i="119" s="1"/>
  <c r="M229" i="119"/>
  <c r="M228" i="119"/>
  <c r="M227" i="119"/>
  <c r="M226" i="119"/>
  <c r="M225" i="119"/>
  <c r="O225" i="119" s="1"/>
  <c r="M224" i="119"/>
  <c r="M223" i="119"/>
  <c r="M222" i="119"/>
  <c r="P221" i="119"/>
  <c r="M221" i="119"/>
  <c r="O221" i="119" s="1"/>
  <c r="D221" i="119"/>
  <c r="D424" i="119" s="1"/>
  <c r="D627" i="119" s="1"/>
  <c r="D830" i="119" s="1"/>
  <c r="D1033" i="119" s="1"/>
  <c r="D1236" i="119" s="1"/>
  <c r="D1439" i="119" s="1"/>
  <c r="M220" i="119"/>
  <c r="M219" i="119"/>
  <c r="O219" i="119" s="1"/>
  <c r="M218" i="119"/>
  <c r="O218" i="119" s="1"/>
  <c r="M217" i="119"/>
  <c r="O216" i="119"/>
  <c r="P216" i="119" s="1"/>
  <c r="M216" i="119"/>
  <c r="M215" i="119"/>
  <c r="M214" i="119"/>
  <c r="O214" i="119" s="1"/>
  <c r="P214" i="119" s="1"/>
  <c r="M213" i="119"/>
  <c r="B213" i="119"/>
  <c r="B416" i="119" s="1"/>
  <c r="B619" i="119" s="1"/>
  <c r="B822" i="119" s="1"/>
  <c r="B1025" i="119" s="1"/>
  <c r="B1228" i="119" s="1"/>
  <c r="B1431" i="119" s="1"/>
  <c r="A213" i="119"/>
  <c r="A416" i="119" s="1"/>
  <c r="A619" i="119" s="1"/>
  <c r="A822" i="119" s="1"/>
  <c r="A1025" i="119" s="1"/>
  <c r="A1228" i="119" s="1"/>
  <c r="A1431" i="119" s="1"/>
  <c r="B211" i="119"/>
  <c r="B414" i="119" s="1"/>
  <c r="B617" i="119" s="1"/>
  <c r="B820" i="119" s="1"/>
  <c r="B1023" i="119" s="1"/>
  <c r="B1226" i="119" s="1"/>
  <c r="B1429" i="119" s="1"/>
  <c r="L208" i="119"/>
  <c r="K208" i="119"/>
  <c r="M207" i="119"/>
  <c r="E410" i="119"/>
  <c r="E613" i="119" s="1"/>
  <c r="E816" i="119" s="1"/>
  <c r="E1019" i="119" s="1"/>
  <c r="E1222" i="119" s="1"/>
  <c r="E1425" i="119" s="1"/>
  <c r="E1628" i="119" s="1"/>
  <c r="A410" i="119"/>
  <c r="A613" i="119" s="1"/>
  <c r="A816" i="119" s="1"/>
  <c r="A1019" i="119" s="1"/>
  <c r="A1222" i="119" s="1"/>
  <c r="A1425" i="119" s="1"/>
  <c r="A1628" i="119" s="1"/>
  <c r="M206" i="119"/>
  <c r="E409" i="119"/>
  <c r="E612" i="119" s="1"/>
  <c r="E815" i="119" s="1"/>
  <c r="E1018" i="119" s="1"/>
  <c r="E1221" i="119" s="1"/>
  <c r="E1424" i="119" s="1"/>
  <c r="E1627" i="119" s="1"/>
  <c r="D409" i="119"/>
  <c r="D612" i="119" s="1"/>
  <c r="D815" i="119" s="1"/>
  <c r="D1018" i="119" s="1"/>
  <c r="D1221" i="119" s="1"/>
  <c r="D1424" i="119" s="1"/>
  <c r="D1627" i="119" s="1"/>
  <c r="C409" i="119"/>
  <c r="C612" i="119" s="1"/>
  <c r="C815" i="119" s="1"/>
  <c r="C1018" i="119" s="1"/>
  <c r="C1221" i="119" s="1"/>
  <c r="C1424" i="119" s="1"/>
  <c r="C1627" i="119" s="1"/>
  <c r="B409" i="119"/>
  <c r="B612" i="119" s="1"/>
  <c r="B815" i="119" s="1"/>
  <c r="B1018" i="119" s="1"/>
  <c r="B1221" i="119" s="1"/>
  <c r="B1424" i="119" s="1"/>
  <c r="B1627" i="119" s="1"/>
  <c r="A409" i="119"/>
  <c r="A612" i="119" s="1"/>
  <c r="A815" i="119" s="1"/>
  <c r="A1018" i="119" s="1"/>
  <c r="A1221" i="119" s="1"/>
  <c r="A1424" i="119" s="1"/>
  <c r="A1627" i="119" s="1"/>
  <c r="M205" i="119"/>
  <c r="D408" i="119"/>
  <c r="D611" i="119" s="1"/>
  <c r="D814" i="119" s="1"/>
  <c r="D1017" i="119" s="1"/>
  <c r="D1220" i="119" s="1"/>
  <c r="D1423" i="119" s="1"/>
  <c r="D1626" i="119" s="1"/>
  <c r="C408" i="119"/>
  <c r="C611" i="119" s="1"/>
  <c r="C814" i="119" s="1"/>
  <c r="C1017" i="119" s="1"/>
  <c r="C1220" i="119" s="1"/>
  <c r="C1423" i="119" s="1"/>
  <c r="C1626" i="119" s="1"/>
  <c r="B408" i="119"/>
  <c r="B611" i="119" s="1"/>
  <c r="B814" i="119" s="1"/>
  <c r="B1017" i="119" s="1"/>
  <c r="B1220" i="119" s="1"/>
  <c r="B1423" i="119" s="1"/>
  <c r="B1626" i="119" s="1"/>
  <c r="A408" i="119"/>
  <c r="A611" i="119" s="1"/>
  <c r="A814" i="119" s="1"/>
  <c r="A1017" i="119" s="1"/>
  <c r="A1220" i="119" s="1"/>
  <c r="A1423" i="119" s="1"/>
  <c r="A1626" i="119" s="1"/>
  <c r="M204" i="119"/>
  <c r="E407" i="119"/>
  <c r="E610" i="119" s="1"/>
  <c r="E813" i="119" s="1"/>
  <c r="E1016" i="119" s="1"/>
  <c r="E1219" i="119" s="1"/>
  <c r="E1422" i="119" s="1"/>
  <c r="E1625" i="119" s="1"/>
  <c r="D407" i="119"/>
  <c r="D610" i="119" s="1"/>
  <c r="D813" i="119" s="1"/>
  <c r="D1016" i="119" s="1"/>
  <c r="D1219" i="119" s="1"/>
  <c r="D1422" i="119" s="1"/>
  <c r="D1625" i="119" s="1"/>
  <c r="C407" i="119"/>
  <c r="C610" i="119" s="1"/>
  <c r="C813" i="119" s="1"/>
  <c r="C1016" i="119" s="1"/>
  <c r="C1219" i="119" s="1"/>
  <c r="C1422" i="119" s="1"/>
  <c r="C1625" i="119" s="1"/>
  <c r="B407" i="119"/>
  <c r="B610" i="119" s="1"/>
  <c r="B813" i="119" s="1"/>
  <c r="B1016" i="119" s="1"/>
  <c r="B1219" i="119" s="1"/>
  <c r="B1422" i="119" s="1"/>
  <c r="B1625" i="119" s="1"/>
  <c r="A407" i="119"/>
  <c r="A610" i="119" s="1"/>
  <c r="A813" i="119" s="1"/>
  <c r="A1016" i="119" s="1"/>
  <c r="A1219" i="119" s="1"/>
  <c r="A1422" i="119" s="1"/>
  <c r="A1625" i="119" s="1"/>
  <c r="M203" i="119"/>
  <c r="H203" i="119"/>
  <c r="E406" i="119"/>
  <c r="E609" i="119" s="1"/>
  <c r="E812" i="119" s="1"/>
  <c r="E1015" i="119" s="1"/>
  <c r="E1218" i="119" s="1"/>
  <c r="E1421" i="119" s="1"/>
  <c r="E1624" i="119" s="1"/>
  <c r="D406" i="119"/>
  <c r="D609" i="119" s="1"/>
  <c r="D812" i="119" s="1"/>
  <c r="D1015" i="119" s="1"/>
  <c r="D1218" i="119" s="1"/>
  <c r="D1421" i="119" s="1"/>
  <c r="D1624" i="119" s="1"/>
  <c r="C406" i="119"/>
  <c r="C609" i="119" s="1"/>
  <c r="C812" i="119" s="1"/>
  <c r="C1015" i="119" s="1"/>
  <c r="C1218" i="119" s="1"/>
  <c r="C1421" i="119" s="1"/>
  <c r="C1624" i="119" s="1"/>
  <c r="B406" i="119"/>
  <c r="B609" i="119" s="1"/>
  <c r="B812" i="119" s="1"/>
  <c r="B1015" i="119" s="1"/>
  <c r="B1218" i="119" s="1"/>
  <c r="B1421" i="119" s="1"/>
  <c r="B1624" i="119" s="1"/>
  <c r="A406" i="119"/>
  <c r="A609" i="119" s="1"/>
  <c r="A812" i="119" s="1"/>
  <c r="A1015" i="119" s="1"/>
  <c r="A1218" i="119" s="1"/>
  <c r="A1421" i="119" s="1"/>
  <c r="A1624" i="119" s="1"/>
  <c r="M202" i="119"/>
  <c r="G405" i="119"/>
  <c r="G608" i="119" s="1"/>
  <c r="G811" i="119" s="1"/>
  <c r="G1014" i="119" s="1"/>
  <c r="G1217" i="119" s="1"/>
  <c r="G1420" i="119" s="1"/>
  <c r="G1623" i="119" s="1"/>
  <c r="E405" i="119"/>
  <c r="E608" i="119" s="1"/>
  <c r="E811" i="119" s="1"/>
  <c r="E1014" i="119" s="1"/>
  <c r="E1217" i="119" s="1"/>
  <c r="E1420" i="119" s="1"/>
  <c r="E1623" i="119" s="1"/>
  <c r="D405" i="119"/>
  <c r="D608" i="119" s="1"/>
  <c r="D811" i="119" s="1"/>
  <c r="D1014" i="119" s="1"/>
  <c r="D1217" i="119" s="1"/>
  <c r="D1420" i="119" s="1"/>
  <c r="D1623" i="119" s="1"/>
  <c r="C405" i="119"/>
  <c r="C608" i="119" s="1"/>
  <c r="C811" i="119" s="1"/>
  <c r="C1014" i="119" s="1"/>
  <c r="C1217" i="119" s="1"/>
  <c r="C1420" i="119" s="1"/>
  <c r="C1623" i="119" s="1"/>
  <c r="B405" i="119"/>
  <c r="B608" i="119" s="1"/>
  <c r="B811" i="119" s="1"/>
  <c r="B1014" i="119" s="1"/>
  <c r="B1217" i="119" s="1"/>
  <c r="B1420" i="119" s="1"/>
  <c r="B1623" i="119" s="1"/>
  <c r="A405" i="119"/>
  <c r="A608" i="119" s="1"/>
  <c r="A811" i="119" s="1"/>
  <c r="A1014" i="119" s="1"/>
  <c r="A1217" i="119" s="1"/>
  <c r="A1420" i="119" s="1"/>
  <c r="A1623" i="119" s="1"/>
  <c r="M201" i="119"/>
  <c r="E404" i="119"/>
  <c r="E607" i="119" s="1"/>
  <c r="E810" i="119" s="1"/>
  <c r="E1013" i="119" s="1"/>
  <c r="E1216" i="119" s="1"/>
  <c r="E1419" i="119" s="1"/>
  <c r="E1622" i="119" s="1"/>
  <c r="D404" i="119"/>
  <c r="D607" i="119" s="1"/>
  <c r="D810" i="119" s="1"/>
  <c r="D1013" i="119" s="1"/>
  <c r="D1216" i="119" s="1"/>
  <c r="D1419" i="119" s="1"/>
  <c r="D1622" i="119" s="1"/>
  <c r="C404" i="119"/>
  <c r="C607" i="119" s="1"/>
  <c r="C810" i="119" s="1"/>
  <c r="C1013" i="119" s="1"/>
  <c r="C1216" i="119" s="1"/>
  <c r="C1419" i="119" s="1"/>
  <c r="C1622" i="119" s="1"/>
  <c r="B404" i="119"/>
  <c r="B607" i="119" s="1"/>
  <c r="B810" i="119" s="1"/>
  <c r="B1013" i="119" s="1"/>
  <c r="B1216" i="119" s="1"/>
  <c r="B1419" i="119" s="1"/>
  <c r="B1622" i="119" s="1"/>
  <c r="A404" i="119"/>
  <c r="A607" i="119" s="1"/>
  <c r="A810" i="119" s="1"/>
  <c r="A1013" i="119" s="1"/>
  <c r="A1216" i="119" s="1"/>
  <c r="A1419" i="119" s="1"/>
  <c r="A1622" i="119" s="1"/>
  <c r="M200" i="119"/>
  <c r="G403" i="119" s="1"/>
  <c r="G606" i="119" s="1"/>
  <c r="E403" i="119"/>
  <c r="E606" i="119" s="1"/>
  <c r="E809" i="119" s="1"/>
  <c r="E1012" i="119" s="1"/>
  <c r="E1215" i="119" s="1"/>
  <c r="E1418" i="119" s="1"/>
  <c r="E1621" i="119" s="1"/>
  <c r="D403" i="119"/>
  <c r="D606" i="119" s="1"/>
  <c r="D809" i="119" s="1"/>
  <c r="D1012" i="119" s="1"/>
  <c r="D1215" i="119" s="1"/>
  <c r="D1418" i="119" s="1"/>
  <c r="D1621" i="119" s="1"/>
  <c r="C403" i="119"/>
  <c r="C606" i="119" s="1"/>
  <c r="C809" i="119" s="1"/>
  <c r="C1012" i="119" s="1"/>
  <c r="C1215" i="119" s="1"/>
  <c r="C1418" i="119" s="1"/>
  <c r="C1621" i="119" s="1"/>
  <c r="B403" i="119"/>
  <c r="B606" i="119" s="1"/>
  <c r="B809" i="119" s="1"/>
  <c r="B1012" i="119" s="1"/>
  <c r="B1215" i="119" s="1"/>
  <c r="B1418" i="119" s="1"/>
  <c r="B1621" i="119" s="1"/>
  <c r="A403" i="119"/>
  <c r="A606" i="119" s="1"/>
  <c r="A809" i="119" s="1"/>
  <c r="A1012" i="119" s="1"/>
  <c r="A1215" i="119" s="1"/>
  <c r="A1418" i="119" s="1"/>
  <c r="A1621" i="119" s="1"/>
  <c r="M199" i="119"/>
  <c r="E402" i="119"/>
  <c r="E605" i="119" s="1"/>
  <c r="E808" i="119" s="1"/>
  <c r="E1011" i="119" s="1"/>
  <c r="E1214" i="119" s="1"/>
  <c r="E1417" i="119" s="1"/>
  <c r="E1620" i="119" s="1"/>
  <c r="D402" i="119"/>
  <c r="D605" i="119" s="1"/>
  <c r="D808" i="119" s="1"/>
  <c r="D1011" i="119" s="1"/>
  <c r="D1214" i="119" s="1"/>
  <c r="D1417" i="119" s="1"/>
  <c r="D1620" i="119" s="1"/>
  <c r="C402" i="119"/>
  <c r="C605" i="119" s="1"/>
  <c r="C808" i="119" s="1"/>
  <c r="C1011" i="119" s="1"/>
  <c r="C1214" i="119" s="1"/>
  <c r="C1417" i="119" s="1"/>
  <c r="C1620" i="119" s="1"/>
  <c r="B402" i="119"/>
  <c r="B605" i="119" s="1"/>
  <c r="B808" i="119" s="1"/>
  <c r="B1011" i="119" s="1"/>
  <c r="B1214" i="119" s="1"/>
  <c r="B1417" i="119" s="1"/>
  <c r="B1620" i="119" s="1"/>
  <c r="A402" i="119"/>
  <c r="A605" i="119" s="1"/>
  <c r="A808" i="119" s="1"/>
  <c r="A1011" i="119" s="1"/>
  <c r="A1214" i="119" s="1"/>
  <c r="A1417" i="119" s="1"/>
  <c r="A1620" i="119" s="1"/>
  <c r="M198" i="119"/>
  <c r="F401" i="119"/>
  <c r="E401" i="119"/>
  <c r="E604" i="119" s="1"/>
  <c r="E807" i="119" s="1"/>
  <c r="E1010" i="119" s="1"/>
  <c r="E1213" i="119" s="1"/>
  <c r="E1416" i="119" s="1"/>
  <c r="E1619" i="119" s="1"/>
  <c r="D401" i="119"/>
  <c r="D604" i="119" s="1"/>
  <c r="D807" i="119" s="1"/>
  <c r="D1010" i="119" s="1"/>
  <c r="D1213" i="119" s="1"/>
  <c r="D1416" i="119" s="1"/>
  <c r="D1619" i="119" s="1"/>
  <c r="C401" i="119"/>
  <c r="C604" i="119" s="1"/>
  <c r="C807" i="119" s="1"/>
  <c r="C1010" i="119" s="1"/>
  <c r="C1213" i="119" s="1"/>
  <c r="C1416" i="119" s="1"/>
  <c r="C1619" i="119" s="1"/>
  <c r="B401" i="119"/>
  <c r="B604" i="119" s="1"/>
  <c r="B807" i="119" s="1"/>
  <c r="B1010" i="119" s="1"/>
  <c r="B1213" i="119" s="1"/>
  <c r="B1416" i="119" s="1"/>
  <c r="B1619" i="119" s="1"/>
  <c r="A401" i="119"/>
  <c r="A604" i="119" s="1"/>
  <c r="A807" i="119" s="1"/>
  <c r="A1010" i="119" s="1"/>
  <c r="A1213" i="119" s="1"/>
  <c r="A1416" i="119" s="1"/>
  <c r="A1619" i="119" s="1"/>
  <c r="M197" i="119"/>
  <c r="F400" i="119"/>
  <c r="F603" i="119" s="1"/>
  <c r="E400" i="119"/>
  <c r="E603" i="119" s="1"/>
  <c r="E806" i="119" s="1"/>
  <c r="E1009" i="119" s="1"/>
  <c r="E1212" i="119" s="1"/>
  <c r="E1415" i="119" s="1"/>
  <c r="E1618" i="119" s="1"/>
  <c r="D400" i="119"/>
  <c r="D603" i="119" s="1"/>
  <c r="D806" i="119" s="1"/>
  <c r="D1009" i="119" s="1"/>
  <c r="D1212" i="119" s="1"/>
  <c r="D1415" i="119" s="1"/>
  <c r="D1618" i="119" s="1"/>
  <c r="C400" i="119"/>
  <c r="C603" i="119" s="1"/>
  <c r="C806" i="119" s="1"/>
  <c r="C1009" i="119" s="1"/>
  <c r="C1212" i="119" s="1"/>
  <c r="C1415" i="119" s="1"/>
  <c r="C1618" i="119" s="1"/>
  <c r="B400" i="119"/>
  <c r="B603" i="119" s="1"/>
  <c r="B806" i="119" s="1"/>
  <c r="B1009" i="119" s="1"/>
  <c r="B1212" i="119" s="1"/>
  <c r="B1415" i="119" s="1"/>
  <c r="B1618" i="119" s="1"/>
  <c r="A400" i="119"/>
  <c r="A603" i="119" s="1"/>
  <c r="A806" i="119" s="1"/>
  <c r="A1009" i="119" s="1"/>
  <c r="A1212" i="119" s="1"/>
  <c r="A1415" i="119" s="1"/>
  <c r="A1618" i="119" s="1"/>
  <c r="M196" i="119"/>
  <c r="E399" i="119"/>
  <c r="E602" i="119" s="1"/>
  <c r="E805" i="119" s="1"/>
  <c r="E1008" i="119" s="1"/>
  <c r="E1211" i="119" s="1"/>
  <c r="E1414" i="119" s="1"/>
  <c r="E1617" i="119" s="1"/>
  <c r="D399" i="119"/>
  <c r="D602" i="119" s="1"/>
  <c r="D805" i="119" s="1"/>
  <c r="D1008" i="119" s="1"/>
  <c r="D1211" i="119" s="1"/>
  <c r="D1414" i="119" s="1"/>
  <c r="D1617" i="119" s="1"/>
  <c r="C399" i="119"/>
  <c r="C602" i="119" s="1"/>
  <c r="C805" i="119" s="1"/>
  <c r="C1008" i="119" s="1"/>
  <c r="C1211" i="119" s="1"/>
  <c r="C1414" i="119" s="1"/>
  <c r="C1617" i="119" s="1"/>
  <c r="B399" i="119"/>
  <c r="B602" i="119" s="1"/>
  <c r="B805" i="119" s="1"/>
  <c r="B1008" i="119" s="1"/>
  <c r="B1211" i="119" s="1"/>
  <c r="B1414" i="119" s="1"/>
  <c r="B1617" i="119" s="1"/>
  <c r="M195" i="119"/>
  <c r="F398" i="119"/>
  <c r="H195" i="119"/>
  <c r="E398" i="119"/>
  <c r="E601" i="119" s="1"/>
  <c r="E804" i="119" s="1"/>
  <c r="E1007" i="119" s="1"/>
  <c r="E1210" i="119" s="1"/>
  <c r="E1413" i="119" s="1"/>
  <c r="E1616" i="119" s="1"/>
  <c r="D398" i="119"/>
  <c r="D601" i="119" s="1"/>
  <c r="D804" i="119" s="1"/>
  <c r="D1007" i="119" s="1"/>
  <c r="D1210" i="119" s="1"/>
  <c r="D1413" i="119" s="1"/>
  <c r="D1616" i="119" s="1"/>
  <c r="C398" i="119"/>
  <c r="C601" i="119" s="1"/>
  <c r="C804" i="119" s="1"/>
  <c r="C1007" i="119" s="1"/>
  <c r="C1210" i="119" s="1"/>
  <c r="C1413" i="119" s="1"/>
  <c r="C1616" i="119" s="1"/>
  <c r="B398" i="119"/>
  <c r="B601" i="119" s="1"/>
  <c r="B804" i="119" s="1"/>
  <c r="B1007" i="119" s="1"/>
  <c r="B1210" i="119" s="1"/>
  <c r="B1413" i="119" s="1"/>
  <c r="B1616" i="119" s="1"/>
  <c r="A398" i="119"/>
  <c r="A601" i="119" s="1"/>
  <c r="A804" i="119" s="1"/>
  <c r="A1007" i="119" s="1"/>
  <c r="A1210" i="119" s="1"/>
  <c r="A1413" i="119" s="1"/>
  <c r="A1616" i="119" s="1"/>
  <c r="M194" i="119"/>
  <c r="E397" i="119"/>
  <c r="E600" i="119" s="1"/>
  <c r="E803" i="119" s="1"/>
  <c r="E1006" i="119" s="1"/>
  <c r="E1209" i="119" s="1"/>
  <c r="E1412" i="119" s="1"/>
  <c r="E1615" i="119" s="1"/>
  <c r="D397" i="119"/>
  <c r="D600" i="119" s="1"/>
  <c r="D803" i="119" s="1"/>
  <c r="D1006" i="119" s="1"/>
  <c r="D1209" i="119" s="1"/>
  <c r="D1412" i="119" s="1"/>
  <c r="D1615" i="119" s="1"/>
  <c r="C397" i="119"/>
  <c r="C600" i="119" s="1"/>
  <c r="C803" i="119" s="1"/>
  <c r="C1006" i="119" s="1"/>
  <c r="C1209" i="119" s="1"/>
  <c r="C1412" i="119" s="1"/>
  <c r="C1615" i="119" s="1"/>
  <c r="B397" i="119"/>
  <c r="B600" i="119" s="1"/>
  <c r="B803" i="119" s="1"/>
  <c r="B1006" i="119" s="1"/>
  <c r="B1209" i="119" s="1"/>
  <c r="B1412" i="119" s="1"/>
  <c r="B1615" i="119" s="1"/>
  <c r="A397" i="119"/>
  <c r="A600" i="119" s="1"/>
  <c r="A803" i="119" s="1"/>
  <c r="A1006" i="119" s="1"/>
  <c r="A1209" i="119" s="1"/>
  <c r="A1412" i="119" s="1"/>
  <c r="A1615" i="119" s="1"/>
  <c r="M193" i="119"/>
  <c r="F396" i="119"/>
  <c r="E396" i="119"/>
  <c r="E599" i="119" s="1"/>
  <c r="E802" i="119" s="1"/>
  <c r="E1005" i="119" s="1"/>
  <c r="E1208" i="119" s="1"/>
  <c r="E1411" i="119" s="1"/>
  <c r="E1614" i="119" s="1"/>
  <c r="D396" i="119"/>
  <c r="D599" i="119" s="1"/>
  <c r="D802" i="119" s="1"/>
  <c r="D1005" i="119" s="1"/>
  <c r="D1208" i="119" s="1"/>
  <c r="D1411" i="119" s="1"/>
  <c r="D1614" i="119" s="1"/>
  <c r="C396" i="119"/>
  <c r="C599" i="119" s="1"/>
  <c r="C802" i="119" s="1"/>
  <c r="C1005" i="119" s="1"/>
  <c r="C1208" i="119" s="1"/>
  <c r="C1411" i="119" s="1"/>
  <c r="C1614" i="119" s="1"/>
  <c r="B396" i="119"/>
  <c r="B599" i="119" s="1"/>
  <c r="B802" i="119" s="1"/>
  <c r="B1005" i="119" s="1"/>
  <c r="B1208" i="119" s="1"/>
  <c r="B1411" i="119" s="1"/>
  <c r="B1614" i="119" s="1"/>
  <c r="A396" i="119"/>
  <c r="A599" i="119" s="1"/>
  <c r="A802" i="119" s="1"/>
  <c r="A1005" i="119" s="1"/>
  <c r="A1208" i="119" s="1"/>
  <c r="A1411" i="119" s="1"/>
  <c r="A1614" i="119" s="1"/>
  <c r="M192" i="119"/>
  <c r="G395" i="119" s="1"/>
  <c r="G598" i="119" s="1"/>
  <c r="G801" i="119" s="1"/>
  <c r="G1004" i="119" s="1"/>
  <c r="G1207" i="119" s="1"/>
  <c r="G1410" i="119" s="1"/>
  <c r="G1613" i="119" s="1"/>
  <c r="E395" i="119"/>
  <c r="E598" i="119" s="1"/>
  <c r="E801" i="119" s="1"/>
  <c r="E1004" i="119" s="1"/>
  <c r="E1207" i="119" s="1"/>
  <c r="E1410" i="119" s="1"/>
  <c r="E1613" i="119" s="1"/>
  <c r="D395" i="119"/>
  <c r="D598" i="119" s="1"/>
  <c r="D801" i="119" s="1"/>
  <c r="D1004" i="119" s="1"/>
  <c r="D1207" i="119" s="1"/>
  <c r="D1410" i="119" s="1"/>
  <c r="D1613" i="119" s="1"/>
  <c r="C395" i="119"/>
  <c r="C598" i="119" s="1"/>
  <c r="C801" i="119" s="1"/>
  <c r="C1004" i="119" s="1"/>
  <c r="C1207" i="119" s="1"/>
  <c r="C1410" i="119" s="1"/>
  <c r="C1613" i="119" s="1"/>
  <c r="B395" i="119"/>
  <c r="B598" i="119" s="1"/>
  <c r="B801" i="119" s="1"/>
  <c r="B1004" i="119" s="1"/>
  <c r="B1207" i="119" s="1"/>
  <c r="B1410" i="119" s="1"/>
  <c r="B1613" i="119" s="1"/>
  <c r="A395" i="119"/>
  <c r="A598" i="119" s="1"/>
  <c r="A801" i="119" s="1"/>
  <c r="A1004" i="119" s="1"/>
  <c r="A1207" i="119" s="1"/>
  <c r="A1410" i="119" s="1"/>
  <c r="A1613" i="119" s="1"/>
  <c r="M191" i="119"/>
  <c r="E394" i="119"/>
  <c r="E597" i="119" s="1"/>
  <c r="E800" i="119" s="1"/>
  <c r="E1003" i="119" s="1"/>
  <c r="E1206" i="119" s="1"/>
  <c r="E1409" i="119" s="1"/>
  <c r="E1612" i="119" s="1"/>
  <c r="C394" i="119"/>
  <c r="C597" i="119" s="1"/>
  <c r="C800" i="119" s="1"/>
  <c r="C1003" i="119" s="1"/>
  <c r="C1206" i="119" s="1"/>
  <c r="C1409" i="119" s="1"/>
  <c r="C1612" i="119" s="1"/>
  <c r="A394" i="119"/>
  <c r="A597" i="119" s="1"/>
  <c r="A800" i="119" s="1"/>
  <c r="A1003" i="119" s="1"/>
  <c r="A1206" i="119" s="1"/>
  <c r="A1409" i="119" s="1"/>
  <c r="A1612" i="119" s="1"/>
  <c r="M190" i="119"/>
  <c r="E393" i="119"/>
  <c r="E596" i="119" s="1"/>
  <c r="E799" i="119" s="1"/>
  <c r="E1002" i="119" s="1"/>
  <c r="E1205" i="119" s="1"/>
  <c r="E1408" i="119" s="1"/>
  <c r="E1611" i="119" s="1"/>
  <c r="D393" i="119"/>
  <c r="D596" i="119" s="1"/>
  <c r="D799" i="119" s="1"/>
  <c r="D1002" i="119" s="1"/>
  <c r="D1205" i="119" s="1"/>
  <c r="D1408" i="119" s="1"/>
  <c r="D1611" i="119" s="1"/>
  <c r="C393" i="119"/>
  <c r="C596" i="119" s="1"/>
  <c r="C799" i="119" s="1"/>
  <c r="C1002" i="119" s="1"/>
  <c r="C1205" i="119" s="1"/>
  <c r="C1408" i="119" s="1"/>
  <c r="C1611" i="119" s="1"/>
  <c r="B393" i="119"/>
  <c r="B596" i="119" s="1"/>
  <c r="B799" i="119" s="1"/>
  <c r="B1002" i="119" s="1"/>
  <c r="B1205" i="119" s="1"/>
  <c r="B1408" i="119" s="1"/>
  <c r="B1611" i="119" s="1"/>
  <c r="A393" i="119"/>
  <c r="A596" i="119" s="1"/>
  <c r="A799" i="119" s="1"/>
  <c r="A1002" i="119" s="1"/>
  <c r="A1205" i="119" s="1"/>
  <c r="A1408" i="119" s="1"/>
  <c r="A1611" i="119" s="1"/>
  <c r="M189" i="119"/>
  <c r="H189" i="119"/>
  <c r="E392" i="119"/>
  <c r="E595" i="119" s="1"/>
  <c r="E798" i="119" s="1"/>
  <c r="E1001" i="119" s="1"/>
  <c r="E1204" i="119" s="1"/>
  <c r="E1407" i="119" s="1"/>
  <c r="E1610" i="119" s="1"/>
  <c r="C392" i="119"/>
  <c r="C595" i="119" s="1"/>
  <c r="C798" i="119" s="1"/>
  <c r="C1001" i="119" s="1"/>
  <c r="C1204" i="119" s="1"/>
  <c r="C1407" i="119" s="1"/>
  <c r="C1610" i="119" s="1"/>
  <c r="B392" i="119"/>
  <c r="B595" i="119" s="1"/>
  <c r="B798" i="119" s="1"/>
  <c r="B1001" i="119" s="1"/>
  <c r="B1204" i="119" s="1"/>
  <c r="B1407" i="119" s="1"/>
  <c r="B1610" i="119" s="1"/>
  <c r="A392" i="119"/>
  <c r="A595" i="119" s="1"/>
  <c r="A798" i="119" s="1"/>
  <c r="A1001" i="119" s="1"/>
  <c r="A1204" i="119" s="1"/>
  <c r="A1407" i="119" s="1"/>
  <c r="A1610" i="119" s="1"/>
  <c r="M188" i="119"/>
  <c r="G391" i="119"/>
  <c r="G594" i="119" s="1"/>
  <c r="G797" i="119" s="1"/>
  <c r="G1000" i="119" s="1"/>
  <c r="G1203" i="119" s="1"/>
  <c r="G1406" i="119" s="1"/>
  <c r="G1609" i="119" s="1"/>
  <c r="E391" i="119"/>
  <c r="E594" i="119" s="1"/>
  <c r="E797" i="119" s="1"/>
  <c r="E1000" i="119" s="1"/>
  <c r="E1203" i="119" s="1"/>
  <c r="E1406" i="119" s="1"/>
  <c r="E1609" i="119" s="1"/>
  <c r="D391" i="119"/>
  <c r="D594" i="119" s="1"/>
  <c r="D797" i="119" s="1"/>
  <c r="D1000" i="119" s="1"/>
  <c r="D1203" i="119" s="1"/>
  <c r="D1406" i="119" s="1"/>
  <c r="D1609" i="119" s="1"/>
  <c r="C391" i="119"/>
  <c r="C594" i="119" s="1"/>
  <c r="C797" i="119" s="1"/>
  <c r="C1000" i="119" s="1"/>
  <c r="C1203" i="119" s="1"/>
  <c r="C1406" i="119" s="1"/>
  <c r="C1609" i="119" s="1"/>
  <c r="B391" i="119"/>
  <c r="B594" i="119" s="1"/>
  <c r="B797" i="119" s="1"/>
  <c r="B1000" i="119" s="1"/>
  <c r="B1203" i="119" s="1"/>
  <c r="B1406" i="119" s="1"/>
  <c r="B1609" i="119" s="1"/>
  <c r="A391" i="119"/>
  <c r="A594" i="119" s="1"/>
  <c r="A797" i="119" s="1"/>
  <c r="A1000" i="119" s="1"/>
  <c r="A1203" i="119" s="1"/>
  <c r="A1406" i="119" s="1"/>
  <c r="A1609" i="119" s="1"/>
  <c r="M187" i="119"/>
  <c r="F390" i="119"/>
  <c r="H187" i="119"/>
  <c r="E390" i="119"/>
  <c r="E593" i="119" s="1"/>
  <c r="E796" i="119" s="1"/>
  <c r="E999" i="119" s="1"/>
  <c r="E1202" i="119" s="1"/>
  <c r="E1405" i="119" s="1"/>
  <c r="E1608" i="119" s="1"/>
  <c r="D390" i="119"/>
  <c r="D593" i="119" s="1"/>
  <c r="D796" i="119" s="1"/>
  <c r="D999" i="119" s="1"/>
  <c r="D1202" i="119" s="1"/>
  <c r="D1405" i="119" s="1"/>
  <c r="D1608" i="119" s="1"/>
  <c r="C390" i="119"/>
  <c r="C593" i="119" s="1"/>
  <c r="C796" i="119" s="1"/>
  <c r="C999" i="119" s="1"/>
  <c r="C1202" i="119" s="1"/>
  <c r="C1405" i="119" s="1"/>
  <c r="C1608" i="119" s="1"/>
  <c r="B390" i="119"/>
  <c r="B593" i="119" s="1"/>
  <c r="B796" i="119" s="1"/>
  <c r="B999" i="119" s="1"/>
  <c r="B1202" i="119" s="1"/>
  <c r="B1405" i="119" s="1"/>
  <c r="B1608" i="119" s="1"/>
  <c r="A390" i="119"/>
  <c r="A593" i="119" s="1"/>
  <c r="A796" i="119" s="1"/>
  <c r="A999" i="119" s="1"/>
  <c r="A1202" i="119" s="1"/>
  <c r="A1405" i="119" s="1"/>
  <c r="A1608" i="119" s="1"/>
  <c r="M186" i="119"/>
  <c r="E389" i="119"/>
  <c r="E592" i="119" s="1"/>
  <c r="E795" i="119" s="1"/>
  <c r="E998" i="119" s="1"/>
  <c r="E1201" i="119" s="1"/>
  <c r="E1404" i="119" s="1"/>
  <c r="E1607" i="119" s="1"/>
  <c r="D389" i="119"/>
  <c r="D592" i="119" s="1"/>
  <c r="D795" i="119" s="1"/>
  <c r="D998" i="119" s="1"/>
  <c r="D1201" i="119" s="1"/>
  <c r="D1404" i="119" s="1"/>
  <c r="D1607" i="119" s="1"/>
  <c r="C389" i="119"/>
  <c r="C592" i="119" s="1"/>
  <c r="C795" i="119" s="1"/>
  <c r="C998" i="119" s="1"/>
  <c r="C1201" i="119" s="1"/>
  <c r="C1404" i="119" s="1"/>
  <c r="C1607" i="119" s="1"/>
  <c r="B389" i="119"/>
  <c r="B592" i="119" s="1"/>
  <c r="B795" i="119" s="1"/>
  <c r="B998" i="119" s="1"/>
  <c r="B1201" i="119" s="1"/>
  <c r="B1404" i="119" s="1"/>
  <c r="B1607" i="119" s="1"/>
  <c r="A389" i="119"/>
  <c r="A592" i="119" s="1"/>
  <c r="A795" i="119" s="1"/>
  <c r="A998" i="119" s="1"/>
  <c r="A1201" i="119" s="1"/>
  <c r="A1404" i="119" s="1"/>
  <c r="A1607" i="119" s="1"/>
  <c r="M185" i="119"/>
  <c r="G388" i="119"/>
  <c r="F388" i="119"/>
  <c r="D388" i="119"/>
  <c r="C388" i="119"/>
  <c r="C591" i="119" s="1"/>
  <c r="C794" i="119" s="1"/>
  <c r="C997" i="119" s="1"/>
  <c r="C1200" i="119" s="1"/>
  <c r="C1403" i="119" s="1"/>
  <c r="C1606" i="119" s="1"/>
  <c r="B388" i="119"/>
  <c r="B591" i="119" s="1"/>
  <c r="B794" i="119" s="1"/>
  <c r="B997" i="119" s="1"/>
  <c r="B1200" i="119" s="1"/>
  <c r="B1403" i="119" s="1"/>
  <c r="B1606" i="119" s="1"/>
  <c r="A388" i="119"/>
  <c r="A591" i="119" s="1"/>
  <c r="A794" i="119" s="1"/>
  <c r="A997" i="119" s="1"/>
  <c r="A1200" i="119" s="1"/>
  <c r="A1403" i="119" s="1"/>
  <c r="A1606" i="119" s="1"/>
  <c r="M184" i="119"/>
  <c r="E387" i="119"/>
  <c r="E590" i="119" s="1"/>
  <c r="E793" i="119" s="1"/>
  <c r="E996" i="119" s="1"/>
  <c r="E1199" i="119" s="1"/>
  <c r="E1402" i="119" s="1"/>
  <c r="E1605" i="119" s="1"/>
  <c r="D387" i="119"/>
  <c r="D590" i="119" s="1"/>
  <c r="D793" i="119" s="1"/>
  <c r="D996" i="119" s="1"/>
  <c r="D1199" i="119" s="1"/>
  <c r="D1402" i="119" s="1"/>
  <c r="D1605" i="119" s="1"/>
  <c r="C387" i="119"/>
  <c r="C590" i="119" s="1"/>
  <c r="C793" i="119" s="1"/>
  <c r="C996" i="119" s="1"/>
  <c r="C1199" i="119" s="1"/>
  <c r="C1402" i="119" s="1"/>
  <c r="C1605" i="119" s="1"/>
  <c r="B387" i="119"/>
  <c r="B590" i="119" s="1"/>
  <c r="B793" i="119" s="1"/>
  <c r="B996" i="119" s="1"/>
  <c r="B1199" i="119" s="1"/>
  <c r="B1402" i="119" s="1"/>
  <c r="B1605" i="119" s="1"/>
  <c r="A387" i="119"/>
  <c r="A590" i="119" s="1"/>
  <c r="A793" i="119" s="1"/>
  <c r="A996" i="119" s="1"/>
  <c r="A1199" i="119" s="1"/>
  <c r="A1402" i="119" s="1"/>
  <c r="A1605" i="119" s="1"/>
  <c r="M183" i="119"/>
  <c r="E386" i="119"/>
  <c r="E589" i="119" s="1"/>
  <c r="E792" i="119" s="1"/>
  <c r="E995" i="119" s="1"/>
  <c r="E1198" i="119" s="1"/>
  <c r="E1401" i="119" s="1"/>
  <c r="E1604" i="119" s="1"/>
  <c r="C386" i="119"/>
  <c r="C589" i="119" s="1"/>
  <c r="C792" i="119" s="1"/>
  <c r="C995" i="119" s="1"/>
  <c r="C1198" i="119" s="1"/>
  <c r="C1401" i="119" s="1"/>
  <c r="C1604" i="119" s="1"/>
  <c r="B386" i="119"/>
  <c r="B589" i="119" s="1"/>
  <c r="B792" i="119" s="1"/>
  <c r="B995" i="119" s="1"/>
  <c r="B1198" i="119" s="1"/>
  <c r="B1401" i="119" s="1"/>
  <c r="B1604" i="119" s="1"/>
  <c r="A386" i="119"/>
  <c r="A589" i="119" s="1"/>
  <c r="A792" i="119" s="1"/>
  <c r="A995" i="119" s="1"/>
  <c r="A1198" i="119" s="1"/>
  <c r="A1401" i="119" s="1"/>
  <c r="A1604" i="119" s="1"/>
  <c r="M182" i="119"/>
  <c r="G385" i="119" s="1"/>
  <c r="G588" i="119" s="1"/>
  <c r="G791" i="119" s="1"/>
  <c r="G994" i="119" s="1"/>
  <c r="G1197" i="119" s="1"/>
  <c r="G1400" i="119" s="1"/>
  <c r="G1603" i="119" s="1"/>
  <c r="E385" i="119"/>
  <c r="E588" i="119" s="1"/>
  <c r="E791" i="119" s="1"/>
  <c r="E994" i="119" s="1"/>
  <c r="E1197" i="119" s="1"/>
  <c r="E1400" i="119" s="1"/>
  <c r="E1603" i="119" s="1"/>
  <c r="D385" i="119"/>
  <c r="D588" i="119" s="1"/>
  <c r="D791" i="119" s="1"/>
  <c r="D994" i="119" s="1"/>
  <c r="D1197" i="119" s="1"/>
  <c r="D1400" i="119" s="1"/>
  <c r="D1603" i="119" s="1"/>
  <c r="C385" i="119"/>
  <c r="C588" i="119" s="1"/>
  <c r="C791" i="119" s="1"/>
  <c r="C994" i="119" s="1"/>
  <c r="C1197" i="119" s="1"/>
  <c r="C1400" i="119" s="1"/>
  <c r="C1603" i="119" s="1"/>
  <c r="B385" i="119"/>
  <c r="B588" i="119" s="1"/>
  <c r="B791" i="119" s="1"/>
  <c r="B994" i="119" s="1"/>
  <c r="B1197" i="119" s="1"/>
  <c r="B1400" i="119" s="1"/>
  <c r="B1603" i="119" s="1"/>
  <c r="A385" i="119"/>
  <c r="A588" i="119" s="1"/>
  <c r="A791" i="119" s="1"/>
  <c r="A994" i="119" s="1"/>
  <c r="A1197" i="119" s="1"/>
  <c r="A1400" i="119" s="1"/>
  <c r="A1603" i="119" s="1"/>
  <c r="M181" i="119"/>
  <c r="F384" i="119"/>
  <c r="F587" i="119" s="1"/>
  <c r="E384" i="119"/>
  <c r="E587" i="119" s="1"/>
  <c r="E790" i="119" s="1"/>
  <c r="E993" i="119" s="1"/>
  <c r="E1196" i="119" s="1"/>
  <c r="E1399" i="119" s="1"/>
  <c r="E1602" i="119" s="1"/>
  <c r="D384" i="119"/>
  <c r="D587" i="119" s="1"/>
  <c r="D790" i="119" s="1"/>
  <c r="D993" i="119" s="1"/>
  <c r="D1196" i="119" s="1"/>
  <c r="D1399" i="119" s="1"/>
  <c r="D1602" i="119" s="1"/>
  <c r="C384" i="119"/>
  <c r="C587" i="119" s="1"/>
  <c r="C790" i="119" s="1"/>
  <c r="C993" i="119" s="1"/>
  <c r="C1196" i="119" s="1"/>
  <c r="C1399" i="119" s="1"/>
  <c r="C1602" i="119" s="1"/>
  <c r="B384" i="119"/>
  <c r="B587" i="119" s="1"/>
  <c r="B790" i="119" s="1"/>
  <c r="B993" i="119" s="1"/>
  <c r="B1196" i="119" s="1"/>
  <c r="B1399" i="119" s="1"/>
  <c r="B1602" i="119" s="1"/>
  <c r="A384" i="119"/>
  <c r="A587" i="119" s="1"/>
  <c r="A790" i="119" s="1"/>
  <c r="A993" i="119" s="1"/>
  <c r="A1196" i="119" s="1"/>
  <c r="A1399" i="119" s="1"/>
  <c r="A1602" i="119" s="1"/>
  <c r="M180" i="119"/>
  <c r="G383" i="119"/>
  <c r="G586" i="119" s="1"/>
  <c r="G789" i="119" s="1"/>
  <c r="G992" i="119" s="1"/>
  <c r="G1195" i="119" s="1"/>
  <c r="G1398" i="119" s="1"/>
  <c r="G1601" i="119" s="1"/>
  <c r="E383" i="119"/>
  <c r="E586" i="119" s="1"/>
  <c r="E789" i="119" s="1"/>
  <c r="E992" i="119" s="1"/>
  <c r="E1195" i="119" s="1"/>
  <c r="E1398" i="119" s="1"/>
  <c r="E1601" i="119" s="1"/>
  <c r="C383" i="119"/>
  <c r="C586" i="119" s="1"/>
  <c r="C789" i="119" s="1"/>
  <c r="C992" i="119" s="1"/>
  <c r="C1195" i="119" s="1"/>
  <c r="C1398" i="119" s="1"/>
  <c r="C1601" i="119" s="1"/>
  <c r="B383" i="119"/>
  <c r="B586" i="119" s="1"/>
  <c r="B789" i="119" s="1"/>
  <c r="B992" i="119" s="1"/>
  <c r="B1195" i="119" s="1"/>
  <c r="B1398" i="119" s="1"/>
  <c r="B1601" i="119" s="1"/>
  <c r="M179" i="119"/>
  <c r="H179" i="119"/>
  <c r="E382" i="119"/>
  <c r="E585" i="119" s="1"/>
  <c r="E788" i="119" s="1"/>
  <c r="E991" i="119" s="1"/>
  <c r="E1194" i="119" s="1"/>
  <c r="E1397" i="119" s="1"/>
  <c r="E1600" i="119" s="1"/>
  <c r="D382" i="119"/>
  <c r="D585" i="119" s="1"/>
  <c r="D788" i="119" s="1"/>
  <c r="D991" i="119" s="1"/>
  <c r="D1194" i="119" s="1"/>
  <c r="D1397" i="119" s="1"/>
  <c r="D1600" i="119" s="1"/>
  <c r="C382" i="119"/>
  <c r="C585" i="119" s="1"/>
  <c r="C788" i="119" s="1"/>
  <c r="C991" i="119" s="1"/>
  <c r="C1194" i="119" s="1"/>
  <c r="C1397" i="119" s="1"/>
  <c r="C1600" i="119" s="1"/>
  <c r="B382" i="119"/>
  <c r="B585" i="119" s="1"/>
  <c r="B788" i="119" s="1"/>
  <c r="B991" i="119" s="1"/>
  <c r="B1194" i="119" s="1"/>
  <c r="B1397" i="119" s="1"/>
  <c r="B1600" i="119" s="1"/>
  <c r="A382" i="119"/>
  <c r="A585" i="119" s="1"/>
  <c r="A788" i="119" s="1"/>
  <c r="A991" i="119" s="1"/>
  <c r="A1194" i="119" s="1"/>
  <c r="A1397" i="119" s="1"/>
  <c r="A1600" i="119" s="1"/>
  <c r="M178" i="119"/>
  <c r="E381" i="119"/>
  <c r="E584" i="119" s="1"/>
  <c r="E787" i="119" s="1"/>
  <c r="E990" i="119" s="1"/>
  <c r="E1193" i="119" s="1"/>
  <c r="E1396" i="119" s="1"/>
  <c r="E1599" i="119" s="1"/>
  <c r="D381" i="119"/>
  <c r="D584" i="119" s="1"/>
  <c r="D787" i="119" s="1"/>
  <c r="D990" i="119" s="1"/>
  <c r="D1193" i="119" s="1"/>
  <c r="D1396" i="119" s="1"/>
  <c r="D1599" i="119" s="1"/>
  <c r="C381" i="119"/>
  <c r="C584" i="119" s="1"/>
  <c r="C787" i="119" s="1"/>
  <c r="C990" i="119" s="1"/>
  <c r="C1193" i="119" s="1"/>
  <c r="C1396" i="119" s="1"/>
  <c r="C1599" i="119" s="1"/>
  <c r="B381" i="119"/>
  <c r="B584" i="119" s="1"/>
  <c r="B787" i="119" s="1"/>
  <c r="B990" i="119" s="1"/>
  <c r="B1193" i="119" s="1"/>
  <c r="B1396" i="119" s="1"/>
  <c r="B1599" i="119" s="1"/>
  <c r="A381" i="119"/>
  <c r="A584" i="119" s="1"/>
  <c r="A787" i="119" s="1"/>
  <c r="A990" i="119" s="1"/>
  <c r="A1193" i="119" s="1"/>
  <c r="A1396" i="119" s="1"/>
  <c r="A1599" i="119" s="1"/>
  <c r="M177" i="119"/>
  <c r="E380" i="119"/>
  <c r="E583" i="119" s="1"/>
  <c r="E786" i="119" s="1"/>
  <c r="E989" i="119" s="1"/>
  <c r="E1192" i="119" s="1"/>
  <c r="E1395" i="119" s="1"/>
  <c r="E1598" i="119" s="1"/>
  <c r="D380" i="119"/>
  <c r="D583" i="119" s="1"/>
  <c r="D786" i="119" s="1"/>
  <c r="D989" i="119" s="1"/>
  <c r="D1192" i="119" s="1"/>
  <c r="D1395" i="119" s="1"/>
  <c r="D1598" i="119" s="1"/>
  <c r="C380" i="119"/>
  <c r="C583" i="119" s="1"/>
  <c r="C786" i="119" s="1"/>
  <c r="C989" i="119" s="1"/>
  <c r="C1192" i="119" s="1"/>
  <c r="C1395" i="119" s="1"/>
  <c r="C1598" i="119" s="1"/>
  <c r="B380" i="119"/>
  <c r="B583" i="119" s="1"/>
  <c r="B786" i="119" s="1"/>
  <c r="B989" i="119" s="1"/>
  <c r="B1192" i="119" s="1"/>
  <c r="B1395" i="119" s="1"/>
  <c r="B1598" i="119" s="1"/>
  <c r="A380" i="119"/>
  <c r="A583" i="119" s="1"/>
  <c r="A786" i="119" s="1"/>
  <c r="A989" i="119" s="1"/>
  <c r="A1192" i="119" s="1"/>
  <c r="A1395" i="119" s="1"/>
  <c r="A1598" i="119" s="1"/>
  <c r="M176" i="119"/>
  <c r="E379" i="119"/>
  <c r="E582" i="119" s="1"/>
  <c r="E785" i="119" s="1"/>
  <c r="E988" i="119" s="1"/>
  <c r="E1191" i="119" s="1"/>
  <c r="E1394" i="119" s="1"/>
  <c r="E1597" i="119" s="1"/>
  <c r="D379" i="119"/>
  <c r="D582" i="119" s="1"/>
  <c r="D785" i="119" s="1"/>
  <c r="D988" i="119" s="1"/>
  <c r="D1191" i="119" s="1"/>
  <c r="D1394" i="119" s="1"/>
  <c r="D1597" i="119" s="1"/>
  <c r="C379" i="119"/>
  <c r="C582" i="119" s="1"/>
  <c r="C785" i="119" s="1"/>
  <c r="C988" i="119" s="1"/>
  <c r="C1191" i="119" s="1"/>
  <c r="C1394" i="119" s="1"/>
  <c r="C1597" i="119" s="1"/>
  <c r="B379" i="119"/>
  <c r="B582" i="119" s="1"/>
  <c r="B785" i="119" s="1"/>
  <c r="B988" i="119" s="1"/>
  <c r="B1191" i="119" s="1"/>
  <c r="B1394" i="119" s="1"/>
  <c r="B1597" i="119" s="1"/>
  <c r="A379" i="119"/>
  <c r="A582" i="119" s="1"/>
  <c r="A785" i="119" s="1"/>
  <c r="A988" i="119" s="1"/>
  <c r="A1191" i="119" s="1"/>
  <c r="A1394" i="119" s="1"/>
  <c r="A1597" i="119" s="1"/>
  <c r="M175" i="119"/>
  <c r="G378" i="119"/>
  <c r="E378" i="119"/>
  <c r="E581" i="119" s="1"/>
  <c r="E784" i="119" s="1"/>
  <c r="E987" i="119" s="1"/>
  <c r="E1190" i="119" s="1"/>
  <c r="E1393" i="119" s="1"/>
  <c r="E1596" i="119" s="1"/>
  <c r="C378" i="119"/>
  <c r="C581" i="119" s="1"/>
  <c r="C784" i="119" s="1"/>
  <c r="C987" i="119" s="1"/>
  <c r="C1190" i="119" s="1"/>
  <c r="C1393" i="119" s="1"/>
  <c r="C1596" i="119" s="1"/>
  <c r="B378" i="119"/>
  <c r="B581" i="119" s="1"/>
  <c r="B784" i="119" s="1"/>
  <c r="B987" i="119" s="1"/>
  <c r="B1190" i="119" s="1"/>
  <c r="B1393" i="119" s="1"/>
  <c r="B1596" i="119" s="1"/>
  <c r="A378" i="119"/>
  <c r="A581" i="119" s="1"/>
  <c r="A784" i="119" s="1"/>
  <c r="A987" i="119" s="1"/>
  <c r="A1190" i="119" s="1"/>
  <c r="A1393" i="119" s="1"/>
  <c r="A1596" i="119" s="1"/>
  <c r="M174" i="119"/>
  <c r="E377" i="119"/>
  <c r="E580" i="119" s="1"/>
  <c r="E783" i="119" s="1"/>
  <c r="E986" i="119" s="1"/>
  <c r="E1189" i="119" s="1"/>
  <c r="E1392" i="119" s="1"/>
  <c r="E1595" i="119" s="1"/>
  <c r="D377" i="119"/>
  <c r="D580" i="119" s="1"/>
  <c r="D783" i="119" s="1"/>
  <c r="D986" i="119" s="1"/>
  <c r="D1189" i="119" s="1"/>
  <c r="D1392" i="119" s="1"/>
  <c r="D1595" i="119" s="1"/>
  <c r="C377" i="119"/>
  <c r="C580" i="119" s="1"/>
  <c r="C783" i="119" s="1"/>
  <c r="C986" i="119" s="1"/>
  <c r="C1189" i="119" s="1"/>
  <c r="C1392" i="119" s="1"/>
  <c r="C1595" i="119" s="1"/>
  <c r="A377" i="119"/>
  <c r="A580" i="119" s="1"/>
  <c r="A783" i="119" s="1"/>
  <c r="A986" i="119" s="1"/>
  <c r="A1189" i="119" s="1"/>
  <c r="A1392" i="119" s="1"/>
  <c r="A1595" i="119" s="1"/>
  <c r="M173" i="119"/>
  <c r="E376" i="119"/>
  <c r="E579" i="119" s="1"/>
  <c r="E782" i="119" s="1"/>
  <c r="E985" i="119" s="1"/>
  <c r="E1188" i="119" s="1"/>
  <c r="E1391" i="119" s="1"/>
  <c r="E1594" i="119" s="1"/>
  <c r="D376" i="119"/>
  <c r="D579" i="119" s="1"/>
  <c r="D782" i="119" s="1"/>
  <c r="D985" i="119" s="1"/>
  <c r="D1188" i="119" s="1"/>
  <c r="D1391" i="119" s="1"/>
  <c r="D1594" i="119" s="1"/>
  <c r="B376" i="119"/>
  <c r="B579" i="119" s="1"/>
  <c r="B782" i="119" s="1"/>
  <c r="B985" i="119" s="1"/>
  <c r="B1188" i="119" s="1"/>
  <c r="B1391" i="119" s="1"/>
  <c r="B1594" i="119" s="1"/>
  <c r="A376" i="119"/>
  <c r="A579" i="119" s="1"/>
  <c r="A782" i="119" s="1"/>
  <c r="A985" i="119" s="1"/>
  <c r="A1188" i="119" s="1"/>
  <c r="A1391" i="119" s="1"/>
  <c r="A1594" i="119" s="1"/>
  <c r="M172" i="119"/>
  <c r="E375" i="119"/>
  <c r="E578" i="119" s="1"/>
  <c r="E781" i="119" s="1"/>
  <c r="E984" i="119" s="1"/>
  <c r="E1187" i="119" s="1"/>
  <c r="E1390" i="119" s="1"/>
  <c r="E1593" i="119" s="1"/>
  <c r="D375" i="119"/>
  <c r="D578" i="119" s="1"/>
  <c r="D781" i="119" s="1"/>
  <c r="D984" i="119" s="1"/>
  <c r="D1187" i="119" s="1"/>
  <c r="D1390" i="119" s="1"/>
  <c r="D1593" i="119" s="1"/>
  <c r="C375" i="119"/>
  <c r="C578" i="119" s="1"/>
  <c r="C781" i="119" s="1"/>
  <c r="C984" i="119" s="1"/>
  <c r="C1187" i="119" s="1"/>
  <c r="C1390" i="119" s="1"/>
  <c r="C1593" i="119" s="1"/>
  <c r="B375" i="119"/>
  <c r="B578" i="119" s="1"/>
  <c r="B781" i="119" s="1"/>
  <c r="B984" i="119" s="1"/>
  <c r="B1187" i="119" s="1"/>
  <c r="B1390" i="119" s="1"/>
  <c r="B1593" i="119" s="1"/>
  <c r="A375" i="119"/>
  <c r="A578" i="119" s="1"/>
  <c r="A781" i="119" s="1"/>
  <c r="A984" i="119" s="1"/>
  <c r="A1187" i="119" s="1"/>
  <c r="A1390" i="119" s="1"/>
  <c r="A1593" i="119" s="1"/>
  <c r="M171" i="119"/>
  <c r="F374" i="119"/>
  <c r="E374" i="119"/>
  <c r="E577" i="119" s="1"/>
  <c r="E780" i="119" s="1"/>
  <c r="E983" i="119" s="1"/>
  <c r="E1186" i="119" s="1"/>
  <c r="E1389" i="119" s="1"/>
  <c r="E1592" i="119" s="1"/>
  <c r="D374" i="119"/>
  <c r="D577" i="119" s="1"/>
  <c r="D780" i="119" s="1"/>
  <c r="D983" i="119" s="1"/>
  <c r="D1186" i="119" s="1"/>
  <c r="D1389" i="119" s="1"/>
  <c r="D1592" i="119" s="1"/>
  <c r="C374" i="119"/>
  <c r="C577" i="119" s="1"/>
  <c r="C780" i="119" s="1"/>
  <c r="C983" i="119" s="1"/>
  <c r="C1186" i="119" s="1"/>
  <c r="C1389" i="119" s="1"/>
  <c r="C1592" i="119" s="1"/>
  <c r="B374" i="119"/>
  <c r="B577" i="119" s="1"/>
  <c r="B780" i="119" s="1"/>
  <c r="B983" i="119" s="1"/>
  <c r="B1186" i="119" s="1"/>
  <c r="B1389" i="119" s="1"/>
  <c r="B1592" i="119" s="1"/>
  <c r="A374" i="119"/>
  <c r="A577" i="119" s="1"/>
  <c r="A780" i="119" s="1"/>
  <c r="A983" i="119" s="1"/>
  <c r="A1186" i="119" s="1"/>
  <c r="A1389" i="119" s="1"/>
  <c r="A1592" i="119" s="1"/>
  <c r="M170" i="119"/>
  <c r="G373" i="119"/>
  <c r="E373" i="119"/>
  <c r="E576" i="119" s="1"/>
  <c r="E779" i="119" s="1"/>
  <c r="E982" i="119" s="1"/>
  <c r="E1185" i="119" s="1"/>
  <c r="E1388" i="119" s="1"/>
  <c r="E1591" i="119" s="1"/>
  <c r="D373" i="119"/>
  <c r="D576" i="119" s="1"/>
  <c r="D779" i="119" s="1"/>
  <c r="D982" i="119" s="1"/>
  <c r="D1185" i="119" s="1"/>
  <c r="D1388" i="119" s="1"/>
  <c r="D1591" i="119" s="1"/>
  <c r="C373" i="119"/>
  <c r="C576" i="119" s="1"/>
  <c r="C779" i="119" s="1"/>
  <c r="C982" i="119" s="1"/>
  <c r="C1185" i="119" s="1"/>
  <c r="C1388" i="119" s="1"/>
  <c r="C1591" i="119" s="1"/>
  <c r="B373" i="119"/>
  <c r="B576" i="119" s="1"/>
  <c r="B779" i="119" s="1"/>
  <c r="B982" i="119" s="1"/>
  <c r="B1185" i="119" s="1"/>
  <c r="B1388" i="119" s="1"/>
  <c r="B1591" i="119" s="1"/>
  <c r="A373" i="119"/>
  <c r="A576" i="119" s="1"/>
  <c r="A779" i="119" s="1"/>
  <c r="A982" i="119" s="1"/>
  <c r="A1185" i="119" s="1"/>
  <c r="A1388" i="119" s="1"/>
  <c r="A1591" i="119" s="1"/>
  <c r="M169" i="119"/>
  <c r="G372" i="119"/>
  <c r="G575" i="119" s="1"/>
  <c r="G778" i="119" s="1"/>
  <c r="G981" i="119" s="1"/>
  <c r="G1184" i="119" s="1"/>
  <c r="G1387" i="119" s="1"/>
  <c r="G1590" i="119" s="1"/>
  <c r="F372" i="119"/>
  <c r="E372" i="119"/>
  <c r="E575" i="119" s="1"/>
  <c r="E778" i="119" s="1"/>
  <c r="E981" i="119" s="1"/>
  <c r="E1184" i="119" s="1"/>
  <c r="E1387" i="119" s="1"/>
  <c r="E1590" i="119" s="1"/>
  <c r="D372" i="119"/>
  <c r="D575" i="119" s="1"/>
  <c r="D778" i="119" s="1"/>
  <c r="D981" i="119" s="1"/>
  <c r="D1184" i="119" s="1"/>
  <c r="D1387" i="119" s="1"/>
  <c r="D1590" i="119" s="1"/>
  <c r="A372" i="119"/>
  <c r="A575" i="119" s="1"/>
  <c r="A778" i="119" s="1"/>
  <c r="A981" i="119" s="1"/>
  <c r="A1184" i="119" s="1"/>
  <c r="A1387" i="119" s="1"/>
  <c r="A1590" i="119" s="1"/>
  <c r="M168" i="119"/>
  <c r="H168" i="119"/>
  <c r="E371" i="119"/>
  <c r="E574" i="119" s="1"/>
  <c r="E777" i="119" s="1"/>
  <c r="E980" i="119" s="1"/>
  <c r="E1183" i="119" s="1"/>
  <c r="E1386" i="119" s="1"/>
  <c r="E1589" i="119" s="1"/>
  <c r="D371" i="119"/>
  <c r="D574" i="119" s="1"/>
  <c r="D777" i="119" s="1"/>
  <c r="D980" i="119" s="1"/>
  <c r="D1183" i="119" s="1"/>
  <c r="D1386" i="119" s="1"/>
  <c r="D1589" i="119" s="1"/>
  <c r="C371" i="119"/>
  <c r="C574" i="119" s="1"/>
  <c r="C777" i="119" s="1"/>
  <c r="C980" i="119" s="1"/>
  <c r="C1183" i="119" s="1"/>
  <c r="C1386" i="119" s="1"/>
  <c r="C1589" i="119" s="1"/>
  <c r="B371" i="119"/>
  <c r="B574" i="119" s="1"/>
  <c r="B777" i="119" s="1"/>
  <c r="B980" i="119" s="1"/>
  <c r="B1183" i="119" s="1"/>
  <c r="B1386" i="119" s="1"/>
  <c r="B1589" i="119" s="1"/>
  <c r="A371" i="119"/>
  <c r="A574" i="119" s="1"/>
  <c r="A777" i="119" s="1"/>
  <c r="A980" i="119" s="1"/>
  <c r="A1183" i="119" s="1"/>
  <c r="A1386" i="119" s="1"/>
  <c r="A1589" i="119" s="1"/>
  <c r="M167" i="119"/>
  <c r="E370" i="119"/>
  <c r="E573" i="119" s="1"/>
  <c r="E776" i="119" s="1"/>
  <c r="E979" i="119" s="1"/>
  <c r="E1182" i="119" s="1"/>
  <c r="E1385" i="119" s="1"/>
  <c r="E1588" i="119" s="1"/>
  <c r="C370" i="119"/>
  <c r="C573" i="119" s="1"/>
  <c r="C776" i="119" s="1"/>
  <c r="C979" i="119" s="1"/>
  <c r="C1182" i="119" s="1"/>
  <c r="C1385" i="119" s="1"/>
  <c r="C1588" i="119" s="1"/>
  <c r="B370" i="119"/>
  <c r="B573" i="119" s="1"/>
  <c r="B776" i="119" s="1"/>
  <c r="B979" i="119" s="1"/>
  <c r="B1182" i="119" s="1"/>
  <c r="B1385" i="119" s="1"/>
  <c r="B1588" i="119" s="1"/>
  <c r="A370" i="119"/>
  <c r="A573" i="119" s="1"/>
  <c r="A776" i="119" s="1"/>
  <c r="A979" i="119" s="1"/>
  <c r="A1182" i="119" s="1"/>
  <c r="A1385" i="119" s="1"/>
  <c r="A1588" i="119" s="1"/>
  <c r="M166" i="119"/>
  <c r="G369" i="119" s="1"/>
  <c r="G572" i="119" s="1"/>
  <c r="G775" i="119" s="1"/>
  <c r="G978" i="119" s="1"/>
  <c r="G1181" i="119" s="1"/>
  <c r="G1384" i="119" s="1"/>
  <c r="G1587" i="119" s="1"/>
  <c r="E369" i="119"/>
  <c r="E572" i="119" s="1"/>
  <c r="E775" i="119" s="1"/>
  <c r="E978" i="119" s="1"/>
  <c r="E1181" i="119" s="1"/>
  <c r="E1384" i="119" s="1"/>
  <c r="E1587" i="119" s="1"/>
  <c r="D369" i="119"/>
  <c r="D572" i="119" s="1"/>
  <c r="D775" i="119" s="1"/>
  <c r="D978" i="119" s="1"/>
  <c r="D1181" i="119" s="1"/>
  <c r="D1384" i="119" s="1"/>
  <c r="D1587" i="119" s="1"/>
  <c r="C369" i="119"/>
  <c r="C572" i="119" s="1"/>
  <c r="C775" i="119" s="1"/>
  <c r="C978" i="119" s="1"/>
  <c r="C1181" i="119" s="1"/>
  <c r="C1384" i="119" s="1"/>
  <c r="C1587" i="119" s="1"/>
  <c r="B369" i="119"/>
  <c r="B572" i="119" s="1"/>
  <c r="B775" i="119" s="1"/>
  <c r="B978" i="119" s="1"/>
  <c r="B1181" i="119" s="1"/>
  <c r="B1384" i="119" s="1"/>
  <c r="B1587" i="119" s="1"/>
  <c r="A369" i="119"/>
  <c r="A572" i="119" s="1"/>
  <c r="A775" i="119" s="1"/>
  <c r="A978" i="119" s="1"/>
  <c r="A1181" i="119" s="1"/>
  <c r="A1384" i="119" s="1"/>
  <c r="A1587" i="119" s="1"/>
  <c r="M165" i="119"/>
  <c r="E368" i="119"/>
  <c r="E571" i="119" s="1"/>
  <c r="E774" i="119" s="1"/>
  <c r="E977" i="119" s="1"/>
  <c r="E1180" i="119" s="1"/>
  <c r="E1383" i="119" s="1"/>
  <c r="E1586" i="119" s="1"/>
  <c r="D368" i="119"/>
  <c r="D571" i="119" s="1"/>
  <c r="D774" i="119" s="1"/>
  <c r="D977" i="119" s="1"/>
  <c r="D1180" i="119" s="1"/>
  <c r="D1383" i="119" s="1"/>
  <c r="D1586" i="119" s="1"/>
  <c r="C368" i="119"/>
  <c r="C571" i="119" s="1"/>
  <c r="C774" i="119" s="1"/>
  <c r="C977" i="119" s="1"/>
  <c r="C1180" i="119" s="1"/>
  <c r="C1383" i="119" s="1"/>
  <c r="C1586" i="119" s="1"/>
  <c r="B368" i="119"/>
  <c r="B571" i="119" s="1"/>
  <c r="B774" i="119" s="1"/>
  <c r="B977" i="119" s="1"/>
  <c r="B1180" i="119" s="1"/>
  <c r="B1383" i="119" s="1"/>
  <c r="B1586" i="119" s="1"/>
  <c r="A368" i="119"/>
  <c r="A571" i="119" s="1"/>
  <c r="A774" i="119" s="1"/>
  <c r="A977" i="119" s="1"/>
  <c r="A1180" i="119" s="1"/>
  <c r="A1383" i="119" s="1"/>
  <c r="A1586" i="119" s="1"/>
  <c r="M164" i="119"/>
  <c r="E367" i="119"/>
  <c r="E570" i="119" s="1"/>
  <c r="E773" i="119" s="1"/>
  <c r="E976" i="119" s="1"/>
  <c r="E1179" i="119" s="1"/>
  <c r="E1382" i="119" s="1"/>
  <c r="E1585" i="119" s="1"/>
  <c r="D367" i="119"/>
  <c r="D570" i="119" s="1"/>
  <c r="D773" i="119" s="1"/>
  <c r="D976" i="119" s="1"/>
  <c r="D1179" i="119" s="1"/>
  <c r="D1382" i="119" s="1"/>
  <c r="D1585" i="119" s="1"/>
  <c r="C367" i="119"/>
  <c r="C570" i="119" s="1"/>
  <c r="C773" i="119" s="1"/>
  <c r="C976" i="119" s="1"/>
  <c r="C1179" i="119" s="1"/>
  <c r="C1382" i="119" s="1"/>
  <c r="C1585" i="119" s="1"/>
  <c r="B367" i="119"/>
  <c r="B570" i="119" s="1"/>
  <c r="B773" i="119" s="1"/>
  <c r="B976" i="119" s="1"/>
  <c r="B1179" i="119" s="1"/>
  <c r="B1382" i="119" s="1"/>
  <c r="B1585" i="119" s="1"/>
  <c r="M163" i="119"/>
  <c r="H163" i="119"/>
  <c r="E366" i="119"/>
  <c r="E569" i="119" s="1"/>
  <c r="E772" i="119" s="1"/>
  <c r="E975" i="119" s="1"/>
  <c r="E1178" i="119" s="1"/>
  <c r="E1381" i="119" s="1"/>
  <c r="E1584" i="119" s="1"/>
  <c r="D366" i="119"/>
  <c r="D569" i="119" s="1"/>
  <c r="D772" i="119" s="1"/>
  <c r="D975" i="119" s="1"/>
  <c r="D1178" i="119" s="1"/>
  <c r="D1381" i="119" s="1"/>
  <c r="D1584" i="119" s="1"/>
  <c r="C366" i="119"/>
  <c r="C569" i="119" s="1"/>
  <c r="C772" i="119" s="1"/>
  <c r="C975" i="119" s="1"/>
  <c r="C1178" i="119" s="1"/>
  <c r="C1381" i="119" s="1"/>
  <c r="C1584" i="119" s="1"/>
  <c r="B366" i="119"/>
  <c r="B569" i="119" s="1"/>
  <c r="B772" i="119" s="1"/>
  <c r="B975" i="119" s="1"/>
  <c r="B1178" i="119" s="1"/>
  <c r="B1381" i="119" s="1"/>
  <c r="B1584" i="119" s="1"/>
  <c r="A366" i="119"/>
  <c r="A569" i="119" s="1"/>
  <c r="A772" i="119" s="1"/>
  <c r="A975" i="119" s="1"/>
  <c r="A1178" i="119" s="1"/>
  <c r="A1381" i="119" s="1"/>
  <c r="A1584" i="119" s="1"/>
  <c r="M162" i="119"/>
  <c r="G365" i="119"/>
  <c r="G568" i="119" s="1"/>
  <c r="G771" i="119" s="1"/>
  <c r="G974" i="119" s="1"/>
  <c r="G1177" i="119" s="1"/>
  <c r="G1380" i="119" s="1"/>
  <c r="G1583" i="119" s="1"/>
  <c r="F365" i="119"/>
  <c r="E365" i="119"/>
  <c r="E568" i="119" s="1"/>
  <c r="E771" i="119" s="1"/>
  <c r="E974" i="119" s="1"/>
  <c r="E1177" i="119" s="1"/>
  <c r="E1380" i="119" s="1"/>
  <c r="E1583" i="119" s="1"/>
  <c r="D365" i="119"/>
  <c r="D568" i="119" s="1"/>
  <c r="D771" i="119" s="1"/>
  <c r="D974" i="119" s="1"/>
  <c r="D1177" i="119" s="1"/>
  <c r="D1380" i="119" s="1"/>
  <c r="D1583" i="119" s="1"/>
  <c r="C365" i="119"/>
  <c r="C568" i="119" s="1"/>
  <c r="C771" i="119" s="1"/>
  <c r="C974" i="119" s="1"/>
  <c r="C1177" i="119" s="1"/>
  <c r="C1380" i="119" s="1"/>
  <c r="C1583" i="119" s="1"/>
  <c r="B365" i="119"/>
  <c r="B568" i="119" s="1"/>
  <c r="B771" i="119" s="1"/>
  <c r="B974" i="119" s="1"/>
  <c r="B1177" i="119" s="1"/>
  <c r="B1380" i="119" s="1"/>
  <c r="B1583" i="119" s="1"/>
  <c r="A365" i="119"/>
  <c r="A568" i="119" s="1"/>
  <c r="A771" i="119" s="1"/>
  <c r="A974" i="119" s="1"/>
  <c r="A1177" i="119" s="1"/>
  <c r="A1380" i="119" s="1"/>
  <c r="A1583" i="119" s="1"/>
  <c r="M161" i="119"/>
  <c r="F364" i="119"/>
  <c r="E364" i="119"/>
  <c r="E567" i="119" s="1"/>
  <c r="E770" i="119" s="1"/>
  <c r="E973" i="119" s="1"/>
  <c r="E1176" i="119" s="1"/>
  <c r="E1379" i="119" s="1"/>
  <c r="E1582" i="119" s="1"/>
  <c r="D364" i="119"/>
  <c r="D567" i="119" s="1"/>
  <c r="D770" i="119" s="1"/>
  <c r="D973" i="119" s="1"/>
  <c r="D1176" i="119" s="1"/>
  <c r="D1379" i="119" s="1"/>
  <c r="D1582" i="119" s="1"/>
  <c r="C364" i="119"/>
  <c r="C567" i="119" s="1"/>
  <c r="C770" i="119" s="1"/>
  <c r="C973" i="119" s="1"/>
  <c r="C1176" i="119" s="1"/>
  <c r="C1379" i="119" s="1"/>
  <c r="C1582" i="119" s="1"/>
  <c r="B364" i="119"/>
  <c r="A364" i="119"/>
  <c r="A567" i="119" s="1"/>
  <c r="A770" i="119" s="1"/>
  <c r="A973" i="119" s="1"/>
  <c r="A1176" i="119" s="1"/>
  <c r="A1379" i="119" s="1"/>
  <c r="A1582" i="119" s="1"/>
  <c r="M160" i="119"/>
  <c r="G363" i="119" s="1"/>
  <c r="G566" i="119" s="1"/>
  <c r="G769" i="119" s="1"/>
  <c r="G972" i="119" s="1"/>
  <c r="E363" i="119"/>
  <c r="E566" i="119" s="1"/>
  <c r="E769" i="119" s="1"/>
  <c r="E972" i="119" s="1"/>
  <c r="E1175" i="119" s="1"/>
  <c r="E1378" i="119" s="1"/>
  <c r="E1581" i="119" s="1"/>
  <c r="D363" i="119"/>
  <c r="D566" i="119" s="1"/>
  <c r="D769" i="119" s="1"/>
  <c r="D972" i="119" s="1"/>
  <c r="D1175" i="119" s="1"/>
  <c r="D1378" i="119" s="1"/>
  <c r="D1581" i="119" s="1"/>
  <c r="C363" i="119"/>
  <c r="C566" i="119" s="1"/>
  <c r="C769" i="119" s="1"/>
  <c r="C972" i="119" s="1"/>
  <c r="C1175" i="119" s="1"/>
  <c r="C1378" i="119" s="1"/>
  <c r="C1581" i="119" s="1"/>
  <c r="B363" i="119"/>
  <c r="B566" i="119" s="1"/>
  <c r="B769" i="119" s="1"/>
  <c r="B972" i="119" s="1"/>
  <c r="B1175" i="119" s="1"/>
  <c r="B1378" i="119" s="1"/>
  <c r="B1581" i="119" s="1"/>
  <c r="M159" i="119"/>
  <c r="E362" i="119"/>
  <c r="E565" i="119" s="1"/>
  <c r="E768" i="119" s="1"/>
  <c r="E971" i="119" s="1"/>
  <c r="E1174" i="119" s="1"/>
  <c r="E1377" i="119" s="1"/>
  <c r="E1580" i="119" s="1"/>
  <c r="D362" i="119"/>
  <c r="D565" i="119" s="1"/>
  <c r="D768" i="119" s="1"/>
  <c r="D971" i="119" s="1"/>
  <c r="D1174" i="119" s="1"/>
  <c r="D1377" i="119" s="1"/>
  <c r="D1580" i="119" s="1"/>
  <c r="C362" i="119"/>
  <c r="C565" i="119" s="1"/>
  <c r="C768" i="119" s="1"/>
  <c r="C971" i="119" s="1"/>
  <c r="C1174" i="119" s="1"/>
  <c r="C1377" i="119" s="1"/>
  <c r="C1580" i="119" s="1"/>
  <c r="B362" i="119"/>
  <c r="B565" i="119" s="1"/>
  <c r="B768" i="119" s="1"/>
  <c r="B971" i="119" s="1"/>
  <c r="B1174" i="119" s="1"/>
  <c r="B1377" i="119" s="1"/>
  <c r="B1580" i="119" s="1"/>
  <c r="A362" i="119"/>
  <c r="A565" i="119" s="1"/>
  <c r="A768" i="119" s="1"/>
  <c r="A971" i="119" s="1"/>
  <c r="A1174" i="119" s="1"/>
  <c r="A1377" i="119" s="1"/>
  <c r="A1580" i="119" s="1"/>
  <c r="M158" i="119"/>
  <c r="E361" i="119"/>
  <c r="E564" i="119" s="1"/>
  <c r="E767" i="119" s="1"/>
  <c r="E970" i="119" s="1"/>
  <c r="E1173" i="119" s="1"/>
  <c r="E1376" i="119" s="1"/>
  <c r="E1579" i="119" s="1"/>
  <c r="D361" i="119"/>
  <c r="D564" i="119" s="1"/>
  <c r="D767" i="119" s="1"/>
  <c r="D970" i="119" s="1"/>
  <c r="D1173" i="119" s="1"/>
  <c r="D1376" i="119" s="1"/>
  <c r="D1579" i="119" s="1"/>
  <c r="C361" i="119"/>
  <c r="C564" i="119" s="1"/>
  <c r="C767" i="119" s="1"/>
  <c r="C970" i="119" s="1"/>
  <c r="C1173" i="119" s="1"/>
  <c r="C1376" i="119" s="1"/>
  <c r="C1579" i="119" s="1"/>
  <c r="B361" i="119"/>
  <c r="B564" i="119" s="1"/>
  <c r="B767" i="119" s="1"/>
  <c r="B970" i="119" s="1"/>
  <c r="B1173" i="119" s="1"/>
  <c r="B1376" i="119" s="1"/>
  <c r="B1579" i="119" s="1"/>
  <c r="A361" i="119"/>
  <c r="A564" i="119" s="1"/>
  <c r="A767" i="119" s="1"/>
  <c r="A970" i="119" s="1"/>
  <c r="A1173" i="119" s="1"/>
  <c r="A1376" i="119" s="1"/>
  <c r="A1579" i="119" s="1"/>
  <c r="M157" i="119"/>
  <c r="E360" i="119"/>
  <c r="E563" i="119" s="1"/>
  <c r="E766" i="119" s="1"/>
  <c r="E969" i="119" s="1"/>
  <c r="E1172" i="119" s="1"/>
  <c r="E1375" i="119" s="1"/>
  <c r="E1578" i="119" s="1"/>
  <c r="C360" i="119"/>
  <c r="C563" i="119" s="1"/>
  <c r="C766" i="119" s="1"/>
  <c r="C969" i="119" s="1"/>
  <c r="C1172" i="119" s="1"/>
  <c r="C1375" i="119" s="1"/>
  <c r="C1578" i="119" s="1"/>
  <c r="B360" i="119"/>
  <c r="B563" i="119" s="1"/>
  <c r="B766" i="119" s="1"/>
  <c r="B969" i="119" s="1"/>
  <c r="B1172" i="119" s="1"/>
  <c r="B1375" i="119" s="1"/>
  <c r="B1578" i="119" s="1"/>
  <c r="A360" i="119"/>
  <c r="A563" i="119" s="1"/>
  <c r="A766" i="119" s="1"/>
  <c r="A969" i="119" s="1"/>
  <c r="A1172" i="119" s="1"/>
  <c r="A1375" i="119" s="1"/>
  <c r="A1578" i="119" s="1"/>
  <c r="M156" i="119"/>
  <c r="G359" i="119"/>
  <c r="G562" i="119" s="1"/>
  <c r="G765" i="119" s="1"/>
  <c r="G968" i="119" s="1"/>
  <c r="G1171" i="119" s="1"/>
  <c r="G1374" i="119" s="1"/>
  <c r="G1577" i="119" s="1"/>
  <c r="E359" i="119"/>
  <c r="E562" i="119" s="1"/>
  <c r="E765" i="119" s="1"/>
  <c r="E968" i="119" s="1"/>
  <c r="E1171" i="119" s="1"/>
  <c r="E1374" i="119" s="1"/>
  <c r="E1577" i="119" s="1"/>
  <c r="D359" i="119"/>
  <c r="D562" i="119" s="1"/>
  <c r="D765" i="119" s="1"/>
  <c r="D968" i="119" s="1"/>
  <c r="D1171" i="119" s="1"/>
  <c r="D1374" i="119" s="1"/>
  <c r="D1577" i="119" s="1"/>
  <c r="C359" i="119"/>
  <c r="C562" i="119" s="1"/>
  <c r="C765" i="119" s="1"/>
  <c r="C968" i="119" s="1"/>
  <c r="C1171" i="119" s="1"/>
  <c r="C1374" i="119" s="1"/>
  <c r="C1577" i="119" s="1"/>
  <c r="B359" i="119"/>
  <c r="B562" i="119" s="1"/>
  <c r="B765" i="119" s="1"/>
  <c r="B968" i="119" s="1"/>
  <c r="B1171" i="119" s="1"/>
  <c r="B1374" i="119" s="1"/>
  <c r="B1577" i="119" s="1"/>
  <c r="A359" i="119"/>
  <c r="A562" i="119" s="1"/>
  <c r="A765" i="119" s="1"/>
  <c r="A968" i="119" s="1"/>
  <c r="A1171" i="119" s="1"/>
  <c r="A1374" i="119" s="1"/>
  <c r="A1577" i="119" s="1"/>
  <c r="M155" i="119"/>
  <c r="F358" i="119"/>
  <c r="H155" i="119"/>
  <c r="E358" i="119"/>
  <c r="E561" i="119" s="1"/>
  <c r="E764" i="119" s="1"/>
  <c r="E967" i="119" s="1"/>
  <c r="E1170" i="119" s="1"/>
  <c r="E1373" i="119" s="1"/>
  <c r="E1576" i="119" s="1"/>
  <c r="D358" i="119"/>
  <c r="D561" i="119" s="1"/>
  <c r="D764" i="119" s="1"/>
  <c r="D967" i="119" s="1"/>
  <c r="D1170" i="119" s="1"/>
  <c r="D1373" i="119" s="1"/>
  <c r="D1576" i="119" s="1"/>
  <c r="C358" i="119"/>
  <c r="C561" i="119" s="1"/>
  <c r="C764" i="119" s="1"/>
  <c r="C967" i="119" s="1"/>
  <c r="C1170" i="119" s="1"/>
  <c r="C1373" i="119" s="1"/>
  <c r="C1576" i="119" s="1"/>
  <c r="B358" i="119"/>
  <c r="B561" i="119" s="1"/>
  <c r="B764" i="119" s="1"/>
  <c r="B967" i="119" s="1"/>
  <c r="B1170" i="119" s="1"/>
  <c r="B1373" i="119" s="1"/>
  <c r="B1576" i="119" s="1"/>
  <c r="A358" i="119"/>
  <c r="A561" i="119" s="1"/>
  <c r="A764" i="119" s="1"/>
  <c r="A967" i="119" s="1"/>
  <c r="A1170" i="119" s="1"/>
  <c r="A1373" i="119" s="1"/>
  <c r="A1576" i="119" s="1"/>
  <c r="M154" i="119"/>
  <c r="E357" i="119"/>
  <c r="E560" i="119" s="1"/>
  <c r="E763" i="119" s="1"/>
  <c r="E966" i="119" s="1"/>
  <c r="E1169" i="119" s="1"/>
  <c r="E1372" i="119" s="1"/>
  <c r="E1575" i="119" s="1"/>
  <c r="D357" i="119"/>
  <c r="D560" i="119" s="1"/>
  <c r="D763" i="119" s="1"/>
  <c r="D966" i="119" s="1"/>
  <c r="D1169" i="119" s="1"/>
  <c r="D1372" i="119" s="1"/>
  <c r="D1575" i="119" s="1"/>
  <c r="C357" i="119"/>
  <c r="C560" i="119" s="1"/>
  <c r="C763" i="119" s="1"/>
  <c r="C966" i="119" s="1"/>
  <c r="C1169" i="119" s="1"/>
  <c r="C1372" i="119" s="1"/>
  <c r="C1575" i="119" s="1"/>
  <c r="B357" i="119"/>
  <c r="B560" i="119" s="1"/>
  <c r="B763" i="119" s="1"/>
  <c r="B966" i="119" s="1"/>
  <c r="B1169" i="119" s="1"/>
  <c r="B1372" i="119" s="1"/>
  <c r="B1575" i="119" s="1"/>
  <c r="A357" i="119"/>
  <c r="A560" i="119" s="1"/>
  <c r="A763" i="119" s="1"/>
  <c r="A966" i="119" s="1"/>
  <c r="A1169" i="119" s="1"/>
  <c r="A1372" i="119" s="1"/>
  <c r="A1575" i="119" s="1"/>
  <c r="M153" i="119"/>
  <c r="F356" i="119"/>
  <c r="E356" i="119"/>
  <c r="E559" i="119" s="1"/>
  <c r="E762" i="119" s="1"/>
  <c r="E965" i="119" s="1"/>
  <c r="E1168" i="119" s="1"/>
  <c r="E1371" i="119" s="1"/>
  <c r="E1574" i="119" s="1"/>
  <c r="D356" i="119"/>
  <c r="D559" i="119" s="1"/>
  <c r="D762" i="119" s="1"/>
  <c r="D965" i="119" s="1"/>
  <c r="D1168" i="119" s="1"/>
  <c r="D1371" i="119" s="1"/>
  <c r="D1574" i="119" s="1"/>
  <c r="C356" i="119"/>
  <c r="C559" i="119" s="1"/>
  <c r="C762" i="119" s="1"/>
  <c r="C965" i="119" s="1"/>
  <c r="C1168" i="119" s="1"/>
  <c r="C1371" i="119" s="1"/>
  <c r="C1574" i="119" s="1"/>
  <c r="B356" i="119"/>
  <c r="B559" i="119" s="1"/>
  <c r="B762" i="119" s="1"/>
  <c r="B965" i="119" s="1"/>
  <c r="B1168" i="119" s="1"/>
  <c r="B1371" i="119" s="1"/>
  <c r="B1574" i="119" s="1"/>
  <c r="A356" i="119"/>
  <c r="A559" i="119" s="1"/>
  <c r="A762" i="119" s="1"/>
  <c r="A965" i="119" s="1"/>
  <c r="A1168" i="119" s="1"/>
  <c r="A1371" i="119" s="1"/>
  <c r="A1574" i="119" s="1"/>
  <c r="M152" i="119"/>
  <c r="G355" i="119"/>
  <c r="G558" i="119" s="1"/>
  <c r="G761" i="119" s="1"/>
  <c r="G964" i="119" s="1"/>
  <c r="G1167" i="119" s="1"/>
  <c r="G1370" i="119" s="1"/>
  <c r="G1573" i="119" s="1"/>
  <c r="E355" i="119"/>
  <c r="E558" i="119" s="1"/>
  <c r="E761" i="119" s="1"/>
  <c r="E964" i="119" s="1"/>
  <c r="E1167" i="119" s="1"/>
  <c r="E1370" i="119" s="1"/>
  <c r="E1573" i="119" s="1"/>
  <c r="D355" i="119"/>
  <c r="D558" i="119" s="1"/>
  <c r="D761" i="119" s="1"/>
  <c r="D964" i="119" s="1"/>
  <c r="D1167" i="119" s="1"/>
  <c r="D1370" i="119" s="1"/>
  <c r="D1573" i="119" s="1"/>
  <c r="C355" i="119"/>
  <c r="C558" i="119" s="1"/>
  <c r="C761" i="119" s="1"/>
  <c r="C964" i="119" s="1"/>
  <c r="C1167" i="119" s="1"/>
  <c r="C1370" i="119" s="1"/>
  <c r="C1573" i="119" s="1"/>
  <c r="B355" i="119"/>
  <c r="B558" i="119" s="1"/>
  <c r="B761" i="119" s="1"/>
  <c r="B964" i="119" s="1"/>
  <c r="B1167" i="119" s="1"/>
  <c r="B1370" i="119" s="1"/>
  <c r="B1573" i="119" s="1"/>
  <c r="A355" i="119"/>
  <c r="A558" i="119" s="1"/>
  <c r="A761" i="119" s="1"/>
  <c r="A964" i="119" s="1"/>
  <c r="A1167" i="119" s="1"/>
  <c r="A1370" i="119" s="1"/>
  <c r="A1573" i="119" s="1"/>
  <c r="M151" i="119"/>
  <c r="H151" i="119"/>
  <c r="N151" i="119" s="1"/>
  <c r="E354" i="119"/>
  <c r="E557" i="119" s="1"/>
  <c r="E760" i="119" s="1"/>
  <c r="E963" i="119" s="1"/>
  <c r="E1166" i="119" s="1"/>
  <c r="E1369" i="119" s="1"/>
  <c r="E1572" i="119" s="1"/>
  <c r="C354" i="119"/>
  <c r="C557" i="119" s="1"/>
  <c r="C760" i="119" s="1"/>
  <c r="C963" i="119" s="1"/>
  <c r="C1166" i="119" s="1"/>
  <c r="C1369" i="119" s="1"/>
  <c r="C1572" i="119" s="1"/>
  <c r="B354" i="119"/>
  <c r="B557" i="119" s="1"/>
  <c r="B760" i="119" s="1"/>
  <c r="B963" i="119" s="1"/>
  <c r="B1166" i="119" s="1"/>
  <c r="B1369" i="119" s="1"/>
  <c r="B1572" i="119" s="1"/>
  <c r="A354" i="119"/>
  <c r="A557" i="119" s="1"/>
  <c r="A760" i="119" s="1"/>
  <c r="A963" i="119" s="1"/>
  <c r="A1166" i="119" s="1"/>
  <c r="A1369" i="119" s="1"/>
  <c r="A1572" i="119" s="1"/>
  <c r="M150" i="119"/>
  <c r="G353" i="119"/>
  <c r="G556" i="119" s="1"/>
  <c r="G759" i="119" s="1"/>
  <c r="G962" i="119" s="1"/>
  <c r="G1165" i="119" s="1"/>
  <c r="G1368" i="119" s="1"/>
  <c r="G1571" i="119" s="1"/>
  <c r="E353" i="119"/>
  <c r="E556" i="119" s="1"/>
  <c r="E759" i="119" s="1"/>
  <c r="E962" i="119" s="1"/>
  <c r="E1165" i="119" s="1"/>
  <c r="E1368" i="119" s="1"/>
  <c r="E1571" i="119" s="1"/>
  <c r="D353" i="119"/>
  <c r="D556" i="119" s="1"/>
  <c r="D759" i="119" s="1"/>
  <c r="D962" i="119" s="1"/>
  <c r="D1165" i="119" s="1"/>
  <c r="D1368" i="119" s="1"/>
  <c r="D1571" i="119" s="1"/>
  <c r="C353" i="119"/>
  <c r="C556" i="119" s="1"/>
  <c r="C759" i="119" s="1"/>
  <c r="C962" i="119" s="1"/>
  <c r="C1165" i="119" s="1"/>
  <c r="C1368" i="119" s="1"/>
  <c r="C1571" i="119" s="1"/>
  <c r="B353" i="119"/>
  <c r="B556" i="119" s="1"/>
  <c r="B759" i="119" s="1"/>
  <c r="B962" i="119" s="1"/>
  <c r="B1165" i="119" s="1"/>
  <c r="B1368" i="119" s="1"/>
  <c r="B1571" i="119" s="1"/>
  <c r="A353" i="119"/>
  <c r="A556" i="119" s="1"/>
  <c r="A759" i="119" s="1"/>
  <c r="A962" i="119" s="1"/>
  <c r="A1165" i="119" s="1"/>
  <c r="A1368" i="119" s="1"/>
  <c r="A1571" i="119" s="1"/>
  <c r="M149" i="119"/>
  <c r="E352" i="119"/>
  <c r="E555" i="119" s="1"/>
  <c r="E758" i="119" s="1"/>
  <c r="E961" i="119" s="1"/>
  <c r="E1164" i="119" s="1"/>
  <c r="E1367" i="119" s="1"/>
  <c r="E1570" i="119" s="1"/>
  <c r="D352" i="119"/>
  <c r="D555" i="119" s="1"/>
  <c r="D758" i="119" s="1"/>
  <c r="D961" i="119" s="1"/>
  <c r="D1164" i="119" s="1"/>
  <c r="D1367" i="119" s="1"/>
  <c r="D1570" i="119" s="1"/>
  <c r="C352" i="119"/>
  <c r="C555" i="119" s="1"/>
  <c r="C758" i="119" s="1"/>
  <c r="C961" i="119" s="1"/>
  <c r="C1164" i="119" s="1"/>
  <c r="C1367" i="119" s="1"/>
  <c r="C1570" i="119" s="1"/>
  <c r="B352" i="119"/>
  <c r="B555" i="119" s="1"/>
  <c r="B758" i="119" s="1"/>
  <c r="B961" i="119" s="1"/>
  <c r="B1164" i="119" s="1"/>
  <c r="B1367" i="119" s="1"/>
  <c r="B1570" i="119" s="1"/>
  <c r="A352" i="119"/>
  <c r="A555" i="119" s="1"/>
  <c r="A758" i="119" s="1"/>
  <c r="A961" i="119" s="1"/>
  <c r="A1164" i="119" s="1"/>
  <c r="A1367" i="119" s="1"/>
  <c r="A1570" i="119" s="1"/>
  <c r="M148" i="119"/>
  <c r="E351" i="119"/>
  <c r="E554" i="119" s="1"/>
  <c r="E757" i="119" s="1"/>
  <c r="E960" i="119" s="1"/>
  <c r="E1163" i="119" s="1"/>
  <c r="E1366" i="119" s="1"/>
  <c r="E1569" i="119" s="1"/>
  <c r="D351" i="119"/>
  <c r="D554" i="119" s="1"/>
  <c r="D757" i="119" s="1"/>
  <c r="D960" i="119" s="1"/>
  <c r="D1163" i="119" s="1"/>
  <c r="D1366" i="119" s="1"/>
  <c r="D1569" i="119" s="1"/>
  <c r="C351" i="119"/>
  <c r="C554" i="119" s="1"/>
  <c r="C757" i="119" s="1"/>
  <c r="C960" i="119" s="1"/>
  <c r="C1163" i="119" s="1"/>
  <c r="C1366" i="119" s="1"/>
  <c r="C1569" i="119" s="1"/>
  <c r="M147" i="119"/>
  <c r="F350" i="119"/>
  <c r="H147" i="119"/>
  <c r="E350" i="119"/>
  <c r="E553" i="119" s="1"/>
  <c r="E756" i="119" s="1"/>
  <c r="E959" i="119" s="1"/>
  <c r="E1162" i="119" s="1"/>
  <c r="E1365" i="119" s="1"/>
  <c r="E1568" i="119" s="1"/>
  <c r="D350" i="119"/>
  <c r="D553" i="119" s="1"/>
  <c r="D756" i="119" s="1"/>
  <c r="D959" i="119" s="1"/>
  <c r="D1162" i="119" s="1"/>
  <c r="D1365" i="119" s="1"/>
  <c r="D1568" i="119" s="1"/>
  <c r="C350" i="119"/>
  <c r="C553" i="119" s="1"/>
  <c r="C756" i="119" s="1"/>
  <c r="C959" i="119" s="1"/>
  <c r="C1162" i="119" s="1"/>
  <c r="C1365" i="119" s="1"/>
  <c r="C1568" i="119" s="1"/>
  <c r="B350" i="119"/>
  <c r="B553" i="119" s="1"/>
  <c r="B756" i="119" s="1"/>
  <c r="B959" i="119" s="1"/>
  <c r="B1162" i="119" s="1"/>
  <c r="B1365" i="119" s="1"/>
  <c r="B1568" i="119" s="1"/>
  <c r="A350" i="119"/>
  <c r="A553" i="119" s="1"/>
  <c r="A756" i="119" s="1"/>
  <c r="A959" i="119" s="1"/>
  <c r="A1162" i="119" s="1"/>
  <c r="A1365" i="119" s="1"/>
  <c r="A1568" i="119" s="1"/>
  <c r="M146" i="119"/>
  <c r="G349" i="119"/>
  <c r="G552" i="119" s="1"/>
  <c r="G755" i="119" s="1"/>
  <c r="G958" i="119" s="1"/>
  <c r="G1161" i="119" s="1"/>
  <c r="G1364" i="119" s="1"/>
  <c r="G1567" i="119" s="1"/>
  <c r="H146" i="119"/>
  <c r="N146" i="119" s="1"/>
  <c r="E349" i="119"/>
  <c r="E552" i="119" s="1"/>
  <c r="E755" i="119" s="1"/>
  <c r="E958" i="119" s="1"/>
  <c r="E1161" i="119" s="1"/>
  <c r="E1364" i="119" s="1"/>
  <c r="E1567" i="119" s="1"/>
  <c r="C349" i="119"/>
  <c r="C552" i="119" s="1"/>
  <c r="C755" i="119" s="1"/>
  <c r="C958" i="119" s="1"/>
  <c r="C1161" i="119" s="1"/>
  <c r="C1364" i="119" s="1"/>
  <c r="C1567" i="119" s="1"/>
  <c r="A349" i="119"/>
  <c r="A552" i="119" s="1"/>
  <c r="A755" i="119" s="1"/>
  <c r="A958" i="119" s="1"/>
  <c r="A1161" i="119" s="1"/>
  <c r="A1364" i="119" s="1"/>
  <c r="A1567" i="119" s="1"/>
  <c r="M145" i="119"/>
  <c r="F348" i="119"/>
  <c r="H145" i="119"/>
  <c r="N145" i="119" s="1"/>
  <c r="E348" i="119"/>
  <c r="E551" i="119" s="1"/>
  <c r="E754" i="119" s="1"/>
  <c r="E957" i="119" s="1"/>
  <c r="E1160" i="119" s="1"/>
  <c r="E1363" i="119" s="1"/>
  <c r="E1566" i="119" s="1"/>
  <c r="D348" i="119"/>
  <c r="D551" i="119" s="1"/>
  <c r="D754" i="119" s="1"/>
  <c r="D957" i="119" s="1"/>
  <c r="D1160" i="119" s="1"/>
  <c r="D1363" i="119" s="1"/>
  <c r="D1566" i="119" s="1"/>
  <c r="C348" i="119"/>
  <c r="C551" i="119" s="1"/>
  <c r="C754" i="119" s="1"/>
  <c r="C957" i="119" s="1"/>
  <c r="C1160" i="119" s="1"/>
  <c r="C1363" i="119" s="1"/>
  <c r="C1566" i="119" s="1"/>
  <c r="B348" i="119"/>
  <c r="B551" i="119" s="1"/>
  <c r="B754" i="119" s="1"/>
  <c r="B957" i="119" s="1"/>
  <c r="B1160" i="119" s="1"/>
  <c r="B1363" i="119" s="1"/>
  <c r="B1566" i="119" s="1"/>
  <c r="A348" i="119"/>
  <c r="A551" i="119" s="1"/>
  <c r="A754" i="119" s="1"/>
  <c r="A957" i="119" s="1"/>
  <c r="A1160" i="119" s="1"/>
  <c r="A1363" i="119" s="1"/>
  <c r="A1566" i="119" s="1"/>
  <c r="M144" i="119"/>
  <c r="E347" i="119"/>
  <c r="E550" i="119" s="1"/>
  <c r="E753" i="119" s="1"/>
  <c r="E956" i="119" s="1"/>
  <c r="E1159" i="119" s="1"/>
  <c r="E1362" i="119" s="1"/>
  <c r="E1565" i="119" s="1"/>
  <c r="D347" i="119"/>
  <c r="D550" i="119" s="1"/>
  <c r="D753" i="119" s="1"/>
  <c r="D956" i="119" s="1"/>
  <c r="D1159" i="119" s="1"/>
  <c r="D1362" i="119" s="1"/>
  <c r="D1565" i="119" s="1"/>
  <c r="C347" i="119"/>
  <c r="C550" i="119" s="1"/>
  <c r="C753" i="119" s="1"/>
  <c r="C956" i="119" s="1"/>
  <c r="C1159" i="119" s="1"/>
  <c r="C1362" i="119" s="1"/>
  <c r="C1565" i="119" s="1"/>
  <c r="B347" i="119"/>
  <c r="B550" i="119" s="1"/>
  <c r="B753" i="119" s="1"/>
  <c r="B956" i="119" s="1"/>
  <c r="B1159" i="119" s="1"/>
  <c r="B1362" i="119" s="1"/>
  <c r="B1565" i="119" s="1"/>
  <c r="A347" i="119"/>
  <c r="A550" i="119" s="1"/>
  <c r="A753" i="119" s="1"/>
  <c r="A956" i="119" s="1"/>
  <c r="A1159" i="119" s="1"/>
  <c r="A1362" i="119" s="1"/>
  <c r="A1565" i="119" s="1"/>
  <c r="M143" i="119"/>
  <c r="E346" i="119"/>
  <c r="E549" i="119" s="1"/>
  <c r="E752" i="119" s="1"/>
  <c r="E955" i="119" s="1"/>
  <c r="E1158" i="119" s="1"/>
  <c r="E1361" i="119" s="1"/>
  <c r="E1564" i="119" s="1"/>
  <c r="D346" i="119"/>
  <c r="D549" i="119" s="1"/>
  <c r="D752" i="119" s="1"/>
  <c r="D955" i="119" s="1"/>
  <c r="D1158" i="119" s="1"/>
  <c r="D1361" i="119" s="1"/>
  <c r="D1564" i="119" s="1"/>
  <c r="C346" i="119"/>
  <c r="C549" i="119" s="1"/>
  <c r="C752" i="119" s="1"/>
  <c r="C955" i="119" s="1"/>
  <c r="C1158" i="119" s="1"/>
  <c r="C1361" i="119" s="1"/>
  <c r="C1564" i="119" s="1"/>
  <c r="B346" i="119"/>
  <c r="B549" i="119" s="1"/>
  <c r="B752" i="119" s="1"/>
  <c r="B955" i="119" s="1"/>
  <c r="B1158" i="119" s="1"/>
  <c r="B1361" i="119" s="1"/>
  <c r="B1564" i="119" s="1"/>
  <c r="A346" i="119"/>
  <c r="A549" i="119" s="1"/>
  <c r="A752" i="119" s="1"/>
  <c r="A955" i="119" s="1"/>
  <c r="A1158" i="119" s="1"/>
  <c r="A1361" i="119" s="1"/>
  <c r="A1564" i="119" s="1"/>
  <c r="M142" i="119"/>
  <c r="G345" i="119"/>
  <c r="G548" i="119" s="1"/>
  <c r="E345" i="119"/>
  <c r="E548" i="119" s="1"/>
  <c r="E751" i="119" s="1"/>
  <c r="E954" i="119" s="1"/>
  <c r="E1157" i="119" s="1"/>
  <c r="E1360" i="119" s="1"/>
  <c r="E1563" i="119" s="1"/>
  <c r="D345" i="119"/>
  <c r="D548" i="119" s="1"/>
  <c r="D751" i="119" s="1"/>
  <c r="D954" i="119" s="1"/>
  <c r="D1157" i="119" s="1"/>
  <c r="D1360" i="119" s="1"/>
  <c r="D1563" i="119" s="1"/>
  <c r="C345" i="119"/>
  <c r="C548" i="119" s="1"/>
  <c r="C751" i="119" s="1"/>
  <c r="C954" i="119" s="1"/>
  <c r="C1157" i="119" s="1"/>
  <c r="C1360" i="119" s="1"/>
  <c r="C1563" i="119" s="1"/>
  <c r="A345" i="119"/>
  <c r="A548" i="119" s="1"/>
  <c r="A751" i="119" s="1"/>
  <c r="A954" i="119" s="1"/>
  <c r="A1157" i="119" s="1"/>
  <c r="A1360" i="119" s="1"/>
  <c r="A1563" i="119" s="1"/>
  <c r="M141" i="119"/>
  <c r="H141" i="119"/>
  <c r="E344" i="119"/>
  <c r="E547" i="119" s="1"/>
  <c r="E750" i="119" s="1"/>
  <c r="E953" i="119" s="1"/>
  <c r="E1156" i="119" s="1"/>
  <c r="E1359" i="119" s="1"/>
  <c r="E1562" i="119" s="1"/>
  <c r="D344" i="119"/>
  <c r="D547" i="119" s="1"/>
  <c r="D750" i="119" s="1"/>
  <c r="D953" i="119" s="1"/>
  <c r="D1156" i="119" s="1"/>
  <c r="D1359" i="119" s="1"/>
  <c r="D1562" i="119" s="1"/>
  <c r="C344" i="119"/>
  <c r="C547" i="119" s="1"/>
  <c r="C750" i="119" s="1"/>
  <c r="C953" i="119" s="1"/>
  <c r="C1156" i="119" s="1"/>
  <c r="C1359" i="119" s="1"/>
  <c r="C1562" i="119" s="1"/>
  <c r="B344" i="119"/>
  <c r="B547" i="119" s="1"/>
  <c r="B750" i="119" s="1"/>
  <c r="B953" i="119" s="1"/>
  <c r="B1156" i="119" s="1"/>
  <c r="B1359" i="119" s="1"/>
  <c r="B1562" i="119" s="1"/>
  <c r="A344" i="119"/>
  <c r="A547" i="119" s="1"/>
  <c r="A750" i="119" s="1"/>
  <c r="A953" i="119" s="1"/>
  <c r="A1156" i="119" s="1"/>
  <c r="A1359" i="119" s="1"/>
  <c r="A1562" i="119" s="1"/>
  <c r="M140" i="119"/>
  <c r="F343" i="119"/>
  <c r="E343" i="119"/>
  <c r="E546" i="119" s="1"/>
  <c r="E749" i="119" s="1"/>
  <c r="E952" i="119" s="1"/>
  <c r="E1155" i="119" s="1"/>
  <c r="E1358" i="119" s="1"/>
  <c r="E1561" i="119" s="1"/>
  <c r="D343" i="119"/>
  <c r="D546" i="119" s="1"/>
  <c r="D749" i="119" s="1"/>
  <c r="D952" i="119" s="1"/>
  <c r="D1155" i="119" s="1"/>
  <c r="D1358" i="119" s="1"/>
  <c r="D1561" i="119" s="1"/>
  <c r="C343" i="119"/>
  <c r="C546" i="119" s="1"/>
  <c r="C749" i="119" s="1"/>
  <c r="C952" i="119" s="1"/>
  <c r="C1155" i="119" s="1"/>
  <c r="C1358" i="119" s="1"/>
  <c r="C1561" i="119" s="1"/>
  <c r="B343" i="119"/>
  <c r="B546" i="119" s="1"/>
  <c r="B749" i="119" s="1"/>
  <c r="B952" i="119" s="1"/>
  <c r="B1155" i="119" s="1"/>
  <c r="B1358" i="119" s="1"/>
  <c r="B1561" i="119" s="1"/>
  <c r="A343" i="119"/>
  <c r="A546" i="119" s="1"/>
  <c r="A749" i="119" s="1"/>
  <c r="A952" i="119" s="1"/>
  <c r="A1155" i="119" s="1"/>
  <c r="A1358" i="119" s="1"/>
  <c r="A1561" i="119" s="1"/>
  <c r="M139" i="119"/>
  <c r="F342" i="119"/>
  <c r="H139" i="119"/>
  <c r="E342" i="119"/>
  <c r="E545" i="119" s="1"/>
  <c r="E748" i="119" s="1"/>
  <c r="E951" i="119" s="1"/>
  <c r="E1154" i="119" s="1"/>
  <c r="E1357" i="119" s="1"/>
  <c r="E1560" i="119" s="1"/>
  <c r="D342" i="119"/>
  <c r="D545" i="119" s="1"/>
  <c r="D748" i="119" s="1"/>
  <c r="D951" i="119" s="1"/>
  <c r="D1154" i="119" s="1"/>
  <c r="D1357" i="119" s="1"/>
  <c r="D1560" i="119" s="1"/>
  <c r="C342" i="119"/>
  <c r="C545" i="119" s="1"/>
  <c r="C748" i="119" s="1"/>
  <c r="C951" i="119" s="1"/>
  <c r="C1154" i="119" s="1"/>
  <c r="C1357" i="119" s="1"/>
  <c r="C1560" i="119" s="1"/>
  <c r="B342" i="119"/>
  <c r="B545" i="119" s="1"/>
  <c r="B748" i="119" s="1"/>
  <c r="B951" i="119" s="1"/>
  <c r="B1154" i="119" s="1"/>
  <c r="B1357" i="119" s="1"/>
  <c r="B1560" i="119" s="1"/>
  <c r="A342" i="119"/>
  <c r="A545" i="119" s="1"/>
  <c r="A748" i="119" s="1"/>
  <c r="A951" i="119" s="1"/>
  <c r="A1154" i="119" s="1"/>
  <c r="A1357" i="119" s="1"/>
  <c r="A1560" i="119" s="1"/>
  <c r="M138" i="119"/>
  <c r="E341" i="119"/>
  <c r="E544" i="119" s="1"/>
  <c r="E747" i="119" s="1"/>
  <c r="E950" i="119" s="1"/>
  <c r="E1153" i="119" s="1"/>
  <c r="E1356" i="119" s="1"/>
  <c r="E1559" i="119" s="1"/>
  <c r="D341" i="119"/>
  <c r="D544" i="119" s="1"/>
  <c r="D747" i="119" s="1"/>
  <c r="D950" i="119" s="1"/>
  <c r="D1153" i="119" s="1"/>
  <c r="D1356" i="119" s="1"/>
  <c r="D1559" i="119" s="1"/>
  <c r="C341" i="119"/>
  <c r="C544" i="119" s="1"/>
  <c r="C747" i="119" s="1"/>
  <c r="C950" i="119" s="1"/>
  <c r="C1153" i="119" s="1"/>
  <c r="C1356" i="119" s="1"/>
  <c r="C1559" i="119" s="1"/>
  <c r="B341" i="119"/>
  <c r="B544" i="119" s="1"/>
  <c r="B747" i="119" s="1"/>
  <c r="B950" i="119" s="1"/>
  <c r="B1153" i="119" s="1"/>
  <c r="B1356" i="119" s="1"/>
  <c r="B1559" i="119" s="1"/>
  <c r="A341" i="119"/>
  <c r="A544" i="119" s="1"/>
  <c r="A747" i="119" s="1"/>
  <c r="A950" i="119" s="1"/>
  <c r="A1153" i="119" s="1"/>
  <c r="A1356" i="119" s="1"/>
  <c r="A1559" i="119" s="1"/>
  <c r="M137" i="119"/>
  <c r="F340" i="119"/>
  <c r="D340" i="119"/>
  <c r="D543" i="119" s="1"/>
  <c r="D746" i="119" s="1"/>
  <c r="D949" i="119" s="1"/>
  <c r="D1152" i="119" s="1"/>
  <c r="D1355" i="119" s="1"/>
  <c r="D1558" i="119" s="1"/>
  <c r="C340" i="119"/>
  <c r="C543" i="119" s="1"/>
  <c r="C746" i="119" s="1"/>
  <c r="C949" i="119" s="1"/>
  <c r="C1152" i="119" s="1"/>
  <c r="C1355" i="119" s="1"/>
  <c r="C1558" i="119" s="1"/>
  <c r="B340" i="119"/>
  <c r="B543" i="119" s="1"/>
  <c r="B746" i="119" s="1"/>
  <c r="B949" i="119" s="1"/>
  <c r="B1152" i="119" s="1"/>
  <c r="B1355" i="119" s="1"/>
  <c r="B1558" i="119" s="1"/>
  <c r="A340" i="119"/>
  <c r="A543" i="119" s="1"/>
  <c r="A746" i="119" s="1"/>
  <c r="A949" i="119" s="1"/>
  <c r="A1152" i="119" s="1"/>
  <c r="A1355" i="119" s="1"/>
  <c r="A1558" i="119" s="1"/>
  <c r="M136" i="119"/>
  <c r="G339" i="119"/>
  <c r="E339" i="119"/>
  <c r="E542" i="119" s="1"/>
  <c r="E745" i="119" s="1"/>
  <c r="E948" i="119" s="1"/>
  <c r="E1151" i="119" s="1"/>
  <c r="E1354" i="119" s="1"/>
  <c r="E1557" i="119" s="1"/>
  <c r="D339" i="119"/>
  <c r="D542" i="119" s="1"/>
  <c r="D745" i="119" s="1"/>
  <c r="D948" i="119" s="1"/>
  <c r="D1151" i="119" s="1"/>
  <c r="D1354" i="119" s="1"/>
  <c r="D1557" i="119" s="1"/>
  <c r="C339" i="119"/>
  <c r="C542" i="119" s="1"/>
  <c r="C745" i="119" s="1"/>
  <c r="C948" i="119" s="1"/>
  <c r="C1151" i="119" s="1"/>
  <c r="C1354" i="119" s="1"/>
  <c r="C1557" i="119" s="1"/>
  <c r="B339" i="119"/>
  <c r="B542" i="119" s="1"/>
  <c r="B745" i="119" s="1"/>
  <c r="B948" i="119" s="1"/>
  <c r="B1151" i="119" s="1"/>
  <c r="B1354" i="119" s="1"/>
  <c r="B1557" i="119" s="1"/>
  <c r="A339" i="119"/>
  <c r="A542" i="119" s="1"/>
  <c r="A745" i="119" s="1"/>
  <c r="A948" i="119" s="1"/>
  <c r="A1151" i="119" s="1"/>
  <c r="A1354" i="119" s="1"/>
  <c r="A1557" i="119" s="1"/>
  <c r="M135" i="119"/>
  <c r="F338" i="119"/>
  <c r="H135" i="119"/>
  <c r="N135" i="119" s="1"/>
  <c r="C338" i="119"/>
  <c r="C541" i="119" s="1"/>
  <c r="C744" i="119" s="1"/>
  <c r="C947" i="119" s="1"/>
  <c r="C1150" i="119" s="1"/>
  <c r="C1353" i="119" s="1"/>
  <c r="C1556" i="119" s="1"/>
  <c r="B338" i="119"/>
  <c r="B541" i="119" s="1"/>
  <c r="B744" i="119" s="1"/>
  <c r="B947" i="119" s="1"/>
  <c r="B1150" i="119" s="1"/>
  <c r="B1353" i="119" s="1"/>
  <c r="B1556" i="119" s="1"/>
  <c r="A338" i="119"/>
  <c r="A541" i="119" s="1"/>
  <c r="A744" i="119" s="1"/>
  <c r="A947" i="119" s="1"/>
  <c r="A1150" i="119" s="1"/>
  <c r="A1353" i="119" s="1"/>
  <c r="A1556" i="119" s="1"/>
  <c r="M134" i="119"/>
  <c r="H134" i="119"/>
  <c r="E337" i="119"/>
  <c r="E540" i="119" s="1"/>
  <c r="E743" i="119" s="1"/>
  <c r="E946" i="119" s="1"/>
  <c r="E1149" i="119" s="1"/>
  <c r="E1352" i="119" s="1"/>
  <c r="E1555" i="119" s="1"/>
  <c r="D337" i="119"/>
  <c r="D540" i="119" s="1"/>
  <c r="D743" i="119" s="1"/>
  <c r="D946" i="119" s="1"/>
  <c r="D1149" i="119" s="1"/>
  <c r="D1352" i="119" s="1"/>
  <c r="D1555" i="119" s="1"/>
  <c r="C337" i="119"/>
  <c r="C540" i="119" s="1"/>
  <c r="C743" i="119" s="1"/>
  <c r="C946" i="119" s="1"/>
  <c r="C1149" i="119" s="1"/>
  <c r="C1352" i="119" s="1"/>
  <c r="C1555" i="119" s="1"/>
  <c r="B337" i="119"/>
  <c r="B540" i="119" s="1"/>
  <c r="B743" i="119" s="1"/>
  <c r="B946" i="119" s="1"/>
  <c r="B1149" i="119" s="1"/>
  <c r="B1352" i="119" s="1"/>
  <c r="B1555" i="119" s="1"/>
  <c r="A337" i="119"/>
  <c r="A540" i="119" s="1"/>
  <c r="A743" i="119" s="1"/>
  <c r="A946" i="119" s="1"/>
  <c r="A1149" i="119" s="1"/>
  <c r="A1352" i="119" s="1"/>
  <c r="A1555" i="119" s="1"/>
  <c r="M133" i="119"/>
  <c r="F336" i="119"/>
  <c r="E336" i="119"/>
  <c r="E539" i="119" s="1"/>
  <c r="E742" i="119" s="1"/>
  <c r="E945" i="119" s="1"/>
  <c r="E1148" i="119" s="1"/>
  <c r="E1351" i="119" s="1"/>
  <c r="E1554" i="119" s="1"/>
  <c r="D336" i="119"/>
  <c r="D539" i="119" s="1"/>
  <c r="D742" i="119" s="1"/>
  <c r="D945" i="119" s="1"/>
  <c r="D1148" i="119" s="1"/>
  <c r="D1351" i="119" s="1"/>
  <c r="D1554" i="119" s="1"/>
  <c r="C336" i="119"/>
  <c r="C539" i="119" s="1"/>
  <c r="C742" i="119" s="1"/>
  <c r="C945" i="119" s="1"/>
  <c r="C1148" i="119" s="1"/>
  <c r="C1351" i="119" s="1"/>
  <c r="C1554" i="119" s="1"/>
  <c r="B336" i="119"/>
  <c r="B539" i="119" s="1"/>
  <c r="B742" i="119" s="1"/>
  <c r="B945" i="119" s="1"/>
  <c r="B1148" i="119" s="1"/>
  <c r="B1351" i="119" s="1"/>
  <c r="B1554" i="119" s="1"/>
  <c r="A336" i="119"/>
  <c r="A539" i="119" s="1"/>
  <c r="A742" i="119" s="1"/>
  <c r="A945" i="119" s="1"/>
  <c r="A1148" i="119" s="1"/>
  <c r="A1351" i="119" s="1"/>
  <c r="A1554" i="119" s="1"/>
  <c r="M132" i="119"/>
  <c r="E335" i="119"/>
  <c r="E538" i="119" s="1"/>
  <c r="E741" i="119" s="1"/>
  <c r="E944" i="119" s="1"/>
  <c r="E1147" i="119" s="1"/>
  <c r="E1350" i="119" s="1"/>
  <c r="E1553" i="119" s="1"/>
  <c r="D335" i="119"/>
  <c r="D538" i="119" s="1"/>
  <c r="D741" i="119" s="1"/>
  <c r="D944" i="119" s="1"/>
  <c r="D1147" i="119" s="1"/>
  <c r="D1350" i="119" s="1"/>
  <c r="D1553" i="119" s="1"/>
  <c r="C335" i="119"/>
  <c r="C538" i="119" s="1"/>
  <c r="C741" i="119" s="1"/>
  <c r="C944" i="119" s="1"/>
  <c r="C1147" i="119" s="1"/>
  <c r="C1350" i="119" s="1"/>
  <c r="C1553" i="119" s="1"/>
  <c r="A335" i="119"/>
  <c r="A538" i="119" s="1"/>
  <c r="A741" i="119" s="1"/>
  <c r="A944" i="119" s="1"/>
  <c r="A1147" i="119" s="1"/>
  <c r="A1350" i="119" s="1"/>
  <c r="A1553" i="119" s="1"/>
  <c r="M131" i="119"/>
  <c r="H131" i="119"/>
  <c r="E334" i="119"/>
  <c r="E537" i="119" s="1"/>
  <c r="E740" i="119" s="1"/>
  <c r="E943" i="119" s="1"/>
  <c r="E1146" i="119" s="1"/>
  <c r="E1349" i="119" s="1"/>
  <c r="E1552" i="119" s="1"/>
  <c r="D334" i="119"/>
  <c r="D537" i="119" s="1"/>
  <c r="D740" i="119" s="1"/>
  <c r="D943" i="119" s="1"/>
  <c r="D1146" i="119" s="1"/>
  <c r="D1349" i="119" s="1"/>
  <c r="D1552" i="119" s="1"/>
  <c r="C334" i="119"/>
  <c r="C537" i="119" s="1"/>
  <c r="C740" i="119" s="1"/>
  <c r="C943" i="119" s="1"/>
  <c r="C1146" i="119" s="1"/>
  <c r="C1349" i="119" s="1"/>
  <c r="C1552" i="119" s="1"/>
  <c r="B334" i="119"/>
  <c r="B537" i="119" s="1"/>
  <c r="B740" i="119" s="1"/>
  <c r="B943" i="119" s="1"/>
  <c r="B1146" i="119" s="1"/>
  <c r="B1349" i="119" s="1"/>
  <c r="B1552" i="119" s="1"/>
  <c r="A334" i="119"/>
  <c r="A537" i="119" s="1"/>
  <c r="A740" i="119" s="1"/>
  <c r="A943" i="119" s="1"/>
  <c r="A1146" i="119" s="1"/>
  <c r="A1349" i="119" s="1"/>
  <c r="A1552" i="119" s="1"/>
  <c r="M130" i="119"/>
  <c r="H130" i="119"/>
  <c r="E333" i="119"/>
  <c r="E536" i="119" s="1"/>
  <c r="E739" i="119" s="1"/>
  <c r="E942" i="119" s="1"/>
  <c r="E1145" i="119" s="1"/>
  <c r="E1348" i="119" s="1"/>
  <c r="E1551" i="119" s="1"/>
  <c r="D333" i="119"/>
  <c r="D536" i="119" s="1"/>
  <c r="D739" i="119" s="1"/>
  <c r="D942" i="119" s="1"/>
  <c r="D1145" i="119" s="1"/>
  <c r="D1348" i="119" s="1"/>
  <c r="D1551" i="119" s="1"/>
  <c r="C333" i="119"/>
  <c r="C536" i="119" s="1"/>
  <c r="C739" i="119" s="1"/>
  <c r="C942" i="119" s="1"/>
  <c r="C1145" i="119" s="1"/>
  <c r="C1348" i="119" s="1"/>
  <c r="C1551" i="119" s="1"/>
  <c r="B333" i="119"/>
  <c r="B536" i="119" s="1"/>
  <c r="B739" i="119" s="1"/>
  <c r="B942" i="119" s="1"/>
  <c r="B1145" i="119" s="1"/>
  <c r="B1348" i="119" s="1"/>
  <c r="B1551" i="119" s="1"/>
  <c r="A333" i="119"/>
  <c r="A536" i="119" s="1"/>
  <c r="A739" i="119" s="1"/>
  <c r="A942" i="119" s="1"/>
  <c r="A1145" i="119" s="1"/>
  <c r="A1348" i="119" s="1"/>
  <c r="A1551" i="119" s="1"/>
  <c r="M129" i="119"/>
  <c r="H129" i="119"/>
  <c r="N129" i="119" s="1"/>
  <c r="E332" i="119"/>
  <c r="E535" i="119" s="1"/>
  <c r="E738" i="119" s="1"/>
  <c r="E941" i="119" s="1"/>
  <c r="E1144" i="119" s="1"/>
  <c r="E1347" i="119" s="1"/>
  <c r="E1550" i="119" s="1"/>
  <c r="D332" i="119"/>
  <c r="D535" i="119" s="1"/>
  <c r="D738" i="119" s="1"/>
  <c r="D941" i="119" s="1"/>
  <c r="D1144" i="119" s="1"/>
  <c r="D1347" i="119" s="1"/>
  <c r="D1550" i="119" s="1"/>
  <c r="C332" i="119"/>
  <c r="C535" i="119" s="1"/>
  <c r="C738" i="119" s="1"/>
  <c r="C941" i="119" s="1"/>
  <c r="C1144" i="119" s="1"/>
  <c r="C1347" i="119" s="1"/>
  <c r="C1550" i="119" s="1"/>
  <c r="B332" i="119"/>
  <c r="B535" i="119" s="1"/>
  <c r="B738" i="119" s="1"/>
  <c r="B941" i="119" s="1"/>
  <c r="B1144" i="119" s="1"/>
  <c r="B1347" i="119" s="1"/>
  <c r="B1550" i="119" s="1"/>
  <c r="A332" i="119"/>
  <c r="A535" i="119" s="1"/>
  <c r="A738" i="119" s="1"/>
  <c r="A941" i="119" s="1"/>
  <c r="A1144" i="119" s="1"/>
  <c r="A1347" i="119" s="1"/>
  <c r="A1550" i="119" s="1"/>
  <c r="M128" i="119"/>
  <c r="G331" i="119" s="1"/>
  <c r="G534" i="119" s="1"/>
  <c r="G737" i="119" s="1"/>
  <c r="G940" i="119" s="1"/>
  <c r="G1143" i="119" s="1"/>
  <c r="G1346" i="119" s="1"/>
  <c r="G1549" i="119" s="1"/>
  <c r="E331" i="119"/>
  <c r="E534" i="119" s="1"/>
  <c r="E737" i="119" s="1"/>
  <c r="E940" i="119" s="1"/>
  <c r="E1143" i="119" s="1"/>
  <c r="E1346" i="119" s="1"/>
  <c r="E1549" i="119" s="1"/>
  <c r="D331" i="119"/>
  <c r="D534" i="119" s="1"/>
  <c r="D737" i="119" s="1"/>
  <c r="D940" i="119" s="1"/>
  <c r="D1143" i="119" s="1"/>
  <c r="D1346" i="119" s="1"/>
  <c r="D1549" i="119" s="1"/>
  <c r="C331" i="119"/>
  <c r="C534" i="119" s="1"/>
  <c r="C737" i="119" s="1"/>
  <c r="C940" i="119" s="1"/>
  <c r="C1143" i="119" s="1"/>
  <c r="C1346" i="119" s="1"/>
  <c r="C1549" i="119" s="1"/>
  <c r="B331" i="119"/>
  <c r="B534" i="119" s="1"/>
  <c r="B737" i="119" s="1"/>
  <c r="B940" i="119" s="1"/>
  <c r="B1143" i="119" s="1"/>
  <c r="B1346" i="119" s="1"/>
  <c r="B1549" i="119" s="1"/>
  <c r="A331" i="119"/>
  <c r="A534" i="119" s="1"/>
  <c r="A737" i="119" s="1"/>
  <c r="A940" i="119" s="1"/>
  <c r="A1143" i="119" s="1"/>
  <c r="A1346" i="119" s="1"/>
  <c r="A1549" i="119" s="1"/>
  <c r="M127" i="119"/>
  <c r="F330" i="119"/>
  <c r="E330" i="119"/>
  <c r="E533" i="119" s="1"/>
  <c r="E736" i="119" s="1"/>
  <c r="E939" i="119" s="1"/>
  <c r="E1142" i="119" s="1"/>
  <c r="E1345" i="119" s="1"/>
  <c r="E1548" i="119" s="1"/>
  <c r="D330" i="119"/>
  <c r="D533" i="119" s="1"/>
  <c r="D736" i="119" s="1"/>
  <c r="D939" i="119" s="1"/>
  <c r="D1142" i="119" s="1"/>
  <c r="D1345" i="119" s="1"/>
  <c r="D1548" i="119" s="1"/>
  <c r="C330" i="119"/>
  <c r="C533" i="119" s="1"/>
  <c r="C736" i="119" s="1"/>
  <c r="C939" i="119" s="1"/>
  <c r="C1142" i="119" s="1"/>
  <c r="C1345" i="119" s="1"/>
  <c r="C1548" i="119" s="1"/>
  <c r="B330" i="119"/>
  <c r="B533" i="119" s="1"/>
  <c r="B736" i="119" s="1"/>
  <c r="B939" i="119" s="1"/>
  <c r="B1142" i="119" s="1"/>
  <c r="B1345" i="119" s="1"/>
  <c r="B1548" i="119" s="1"/>
  <c r="A330" i="119"/>
  <c r="A533" i="119" s="1"/>
  <c r="A736" i="119" s="1"/>
  <c r="A939" i="119" s="1"/>
  <c r="A1142" i="119" s="1"/>
  <c r="A1345" i="119" s="1"/>
  <c r="A1548" i="119" s="1"/>
  <c r="M126" i="119"/>
  <c r="E329" i="119"/>
  <c r="E532" i="119" s="1"/>
  <c r="E735" i="119" s="1"/>
  <c r="E938" i="119" s="1"/>
  <c r="E1141" i="119" s="1"/>
  <c r="E1344" i="119" s="1"/>
  <c r="E1547" i="119" s="1"/>
  <c r="D329" i="119"/>
  <c r="D532" i="119" s="1"/>
  <c r="D735" i="119" s="1"/>
  <c r="D938" i="119" s="1"/>
  <c r="D1141" i="119" s="1"/>
  <c r="D1344" i="119" s="1"/>
  <c r="D1547" i="119" s="1"/>
  <c r="C329" i="119"/>
  <c r="C532" i="119" s="1"/>
  <c r="C735" i="119" s="1"/>
  <c r="C938" i="119" s="1"/>
  <c r="C1141" i="119" s="1"/>
  <c r="C1344" i="119" s="1"/>
  <c r="C1547" i="119" s="1"/>
  <c r="M125" i="119"/>
  <c r="H125" i="119"/>
  <c r="E328" i="119"/>
  <c r="E531" i="119" s="1"/>
  <c r="E734" i="119" s="1"/>
  <c r="E937" i="119" s="1"/>
  <c r="E1140" i="119" s="1"/>
  <c r="E1343" i="119" s="1"/>
  <c r="E1546" i="119" s="1"/>
  <c r="D328" i="119"/>
  <c r="D531" i="119" s="1"/>
  <c r="D734" i="119" s="1"/>
  <c r="D937" i="119" s="1"/>
  <c r="D1140" i="119" s="1"/>
  <c r="D1343" i="119" s="1"/>
  <c r="D1546" i="119" s="1"/>
  <c r="C328" i="119"/>
  <c r="C531" i="119" s="1"/>
  <c r="C734" i="119" s="1"/>
  <c r="C937" i="119" s="1"/>
  <c r="C1140" i="119" s="1"/>
  <c r="C1343" i="119" s="1"/>
  <c r="C1546" i="119" s="1"/>
  <c r="B328" i="119"/>
  <c r="B531" i="119" s="1"/>
  <c r="B734" i="119" s="1"/>
  <c r="B937" i="119" s="1"/>
  <c r="B1140" i="119" s="1"/>
  <c r="B1343" i="119" s="1"/>
  <c r="B1546" i="119" s="1"/>
  <c r="A328" i="119"/>
  <c r="A531" i="119" s="1"/>
  <c r="A734" i="119" s="1"/>
  <c r="A937" i="119" s="1"/>
  <c r="A1140" i="119" s="1"/>
  <c r="A1343" i="119" s="1"/>
  <c r="A1546" i="119" s="1"/>
  <c r="M124" i="119"/>
  <c r="G327" i="119" s="1"/>
  <c r="G530" i="119" s="1"/>
  <c r="G733" i="119" s="1"/>
  <c r="G936" i="119" s="1"/>
  <c r="G1139" i="119" s="1"/>
  <c r="G1342" i="119" s="1"/>
  <c r="G1545" i="119" s="1"/>
  <c r="H124" i="119"/>
  <c r="E327" i="119"/>
  <c r="E530" i="119" s="1"/>
  <c r="E733" i="119" s="1"/>
  <c r="E936" i="119" s="1"/>
  <c r="E1139" i="119" s="1"/>
  <c r="E1342" i="119" s="1"/>
  <c r="E1545" i="119" s="1"/>
  <c r="D327" i="119"/>
  <c r="D530" i="119" s="1"/>
  <c r="D733" i="119" s="1"/>
  <c r="D936" i="119" s="1"/>
  <c r="D1139" i="119" s="1"/>
  <c r="D1342" i="119" s="1"/>
  <c r="D1545" i="119" s="1"/>
  <c r="C327" i="119"/>
  <c r="C530" i="119" s="1"/>
  <c r="C733" i="119" s="1"/>
  <c r="C936" i="119" s="1"/>
  <c r="C1139" i="119" s="1"/>
  <c r="C1342" i="119" s="1"/>
  <c r="C1545" i="119" s="1"/>
  <c r="B327" i="119"/>
  <c r="B530" i="119" s="1"/>
  <c r="B733" i="119" s="1"/>
  <c r="B936" i="119" s="1"/>
  <c r="B1139" i="119" s="1"/>
  <c r="B1342" i="119" s="1"/>
  <c r="B1545" i="119" s="1"/>
  <c r="A327" i="119"/>
  <c r="A530" i="119" s="1"/>
  <c r="A733" i="119" s="1"/>
  <c r="A936" i="119" s="1"/>
  <c r="A1139" i="119" s="1"/>
  <c r="A1342" i="119" s="1"/>
  <c r="A1545" i="119" s="1"/>
  <c r="M123" i="119"/>
  <c r="H123" i="119"/>
  <c r="N123" i="119" s="1"/>
  <c r="E326" i="119"/>
  <c r="E529" i="119" s="1"/>
  <c r="E732" i="119" s="1"/>
  <c r="E935" i="119" s="1"/>
  <c r="E1138" i="119" s="1"/>
  <c r="E1341" i="119" s="1"/>
  <c r="E1544" i="119" s="1"/>
  <c r="D326" i="119"/>
  <c r="D529" i="119" s="1"/>
  <c r="D732" i="119" s="1"/>
  <c r="D935" i="119" s="1"/>
  <c r="D1138" i="119" s="1"/>
  <c r="D1341" i="119" s="1"/>
  <c r="D1544" i="119" s="1"/>
  <c r="C326" i="119"/>
  <c r="C529" i="119" s="1"/>
  <c r="C732" i="119" s="1"/>
  <c r="C935" i="119" s="1"/>
  <c r="C1138" i="119" s="1"/>
  <c r="C1341" i="119" s="1"/>
  <c r="C1544" i="119" s="1"/>
  <c r="B326" i="119"/>
  <c r="B529" i="119" s="1"/>
  <c r="B732" i="119" s="1"/>
  <c r="B935" i="119" s="1"/>
  <c r="B1138" i="119" s="1"/>
  <c r="B1341" i="119" s="1"/>
  <c r="B1544" i="119" s="1"/>
  <c r="A326" i="119"/>
  <c r="A529" i="119" s="1"/>
  <c r="A732" i="119" s="1"/>
  <c r="A935" i="119" s="1"/>
  <c r="A1138" i="119" s="1"/>
  <c r="A1341" i="119" s="1"/>
  <c r="A1544" i="119" s="1"/>
  <c r="M122" i="119"/>
  <c r="E325" i="119"/>
  <c r="E528" i="119" s="1"/>
  <c r="E731" i="119" s="1"/>
  <c r="E934" i="119" s="1"/>
  <c r="E1137" i="119" s="1"/>
  <c r="E1340" i="119" s="1"/>
  <c r="E1543" i="119" s="1"/>
  <c r="D325" i="119"/>
  <c r="D528" i="119" s="1"/>
  <c r="D731" i="119" s="1"/>
  <c r="D934" i="119" s="1"/>
  <c r="D1137" i="119" s="1"/>
  <c r="D1340" i="119" s="1"/>
  <c r="D1543" i="119" s="1"/>
  <c r="C325" i="119"/>
  <c r="C528" i="119" s="1"/>
  <c r="C731" i="119" s="1"/>
  <c r="C934" i="119" s="1"/>
  <c r="C1137" i="119" s="1"/>
  <c r="C1340" i="119" s="1"/>
  <c r="C1543" i="119" s="1"/>
  <c r="B325" i="119"/>
  <c r="B528" i="119" s="1"/>
  <c r="B731" i="119" s="1"/>
  <c r="B934" i="119" s="1"/>
  <c r="B1137" i="119" s="1"/>
  <c r="B1340" i="119" s="1"/>
  <c r="B1543" i="119" s="1"/>
  <c r="A325" i="119"/>
  <c r="A528" i="119" s="1"/>
  <c r="A731" i="119" s="1"/>
  <c r="A934" i="119" s="1"/>
  <c r="A1137" i="119" s="1"/>
  <c r="A1340" i="119" s="1"/>
  <c r="A1543" i="119" s="1"/>
  <c r="M121" i="119"/>
  <c r="F324" i="119"/>
  <c r="E324" i="119"/>
  <c r="E527" i="119" s="1"/>
  <c r="E730" i="119" s="1"/>
  <c r="E933" i="119" s="1"/>
  <c r="E1136" i="119" s="1"/>
  <c r="E1339" i="119" s="1"/>
  <c r="E1542" i="119" s="1"/>
  <c r="D324" i="119"/>
  <c r="D527" i="119" s="1"/>
  <c r="D730" i="119" s="1"/>
  <c r="D933" i="119" s="1"/>
  <c r="D1136" i="119" s="1"/>
  <c r="D1339" i="119" s="1"/>
  <c r="D1542" i="119" s="1"/>
  <c r="C324" i="119"/>
  <c r="C527" i="119" s="1"/>
  <c r="C730" i="119" s="1"/>
  <c r="C933" i="119" s="1"/>
  <c r="C1136" i="119" s="1"/>
  <c r="C1339" i="119" s="1"/>
  <c r="C1542" i="119" s="1"/>
  <c r="B324" i="119"/>
  <c r="B527" i="119" s="1"/>
  <c r="B730" i="119" s="1"/>
  <c r="B933" i="119" s="1"/>
  <c r="B1136" i="119" s="1"/>
  <c r="B1339" i="119" s="1"/>
  <c r="B1542" i="119" s="1"/>
  <c r="A324" i="119"/>
  <c r="A527" i="119" s="1"/>
  <c r="A730" i="119" s="1"/>
  <c r="A933" i="119" s="1"/>
  <c r="A1136" i="119" s="1"/>
  <c r="A1339" i="119" s="1"/>
  <c r="A1542" i="119" s="1"/>
  <c r="M120" i="119"/>
  <c r="E323" i="119"/>
  <c r="E526" i="119" s="1"/>
  <c r="E729" i="119" s="1"/>
  <c r="E932" i="119" s="1"/>
  <c r="E1135" i="119" s="1"/>
  <c r="E1338" i="119" s="1"/>
  <c r="E1541" i="119" s="1"/>
  <c r="D323" i="119"/>
  <c r="D526" i="119" s="1"/>
  <c r="D729" i="119" s="1"/>
  <c r="D932" i="119" s="1"/>
  <c r="D1135" i="119" s="1"/>
  <c r="D1338" i="119" s="1"/>
  <c r="D1541" i="119" s="1"/>
  <c r="C323" i="119"/>
  <c r="C526" i="119" s="1"/>
  <c r="C729" i="119" s="1"/>
  <c r="C932" i="119" s="1"/>
  <c r="C1135" i="119" s="1"/>
  <c r="C1338" i="119" s="1"/>
  <c r="C1541" i="119" s="1"/>
  <c r="B323" i="119"/>
  <c r="B526" i="119" s="1"/>
  <c r="B729" i="119" s="1"/>
  <c r="B932" i="119" s="1"/>
  <c r="B1135" i="119" s="1"/>
  <c r="B1338" i="119" s="1"/>
  <c r="B1541" i="119" s="1"/>
  <c r="A323" i="119"/>
  <c r="A526" i="119" s="1"/>
  <c r="A729" i="119" s="1"/>
  <c r="A932" i="119" s="1"/>
  <c r="A1135" i="119" s="1"/>
  <c r="A1338" i="119" s="1"/>
  <c r="A1541" i="119" s="1"/>
  <c r="M119" i="119"/>
  <c r="H119" i="119"/>
  <c r="N119" i="119" s="1"/>
  <c r="E322" i="119"/>
  <c r="E525" i="119" s="1"/>
  <c r="E728" i="119" s="1"/>
  <c r="E931" i="119" s="1"/>
  <c r="E1134" i="119" s="1"/>
  <c r="E1337" i="119" s="1"/>
  <c r="E1540" i="119" s="1"/>
  <c r="D322" i="119"/>
  <c r="D525" i="119" s="1"/>
  <c r="D728" i="119" s="1"/>
  <c r="D931" i="119" s="1"/>
  <c r="D1134" i="119" s="1"/>
  <c r="D1337" i="119" s="1"/>
  <c r="D1540" i="119" s="1"/>
  <c r="C322" i="119"/>
  <c r="C525" i="119" s="1"/>
  <c r="C728" i="119" s="1"/>
  <c r="C931" i="119" s="1"/>
  <c r="C1134" i="119" s="1"/>
  <c r="C1337" i="119" s="1"/>
  <c r="C1540" i="119" s="1"/>
  <c r="B322" i="119"/>
  <c r="B525" i="119" s="1"/>
  <c r="B728" i="119" s="1"/>
  <c r="B931" i="119" s="1"/>
  <c r="B1134" i="119" s="1"/>
  <c r="B1337" i="119" s="1"/>
  <c r="B1540" i="119" s="1"/>
  <c r="A322" i="119"/>
  <c r="A525" i="119" s="1"/>
  <c r="A728" i="119" s="1"/>
  <c r="A931" i="119" s="1"/>
  <c r="A1134" i="119" s="1"/>
  <c r="A1337" i="119" s="1"/>
  <c r="A1540" i="119" s="1"/>
  <c r="M118" i="119"/>
  <c r="E321" i="119"/>
  <c r="E524" i="119" s="1"/>
  <c r="E727" i="119" s="1"/>
  <c r="E930" i="119" s="1"/>
  <c r="E1133" i="119" s="1"/>
  <c r="E1336" i="119" s="1"/>
  <c r="E1539" i="119" s="1"/>
  <c r="D321" i="119"/>
  <c r="D524" i="119" s="1"/>
  <c r="D727" i="119" s="1"/>
  <c r="D930" i="119" s="1"/>
  <c r="D1133" i="119" s="1"/>
  <c r="D1336" i="119" s="1"/>
  <c r="D1539" i="119" s="1"/>
  <c r="C321" i="119"/>
  <c r="C524" i="119" s="1"/>
  <c r="C727" i="119" s="1"/>
  <c r="C930" i="119" s="1"/>
  <c r="C1133" i="119" s="1"/>
  <c r="C1336" i="119" s="1"/>
  <c r="C1539" i="119" s="1"/>
  <c r="B321" i="119"/>
  <c r="A321" i="119"/>
  <c r="A524" i="119" s="1"/>
  <c r="A727" i="119" s="1"/>
  <c r="A930" i="119" s="1"/>
  <c r="A1133" i="119" s="1"/>
  <c r="A1336" i="119" s="1"/>
  <c r="A1539" i="119" s="1"/>
  <c r="M117" i="119"/>
  <c r="F320" i="119"/>
  <c r="E320" i="119"/>
  <c r="E523" i="119" s="1"/>
  <c r="E726" i="119" s="1"/>
  <c r="E929" i="119" s="1"/>
  <c r="E1132" i="119" s="1"/>
  <c r="E1335" i="119" s="1"/>
  <c r="E1538" i="119" s="1"/>
  <c r="D320" i="119"/>
  <c r="D523" i="119" s="1"/>
  <c r="D726" i="119" s="1"/>
  <c r="D929" i="119" s="1"/>
  <c r="D1132" i="119" s="1"/>
  <c r="D1335" i="119" s="1"/>
  <c r="D1538" i="119" s="1"/>
  <c r="C320" i="119"/>
  <c r="C523" i="119" s="1"/>
  <c r="C726" i="119" s="1"/>
  <c r="C929" i="119" s="1"/>
  <c r="C1132" i="119" s="1"/>
  <c r="C1335" i="119" s="1"/>
  <c r="C1538" i="119" s="1"/>
  <c r="B320" i="119"/>
  <c r="B523" i="119" s="1"/>
  <c r="B726" i="119" s="1"/>
  <c r="B929" i="119" s="1"/>
  <c r="B1132" i="119" s="1"/>
  <c r="B1335" i="119" s="1"/>
  <c r="B1538" i="119" s="1"/>
  <c r="A320" i="119"/>
  <c r="A523" i="119" s="1"/>
  <c r="A726" i="119" s="1"/>
  <c r="A929" i="119" s="1"/>
  <c r="A1132" i="119" s="1"/>
  <c r="A1335" i="119" s="1"/>
  <c r="A1538" i="119" s="1"/>
  <c r="M116" i="119"/>
  <c r="E319" i="119"/>
  <c r="E522" i="119" s="1"/>
  <c r="E725" i="119" s="1"/>
  <c r="E928" i="119" s="1"/>
  <c r="E1131" i="119" s="1"/>
  <c r="E1334" i="119" s="1"/>
  <c r="E1537" i="119" s="1"/>
  <c r="D319" i="119"/>
  <c r="D522" i="119" s="1"/>
  <c r="D725" i="119" s="1"/>
  <c r="D928" i="119" s="1"/>
  <c r="D1131" i="119" s="1"/>
  <c r="D1334" i="119" s="1"/>
  <c r="D1537" i="119" s="1"/>
  <c r="C319" i="119"/>
  <c r="C522" i="119" s="1"/>
  <c r="C725" i="119" s="1"/>
  <c r="C928" i="119" s="1"/>
  <c r="C1131" i="119" s="1"/>
  <c r="C1334" i="119" s="1"/>
  <c r="C1537" i="119" s="1"/>
  <c r="B319" i="119"/>
  <c r="A319" i="119"/>
  <c r="A522" i="119" s="1"/>
  <c r="A725" i="119" s="1"/>
  <c r="A928" i="119" s="1"/>
  <c r="A1131" i="119" s="1"/>
  <c r="A1334" i="119" s="1"/>
  <c r="A1537" i="119" s="1"/>
  <c r="M115" i="119"/>
  <c r="F318" i="119"/>
  <c r="H115" i="119"/>
  <c r="B318" i="119"/>
  <c r="B521" i="119" s="1"/>
  <c r="B724" i="119" s="1"/>
  <c r="B927" i="119" s="1"/>
  <c r="B1130" i="119" s="1"/>
  <c r="B1333" i="119" s="1"/>
  <c r="B1536" i="119" s="1"/>
  <c r="A318" i="119"/>
  <c r="A521" i="119" s="1"/>
  <c r="A724" i="119" s="1"/>
  <c r="A927" i="119" s="1"/>
  <c r="A1130" i="119" s="1"/>
  <c r="A1333" i="119" s="1"/>
  <c r="A1536" i="119" s="1"/>
  <c r="M114" i="119"/>
  <c r="H114" i="119"/>
  <c r="E317" i="119"/>
  <c r="E520" i="119" s="1"/>
  <c r="E723" i="119" s="1"/>
  <c r="E926" i="119" s="1"/>
  <c r="E1129" i="119" s="1"/>
  <c r="E1332" i="119" s="1"/>
  <c r="E1535" i="119" s="1"/>
  <c r="D317" i="119"/>
  <c r="D520" i="119" s="1"/>
  <c r="D723" i="119" s="1"/>
  <c r="D926" i="119" s="1"/>
  <c r="D1129" i="119" s="1"/>
  <c r="D1332" i="119" s="1"/>
  <c r="D1535" i="119" s="1"/>
  <c r="C317" i="119"/>
  <c r="C520" i="119" s="1"/>
  <c r="C723" i="119" s="1"/>
  <c r="C926" i="119" s="1"/>
  <c r="C1129" i="119" s="1"/>
  <c r="C1332" i="119" s="1"/>
  <c r="C1535" i="119" s="1"/>
  <c r="B317" i="119"/>
  <c r="B520" i="119" s="1"/>
  <c r="B723" i="119" s="1"/>
  <c r="B926" i="119" s="1"/>
  <c r="B1129" i="119" s="1"/>
  <c r="B1332" i="119" s="1"/>
  <c r="B1535" i="119" s="1"/>
  <c r="A317" i="119"/>
  <c r="A520" i="119" s="1"/>
  <c r="A723" i="119" s="1"/>
  <c r="A926" i="119" s="1"/>
  <c r="A1129" i="119" s="1"/>
  <c r="A1332" i="119" s="1"/>
  <c r="A1535" i="119" s="1"/>
  <c r="M113" i="119"/>
  <c r="H113" i="119"/>
  <c r="N113" i="119" s="1"/>
  <c r="E316" i="119"/>
  <c r="E519" i="119" s="1"/>
  <c r="E722" i="119" s="1"/>
  <c r="E925" i="119" s="1"/>
  <c r="E1128" i="119" s="1"/>
  <c r="E1331" i="119" s="1"/>
  <c r="E1534" i="119" s="1"/>
  <c r="D316" i="119"/>
  <c r="D519" i="119" s="1"/>
  <c r="D722" i="119" s="1"/>
  <c r="D925" i="119" s="1"/>
  <c r="D1128" i="119" s="1"/>
  <c r="D1331" i="119" s="1"/>
  <c r="D1534" i="119" s="1"/>
  <c r="C316" i="119"/>
  <c r="C519" i="119" s="1"/>
  <c r="C722" i="119" s="1"/>
  <c r="C925" i="119" s="1"/>
  <c r="C1128" i="119" s="1"/>
  <c r="C1331" i="119" s="1"/>
  <c r="C1534" i="119" s="1"/>
  <c r="B316" i="119"/>
  <c r="A316" i="119"/>
  <c r="A519" i="119" s="1"/>
  <c r="A722" i="119" s="1"/>
  <c r="A925" i="119" s="1"/>
  <c r="A1128" i="119" s="1"/>
  <c r="A1331" i="119" s="1"/>
  <c r="A1534" i="119" s="1"/>
  <c r="M112" i="119"/>
  <c r="E315" i="119"/>
  <c r="E518" i="119" s="1"/>
  <c r="E721" i="119" s="1"/>
  <c r="E924" i="119" s="1"/>
  <c r="E1127" i="119" s="1"/>
  <c r="E1330" i="119" s="1"/>
  <c r="E1533" i="119" s="1"/>
  <c r="D315" i="119"/>
  <c r="D518" i="119" s="1"/>
  <c r="D721" i="119" s="1"/>
  <c r="D924" i="119" s="1"/>
  <c r="D1127" i="119" s="1"/>
  <c r="D1330" i="119" s="1"/>
  <c r="D1533" i="119" s="1"/>
  <c r="C315" i="119"/>
  <c r="C518" i="119" s="1"/>
  <c r="C721" i="119" s="1"/>
  <c r="C924" i="119" s="1"/>
  <c r="C1127" i="119" s="1"/>
  <c r="C1330" i="119" s="1"/>
  <c r="C1533" i="119" s="1"/>
  <c r="B315" i="119"/>
  <c r="B518" i="119" s="1"/>
  <c r="B721" i="119" s="1"/>
  <c r="B924" i="119" s="1"/>
  <c r="B1127" i="119" s="1"/>
  <c r="B1330" i="119" s="1"/>
  <c r="B1533" i="119" s="1"/>
  <c r="A315" i="119"/>
  <c r="A518" i="119" s="1"/>
  <c r="A721" i="119" s="1"/>
  <c r="A924" i="119" s="1"/>
  <c r="A1127" i="119" s="1"/>
  <c r="A1330" i="119" s="1"/>
  <c r="A1533" i="119" s="1"/>
  <c r="M111" i="119"/>
  <c r="H111" i="119"/>
  <c r="E314" i="119"/>
  <c r="E517" i="119" s="1"/>
  <c r="E720" i="119" s="1"/>
  <c r="E923" i="119" s="1"/>
  <c r="E1126" i="119" s="1"/>
  <c r="E1329" i="119" s="1"/>
  <c r="E1532" i="119" s="1"/>
  <c r="D314" i="119"/>
  <c r="D517" i="119" s="1"/>
  <c r="D720" i="119" s="1"/>
  <c r="D923" i="119" s="1"/>
  <c r="D1126" i="119" s="1"/>
  <c r="D1329" i="119" s="1"/>
  <c r="D1532" i="119" s="1"/>
  <c r="C314" i="119"/>
  <c r="C517" i="119" s="1"/>
  <c r="C720" i="119" s="1"/>
  <c r="C923" i="119" s="1"/>
  <c r="C1126" i="119" s="1"/>
  <c r="C1329" i="119" s="1"/>
  <c r="C1532" i="119" s="1"/>
  <c r="B314" i="119"/>
  <c r="B517" i="119" s="1"/>
  <c r="B720" i="119" s="1"/>
  <c r="B923" i="119" s="1"/>
  <c r="B1126" i="119" s="1"/>
  <c r="B1329" i="119" s="1"/>
  <c r="B1532" i="119" s="1"/>
  <c r="A314" i="119"/>
  <c r="A517" i="119" s="1"/>
  <c r="A720" i="119" s="1"/>
  <c r="A923" i="119" s="1"/>
  <c r="A1126" i="119" s="1"/>
  <c r="A1329" i="119" s="1"/>
  <c r="A1532" i="119" s="1"/>
  <c r="M110" i="119"/>
  <c r="E313" i="119"/>
  <c r="E516" i="119" s="1"/>
  <c r="E719" i="119" s="1"/>
  <c r="E922" i="119" s="1"/>
  <c r="E1125" i="119" s="1"/>
  <c r="E1328" i="119" s="1"/>
  <c r="E1531" i="119" s="1"/>
  <c r="D313" i="119"/>
  <c r="D516" i="119" s="1"/>
  <c r="D719" i="119" s="1"/>
  <c r="D922" i="119" s="1"/>
  <c r="D1125" i="119" s="1"/>
  <c r="D1328" i="119" s="1"/>
  <c r="D1531" i="119" s="1"/>
  <c r="C313" i="119"/>
  <c r="C516" i="119" s="1"/>
  <c r="C719" i="119" s="1"/>
  <c r="C922" i="119" s="1"/>
  <c r="C1125" i="119" s="1"/>
  <c r="C1328" i="119" s="1"/>
  <c r="C1531" i="119" s="1"/>
  <c r="B313" i="119"/>
  <c r="B516" i="119" s="1"/>
  <c r="B719" i="119" s="1"/>
  <c r="B922" i="119" s="1"/>
  <c r="B1125" i="119" s="1"/>
  <c r="B1328" i="119" s="1"/>
  <c r="B1531" i="119" s="1"/>
  <c r="A313" i="119"/>
  <c r="A516" i="119" s="1"/>
  <c r="A719" i="119" s="1"/>
  <c r="A922" i="119" s="1"/>
  <c r="A1125" i="119" s="1"/>
  <c r="A1328" i="119" s="1"/>
  <c r="A1531" i="119" s="1"/>
  <c r="M109" i="119"/>
  <c r="H109" i="119"/>
  <c r="E312" i="119"/>
  <c r="E515" i="119" s="1"/>
  <c r="E718" i="119" s="1"/>
  <c r="E921" i="119" s="1"/>
  <c r="E1124" i="119" s="1"/>
  <c r="E1327" i="119" s="1"/>
  <c r="E1530" i="119" s="1"/>
  <c r="D312" i="119"/>
  <c r="D515" i="119" s="1"/>
  <c r="D718" i="119" s="1"/>
  <c r="D921" i="119" s="1"/>
  <c r="D1124" i="119" s="1"/>
  <c r="D1327" i="119" s="1"/>
  <c r="D1530" i="119" s="1"/>
  <c r="C312" i="119"/>
  <c r="C515" i="119" s="1"/>
  <c r="C718" i="119" s="1"/>
  <c r="C921" i="119" s="1"/>
  <c r="C1124" i="119" s="1"/>
  <c r="C1327" i="119" s="1"/>
  <c r="C1530" i="119" s="1"/>
  <c r="B312" i="119"/>
  <c r="B515" i="119" s="1"/>
  <c r="B718" i="119" s="1"/>
  <c r="B921" i="119" s="1"/>
  <c r="B1124" i="119" s="1"/>
  <c r="B1327" i="119" s="1"/>
  <c r="B1530" i="119" s="1"/>
  <c r="A312" i="119"/>
  <c r="A515" i="119" s="1"/>
  <c r="A718" i="119" s="1"/>
  <c r="A921" i="119" s="1"/>
  <c r="A1124" i="119" s="1"/>
  <c r="A1327" i="119" s="1"/>
  <c r="A1530" i="119" s="1"/>
  <c r="M108" i="119"/>
  <c r="G311" i="119"/>
  <c r="G514" i="119" s="1"/>
  <c r="G717" i="119" s="1"/>
  <c r="G920" i="119" s="1"/>
  <c r="G1123" i="119" s="1"/>
  <c r="G1326" i="119" s="1"/>
  <c r="G1529" i="119" s="1"/>
  <c r="H108" i="119"/>
  <c r="N108" i="119" s="1"/>
  <c r="E311" i="119"/>
  <c r="E514" i="119" s="1"/>
  <c r="E717" i="119" s="1"/>
  <c r="E920" i="119" s="1"/>
  <c r="E1123" i="119" s="1"/>
  <c r="E1326" i="119" s="1"/>
  <c r="E1529" i="119" s="1"/>
  <c r="D311" i="119"/>
  <c r="D514" i="119" s="1"/>
  <c r="D717" i="119" s="1"/>
  <c r="D920" i="119" s="1"/>
  <c r="D1123" i="119" s="1"/>
  <c r="D1326" i="119" s="1"/>
  <c r="D1529" i="119" s="1"/>
  <c r="C311" i="119"/>
  <c r="C514" i="119" s="1"/>
  <c r="C717" i="119" s="1"/>
  <c r="C920" i="119" s="1"/>
  <c r="C1123" i="119" s="1"/>
  <c r="C1326" i="119" s="1"/>
  <c r="C1529" i="119" s="1"/>
  <c r="B311" i="119"/>
  <c r="B514" i="119" s="1"/>
  <c r="B717" i="119" s="1"/>
  <c r="B920" i="119" s="1"/>
  <c r="B1123" i="119" s="1"/>
  <c r="B1326" i="119" s="1"/>
  <c r="B1529" i="119" s="1"/>
  <c r="A311" i="119"/>
  <c r="A514" i="119" s="1"/>
  <c r="A717" i="119" s="1"/>
  <c r="A920" i="119" s="1"/>
  <c r="A1123" i="119" s="1"/>
  <c r="A1326" i="119" s="1"/>
  <c r="A1529" i="119" s="1"/>
  <c r="M107" i="119"/>
  <c r="H107" i="119"/>
  <c r="N107" i="119" s="1"/>
  <c r="E310" i="119"/>
  <c r="E513" i="119" s="1"/>
  <c r="E716" i="119" s="1"/>
  <c r="E919" i="119" s="1"/>
  <c r="E1122" i="119" s="1"/>
  <c r="E1325" i="119" s="1"/>
  <c r="E1528" i="119" s="1"/>
  <c r="D310" i="119"/>
  <c r="D513" i="119" s="1"/>
  <c r="D716" i="119" s="1"/>
  <c r="D919" i="119" s="1"/>
  <c r="D1122" i="119" s="1"/>
  <c r="D1325" i="119" s="1"/>
  <c r="D1528" i="119" s="1"/>
  <c r="C310" i="119"/>
  <c r="B310" i="119"/>
  <c r="B513" i="119" s="1"/>
  <c r="B716" i="119" s="1"/>
  <c r="B919" i="119" s="1"/>
  <c r="B1122" i="119" s="1"/>
  <c r="B1325" i="119" s="1"/>
  <c r="B1528" i="119" s="1"/>
  <c r="A310" i="119"/>
  <c r="A513" i="119" s="1"/>
  <c r="A716" i="119" s="1"/>
  <c r="A919" i="119" s="1"/>
  <c r="A1122" i="119" s="1"/>
  <c r="A1325" i="119" s="1"/>
  <c r="A1528" i="119" s="1"/>
  <c r="M106" i="119"/>
  <c r="E309" i="119"/>
  <c r="E512" i="119" s="1"/>
  <c r="E715" i="119" s="1"/>
  <c r="E918" i="119" s="1"/>
  <c r="E1121" i="119" s="1"/>
  <c r="E1324" i="119" s="1"/>
  <c r="E1527" i="119" s="1"/>
  <c r="D309" i="119"/>
  <c r="D512" i="119" s="1"/>
  <c r="D715" i="119" s="1"/>
  <c r="D918" i="119" s="1"/>
  <c r="D1121" i="119" s="1"/>
  <c r="D1324" i="119" s="1"/>
  <c r="D1527" i="119" s="1"/>
  <c r="C309" i="119"/>
  <c r="C512" i="119" s="1"/>
  <c r="C715" i="119" s="1"/>
  <c r="C918" i="119" s="1"/>
  <c r="C1121" i="119" s="1"/>
  <c r="C1324" i="119" s="1"/>
  <c r="C1527" i="119" s="1"/>
  <c r="A309" i="119"/>
  <c r="A512" i="119" s="1"/>
  <c r="A715" i="119" s="1"/>
  <c r="A918" i="119" s="1"/>
  <c r="A1121" i="119" s="1"/>
  <c r="A1324" i="119" s="1"/>
  <c r="A1527" i="119" s="1"/>
  <c r="M105" i="119"/>
  <c r="F308" i="119"/>
  <c r="E308" i="119"/>
  <c r="E511" i="119" s="1"/>
  <c r="E714" i="119" s="1"/>
  <c r="E917" i="119" s="1"/>
  <c r="E1120" i="119" s="1"/>
  <c r="E1323" i="119" s="1"/>
  <c r="E1526" i="119" s="1"/>
  <c r="D308" i="119"/>
  <c r="D511" i="119" s="1"/>
  <c r="D714" i="119" s="1"/>
  <c r="D917" i="119" s="1"/>
  <c r="D1120" i="119" s="1"/>
  <c r="D1323" i="119" s="1"/>
  <c r="D1526" i="119" s="1"/>
  <c r="C308" i="119"/>
  <c r="C511" i="119" s="1"/>
  <c r="C714" i="119" s="1"/>
  <c r="C917" i="119" s="1"/>
  <c r="C1120" i="119" s="1"/>
  <c r="C1323" i="119" s="1"/>
  <c r="C1526" i="119" s="1"/>
  <c r="B308" i="119"/>
  <c r="B511" i="119" s="1"/>
  <c r="B714" i="119" s="1"/>
  <c r="B917" i="119" s="1"/>
  <c r="B1120" i="119" s="1"/>
  <c r="B1323" i="119" s="1"/>
  <c r="B1526" i="119" s="1"/>
  <c r="A308" i="119"/>
  <c r="A511" i="119" s="1"/>
  <c r="A714" i="119" s="1"/>
  <c r="A917" i="119" s="1"/>
  <c r="A1120" i="119" s="1"/>
  <c r="A1323" i="119" s="1"/>
  <c r="A1526" i="119" s="1"/>
  <c r="M104" i="119"/>
  <c r="G307" i="119"/>
  <c r="G510" i="119" s="1"/>
  <c r="G713" i="119" s="1"/>
  <c r="G916" i="119" s="1"/>
  <c r="G1119" i="119" s="1"/>
  <c r="E307" i="119"/>
  <c r="E510" i="119" s="1"/>
  <c r="E713" i="119" s="1"/>
  <c r="E916" i="119" s="1"/>
  <c r="E1119" i="119" s="1"/>
  <c r="E1322" i="119" s="1"/>
  <c r="E1525" i="119" s="1"/>
  <c r="D307" i="119"/>
  <c r="D510" i="119" s="1"/>
  <c r="D713" i="119" s="1"/>
  <c r="D916" i="119" s="1"/>
  <c r="D1119" i="119" s="1"/>
  <c r="D1322" i="119" s="1"/>
  <c r="D1525" i="119" s="1"/>
  <c r="C307" i="119"/>
  <c r="C510" i="119" s="1"/>
  <c r="C713" i="119" s="1"/>
  <c r="C916" i="119" s="1"/>
  <c r="C1119" i="119" s="1"/>
  <c r="C1322" i="119" s="1"/>
  <c r="C1525" i="119" s="1"/>
  <c r="B307" i="119"/>
  <c r="B510" i="119" s="1"/>
  <c r="B713" i="119" s="1"/>
  <c r="B916" i="119" s="1"/>
  <c r="B1119" i="119" s="1"/>
  <c r="B1322" i="119" s="1"/>
  <c r="B1525" i="119" s="1"/>
  <c r="A307" i="119"/>
  <c r="A510" i="119" s="1"/>
  <c r="A713" i="119" s="1"/>
  <c r="A916" i="119" s="1"/>
  <c r="A1119" i="119" s="1"/>
  <c r="A1322" i="119" s="1"/>
  <c r="A1525" i="119" s="1"/>
  <c r="M103" i="119"/>
  <c r="F306" i="119"/>
  <c r="H103" i="119"/>
  <c r="N103" i="119" s="1"/>
  <c r="E306" i="119"/>
  <c r="E509" i="119" s="1"/>
  <c r="E712" i="119" s="1"/>
  <c r="E915" i="119" s="1"/>
  <c r="E1118" i="119" s="1"/>
  <c r="E1321" i="119" s="1"/>
  <c r="E1524" i="119" s="1"/>
  <c r="D306" i="119"/>
  <c r="D509" i="119" s="1"/>
  <c r="D712" i="119" s="1"/>
  <c r="D915" i="119" s="1"/>
  <c r="D1118" i="119" s="1"/>
  <c r="D1321" i="119" s="1"/>
  <c r="D1524" i="119" s="1"/>
  <c r="C306" i="119"/>
  <c r="C509" i="119" s="1"/>
  <c r="C712" i="119" s="1"/>
  <c r="C915" i="119" s="1"/>
  <c r="C1118" i="119" s="1"/>
  <c r="C1321" i="119" s="1"/>
  <c r="C1524" i="119" s="1"/>
  <c r="B306" i="119"/>
  <c r="B509" i="119" s="1"/>
  <c r="B712" i="119" s="1"/>
  <c r="B915" i="119" s="1"/>
  <c r="B1118" i="119" s="1"/>
  <c r="B1321" i="119" s="1"/>
  <c r="B1524" i="119" s="1"/>
  <c r="A306" i="119"/>
  <c r="A509" i="119" s="1"/>
  <c r="A712" i="119" s="1"/>
  <c r="A915" i="119" s="1"/>
  <c r="A1118" i="119" s="1"/>
  <c r="A1321" i="119" s="1"/>
  <c r="A1524" i="119" s="1"/>
  <c r="M102" i="119"/>
  <c r="E305" i="119"/>
  <c r="E508" i="119" s="1"/>
  <c r="E711" i="119" s="1"/>
  <c r="E914" i="119" s="1"/>
  <c r="E1117" i="119" s="1"/>
  <c r="E1320" i="119" s="1"/>
  <c r="E1523" i="119" s="1"/>
  <c r="D305" i="119"/>
  <c r="D508" i="119" s="1"/>
  <c r="D711" i="119" s="1"/>
  <c r="D914" i="119" s="1"/>
  <c r="D1117" i="119" s="1"/>
  <c r="D1320" i="119" s="1"/>
  <c r="D1523" i="119" s="1"/>
  <c r="C305" i="119"/>
  <c r="C508" i="119" s="1"/>
  <c r="C711" i="119" s="1"/>
  <c r="C914" i="119" s="1"/>
  <c r="C1117" i="119" s="1"/>
  <c r="C1320" i="119" s="1"/>
  <c r="C1523" i="119" s="1"/>
  <c r="B305" i="119"/>
  <c r="B508" i="119" s="1"/>
  <c r="B711" i="119" s="1"/>
  <c r="B914" i="119" s="1"/>
  <c r="B1117" i="119" s="1"/>
  <c r="B1320" i="119" s="1"/>
  <c r="B1523" i="119" s="1"/>
  <c r="A305" i="119"/>
  <c r="A508" i="119" s="1"/>
  <c r="A711" i="119" s="1"/>
  <c r="A914" i="119" s="1"/>
  <c r="A1117" i="119" s="1"/>
  <c r="A1320" i="119" s="1"/>
  <c r="A1523" i="119" s="1"/>
  <c r="M101" i="119"/>
  <c r="F304" i="119"/>
  <c r="F507" i="119" s="1"/>
  <c r="E304" i="119"/>
  <c r="E507" i="119" s="1"/>
  <c r="E710" i="119" s="1"/>
  <c r="E913" i="119" s="1"/>
  <c r="E1116" i="119" s="1"/>
  <c r="E1319" i="119" s="1"/>
  <c r="E1522" i="119" s="1"/>
  <c r="D304" i="119"/>
  <c r="D507" i="119" s="1"/>
  <c r="D710" i="119" s="1"/>
  <c r="D913" i="119" s="1"/>
  <c r="D1116" i="119" s="1"/>
  <c r="D1319" i="119" s="1"/>
  <c r="D1522" i="119" s="1"/>
  <c r="C304" i="119"/>
  <c r="C507" i="119" s="1"/>
  <c r="C710" i="119" s="1"/>
  <c r="C913" i="119" s="1"/>
  <c r="C1116" i="119" s="1"/>
  <c r="C1319" i="119" s="1"/>
  <c r="C1522" i="119" s="1"/>
  <c r="B304" i="119"/>
  <c r="B507" i="119" s="1"/>
  <c r="B710" i="119" s="1"/>
  <c r="B913" i="119" s="1"/>
  <c r="B1116" i="119" s="1"/>
  <c r="B1319" i="119" s="1"/>
  <c r="B1522" i="119" s="1"/>
  <c r="A304" i="119"/>
  <c r="A507" i="119" s="1"/>
  <c r="A710" i="119" s="1"/>
  <c r="A913" i="119" s="1"/>
  <c r="A1116" i="119" s="1"/>
  <c r="A1319" i="119" s="1"/>
  <c r="A1522" i="119" s="1"/>
  <c r="M100" i="119"/>
  <c r="E303" i="119"/>
  <c r="E506" i="119" s="1"/>
  <c r="E709" i="119" s="1"/>
  <c r="E912" i="119" s="1"/>
  <c r="E1115" i="119" s="1"/>
  <c r="E1318" i="119" s="1"/>
  <c r="E1521" i="119" s="1"/>
  <c r="D303" i="119"/>
  <c r="D506" i="119" s="1"/>
  <c r="D709" i="119" s="1"/>
  <c r="D912" i="119" s="1"/>
  <c r="D1115" i="119" s="1"/>
  <c r="D1318" i="119" s="1"/>
  <c r="D1521" i="119" s="1"/>
  <c r="C303" i="119"/>
  <c r="C506" i="119" s="1"/>
  <c r="C709" i="119" s="1"/>
  <c r="C912" i="119" s="1"/>
  <c r="C1115" i="119" s="1"/>
  <c r="C1318" i="119" s="1"/>
  <c r="C1521" i="119" s="1"/>
  <c r="B303" i="119"/>
  <c r="B506" i="119" s="1"/>
  <c r="B709" i="119" s="1"/>
  <c r="B912" i="119" s="1"/>
  <c r="B1115" i="119" s="1"/>
  <c r="B1318" i="119" s="1"/>
  <c r="B1521" i="119" s="1"/>
  <c r="A303" i="119"/>
  <c r="A506" i="119" s="1"/>
  <c r="A709" i="119" s="1"/>
  <c r="A912" i="119" s="1"/>
  <c r="A1115" i="119" s="1"/>
  <c r="A1318" i="119" s="1"/>
  <c r="A1521" i="119" s="1"/>
  <c r="M99" i="119"/>
  <c r="F302" i="119"/>
  <c r="H99" i="119"/>
  <c r="E302" i="119"/>
  <c r="E505" i="119" s="1"/>
  <c r="E708" i="119" s="1"/>
  <c r="E911" i="119" s="1"/>
  <c r="E1114" i="119" s="1"/>
  <c r="E1317" i="119" s="1"/>
  <c r="E1520" i="119" s="1"/>
  <c r="D302" i="119"/>
  <c r="D505" i="119" s="1"/>
  <c r="D708" i="119" s="1"/>
  <c r="D911" i="119" s="1"/>
  <c r="D1114" i="119" s="1"/>
  <c r="D1317" i="119" s="1"/>
  <c r="D1520" i="119" s="1"/>
  <c r="C302" i="119"/>
  <c r="C505" i="119" s="1"/>
  <c r="C708" i="119" s="1"/>
  <c r="C911" i="119" s="1"/>
  <c r="C1114" i="119" s="1"/>
  <c r="C1317" i="119" s="1"/>
  <c r="C1520" i="119" s="1"/>
  <c r="B302" i="119"/>
  <c r="B505" i="119" s="1"/>
  <c r="B708" i="119" s="1"/>
  <c r="B911" i="119" s="1"/>
  <c r="B1114" i="119" s="1"/>
  <c r="B1317" i="119" s="1"/>
  <c r="B1520" i="119" s="1"/>
  <c r="A302" i="119"/>
  <c r="A505" i="119" s="1"/>
  <c r="A708" i="119" s="1"/>
  <c r="A911" i="119" s="1"/>
  <c r="A1114" i="119" s="1"/>
  <c r="A1317" i="119" s="1"/>
  <c r="A1520" i="119" s="1"/>
  <c r="M98" i="119"/>
  <c r="E301" i="119"/>
  <c r="E504" i="119" s="1"/>
  <c r="E707" i="119" s="1"/>
  <c r="E910" i="119" s="1"/>
  <c r="E1113" i="119" s="1"/>
  <c r="E1316" i="119" s="1"/>
  <c r="E1519" i="119" s="1"/>
  <c r="D301" i="119"/>
  <c r="D504" i="119" s="1"/>
  <c r="D707" i="119" s="1"/>
  <c r="D910" i="119" s="1"/>
  <c r="D1113" i="119" s="1"/>
  <c r="D1316" i="119" s="1"/>
  <c r="D1519" i="119" s="1"/>
  <c r="C301" i="119"/>
  <c r="C504" i="119" s="1"/>
  <c r="C707" i="119" s="1"/>
  <c r="C910" i="119" s="1"/>
  <c r="C1113" i="119" s="1"/>
  <c r="C1316" i="119" s="1"/>
  <c r="C1519" i="119" s="1"/>
  <c r="B301" i="119"/>
  <c r="B504" i="119" s="1"/>
  <c r="B707" i="119" s="1"/>
  <c r="B910" i="119" s="1"/>
  <c r="B1113" i="119" s="1"/>
  <c r="B1316" i="119" s="1"/>
  <c r="B1519" i="119" s="1"/>
  <c r="A301" i="119"/>
  <c r="A504" i="119" s="1"/>
  <c r="A707" i="119" s="1"/>
  <c r="A910" i="119" s="1"/>
  <c r="A1113" i="119" s="1"/>
  <c r="A1316" i="119" s="1"/>
  <c r="A1519" i="119" s="1"/>
  <c r="M97" i="119"/>
  <c r="F300" i="119"/>
  <c r="F503" i="119" s="1"/>
  <c r="D300" i="119"/>
  <c r="D503" i="119" s="1"/>
  <c r="D706" i="119" s="1"/>
  <c r="D909" i="119" s="1"/>
  <c r="D1112" i="119" s="1"/>
  <c r="D1315" i="119" s="1"/>
  <c r="D1518" i="119" s="1"/>
  <c r="C300" i="119"/>
  <c r="C503" i="119" s="1"/>
  <c r="C706" i="119" s="1"/>
  <c r="C909" i="119" s="1"/>
  <c r="C1112" i="119" s="1"/>
  <c r="C1315" i="119" s="1"/>
  <c r="C1518" i="119" s="1"/>
  <c r="B300" i="119"/>
  <c r="B503" i="119" s="1"/>
  <c r="B706" i="119" s="1"/>
  <c r="B909" i="119" s="1"/>
  <c r="B1112" i="119" s="1"/>
  <c r="B1315" i="119" s="1"/>
  <c r="B1518" i="119" s="1"/>
  <c r="A300" i="119"/>
  <c r="A503" i="119" s="1"/>
  <c r="A706" i="119" s="1"/>
  <c r="A909" i="119" s="1"/>
  <c r="A1112" i="119" s="1"/>
  <c r="A1315" i="119" s="1"/>
  <c r="A1518" i="119" s="1"/>
  <c r="M96" i="119"/>
  <c r="E299" i="119"/>
  <c r="E502" i="119" s="1"/>
  <c r="E705" i="119" s="1"/>
  <c r="E908" i="119" s="1"/>
  <c r="E1111" i="119" s="1"/>
  <c r="E1314" i="119" s="1"/>
  <c r="E1517" i="119" s="1"/>
  <c r="D299" i="119"/>
  <c r="D502" i="119" s="1"/>
  <c r="D705" i="119" s="1"/>
  <c r="D908" i="119" s="1"/>
  <c r="D1111" i="119" s="1"/>
  <c r="D1314" i="119" s="1"/>
  <c r="D1517" i="119" s="1"/>
  <c r="C299" i="119"/>
  <c r="C502" i="119" s="1"/>
  <c r="C705" i="119" s="1"/>
  <c r="C908" i="119" s="1"/>
  <c r="C1111" i="119" s="1"/>
  <c r="C1314" i="119" s="1"/>
  <c r="C1517" i="119" s="1"/>
  <c r="B299" i="119"/>
  <c r="B502" i="119" s="1"/>
  <c r="B705" i="119" s="1"/>
  <c r="B908" i="119" s="1"/>
  <c r="B1111" i="119" s="1"/>
  <c r="B1314" i="119" s="1"/>
  <c r="B1517" i="119" s="1"/>
  <c r="A299" i="119"/>
  <c r="M95" i="119"/>
  <c r="H95" i="119"/>
  <c r="E298" i="119"/>
  <c r="E501" i="119" s="1"/>
  <c r="E704" i="119" s="1"/>
  <c r="E907" i="119" s="1"/>
  <c r="E1110" i="119" s="1"/>
  <c r="E1313" i="119" s="1"/>
  <c r="E1516" i="119" s="1"/>
  <c r="D298" i="119"/>
  <c r="D501" i="119" s="1"/>
  <c r="D704" i="119" s="1"/>
  <c r="D907" i="119" s="1"/>
  <c r="D1110" i="119" s="1"/>
  <c r="D1313" i="119" s="1"/>
  <c r="D1516" i="119" s="1"/>
  <c r="C298" i="119"/>
  <c r="C501" i="119" s="1"/>
  <c r="C704" i="119" s="1"/>
  <c r="C907" i="119" s="1"/>
  <c r="C1110" i="119" s="1"/>
  <c r="C1313" i="119" s="1"/>
  <c r="C1516" i="119" s="1"/>
  <c r="B298" i="119"/>
  <c r="B501" i="119" s="1"/>
  <c r="B704" i="119" s="1"/>
  <c r="B907" i="119" s="1"/>
  <c r="B1110" i="119" s="1"/>
  <c r="B1313" i="119" s="1"/>
  <c r="B1516" i="119" s="1"/>
  <c r="A298" i="119"/>
  <c r="A501" i="119" s="1"/>
  <c r="A704" i="119" s="1"/>
  <c r="A907" i="119" s="1"/>
  <c r="A1110" i="119" s="1"/>
  <c r="A1313" i="119" s="1"/>
  <c r="A1516" i="119" s="1"/>
  <c r="M94" i="119"/>
  <c r="E297" i="119"/>
  <c r="E500" i="119" s="1"/>
  <c r="E703" i="119" s="1"/>
  <c r="E906" i="119" s="1"/>
  <c r="E1109" i="119" s="1"/>
  <c r="E1312" i="119" s="1"/>
  <c r="E1515" i="119" s="1"/>
  <c r="D297" i="119"/>
  <c r="D500" i="119" s="1"/>
  <c r="D703" i="119" s="1"/>
  <c r="D906" i="119" s="1"/>
  <c r="D1109" i="119" s="1"/>
  <c r="D1312" i="119" s="1"/>
  <c r="D1515" i="119" s="1"/>
  <c r="C297" i="119"/>
  <c r="C500" i="119" s="1"/>
  <c r="C703" i="119" s="1"/>
  <c r="C906" i="119" s="1"/>
  <c r="C1109" i="119" s="1"/>
  <c r="C1312" i="119" s="1"/>
  <c r="C1515" i="119" s="1"/>
  <c r="B297" i="119"/>
  <c r="B500" i="119" s="1"/>
  <c r="B703" i="119" s="1"/>
  <c r="B906" i="119" s="1"/>
  <c r="B1109" i="119" s="1"/>
  <c r="B1312" i="119" s="1"/>
  <c r="B1515" i="119" s="1"/>
  <c r="M93" i="119"/>
  <c r="H93" i="119"/>
  <c r="E296" i="119"/>
  <c r="E499" i="119" s="1"/>
  <c r="E702" i="119" s="1"/>
  <c r="E905" i="119" s="1"/>
  <c r="E1108" i="119" s="1"/>
  <c r="E1311" i="119" s="1"/>
  <c r="E1514" i="119" s="1"/>
  <c r="D296" i="119"/>
  <c r="D499" i="119" s="1"/>
  <c r="D702" i="119" s="1"/>
  <c r="D905" i="119" s="1"/>
  <c r="D1108" i="119" s="1"/>
  <c r="D1311" i="119" s="1"/>
  <c r="D1514" i="119" s="1"/>
  <c r="C296" i="119"/>
  <c r="C499" i="119" s="1"/>
  <c r="C702" i="119" s="1"/>
  <c r="C905" i="119" s="1"/>
  <c r="C1108" i="119" s="1"/>
  <c r="C1311" i="119" s="1"/>
  <c r="C1514" i="119" s="1"/>
  <c r="B296" i="119"/>
  <c r="B499" i="119" s="1"/>
  <c r="B702" i="119" s="1"/>
  <c r="B905" i="119" s="1"/>
  <c r="B1108" i="119" s="1"/>
  <c r="B1311" i="119" s="1"/>
  <c r="B1514" i="119" s="1"/>
  <c r="A296" i="119"/>
  <c r="A499" i="119" s="1"/>
  <c r="A702" i="119" s="1"/>
  <c r="A905" i="119" s="1"/>
  <c r="A1108" i="119" s="1"/>
  <c r="A1311" i="119" s="1"/>
  <c r="A1514" i="119" s="1"/>
  <c r="M92" i="119"/>
  <c r="G295" i="119"/>
  <c r="G498" i="119" s="1"/>
  <c r="G701" i="119" s="1"/>
  <c r="G904" i="119" s="1"/>
  <c r="G1107" i="119" s="1"/>
  <c r="G1310" i="119" s="1"/>
  <c r="G1513" i="119" s="1"/>
  <c r="H92" i="119"/>
  <c r="E295" i="119"/>
  <c r="E498" i="119" s="1"/>
  <c r="E701" i="119" s="1"/>
  <c r="E904" i="119" s="1"/>
  <c r="E1107" i="119" s="1"/>
  <c r="E1310" i="119" s="1"/>
  <c r="E1513" i="119" s="1"/>
  <c r="D295" i="119"/>
  <c r="D498" i="119" s="1"/>
  <c r="D701" i="119" s="1"/>
  <c r="D904" i="119" s="1"/>
  <c r="D1107" i="119" s="1"/>
  <c r="D1310" i="119" s="1"/>
  <c r="D1513" i="119" s="1"/>
  <c r="C295" i="119"/>
  <c r="C498" i="119" s="1"/>
  <c r="C701" i="119" s="1"/>
  <c r="C904" i="119" s="1"/>
  <c r="C1107" i="119" s="1"/>
  <c r="C1310" i="119" s="1"/>
  <c r="C1513" i="119" s="1"/>
  <c r="B295" i="119"/>
  <c r="B498" i="119" s="1"/>
  <c r="B701" i="119" s="1"/>
  <c r="B904" i="119" s="1"/>
  <c r="B1107" i="119" s="1"/>
  <c r="B1310" i="119" s="1"/>
  <c r="B1513" i="119" s="1"/>
  <c r="A295" i="119"/>
  <c r="A498" i="119" s="1"/>
  <c r="A701" i="119" s="1"/>
  <c r="A904" i="119" s="1"/>
  <c r="A1107" i="119" s="1"/>
  <c r="A1310" i="119" s="1"/>
  <c r="A1513" i="119" s="1"/>
  <c r="M91" i="119"/>
  <c r="H91" i="119"/>
  <c r="N91" i="119" s="1"/>
  <c r="E294" i="119"/>
  <c r="E497" i="119" s="1"/>
  <c r="E700" i="119" s="1"/>
  <c r="E903" i="119" s="1"/>
  <c r="E1106" i="119" s="1"/>
  <c r="E1309" i="119" s="1"/>
  <c r="E1512" i="119" s="1"/>
  <c r="D294" i="119"/>
  <c r="D497" i="119" s="1"/>
  <c r="D700" i="119" s="1"/>
  <c r="D903" i="119" s="1"/>
  <c r="D1106" i="119" s="1"/>
  <c r="D1309" i="119" s="1"/>
  <c r="D1512" i="119" s="1"/>
  <c r="C294" i="119"/>
  <c r="C497" i="119" s="1"/>
  <c r="C700" i="119" s="1"/>
  <c r="C903" i="119" s="1"/>
  <c r="C1106" i="119" s="1"/>
  <c r="C1309" i="119" s="1"/>
  <c r="C1512" i="119" s="1"/>
  <c r="B294" i="119"/>
  <c r="B497" i="119" s="1"/>
  <c r="B700" i="119" s="1"/>
  <c r="B903" i="119" s="1"/>
  <c r="B1106" i="119" s="1"/>
  <c r="B1309" i="119" s="1"/>
  <c r="B1512" i="119" s="1"/>
  <c r="A294" i="119"/>
  <c r="A497" i="119" s="1"/>
  <c r="A700" i="119" s="1"/>
  <c r="A903" i="119" s="1"/>
  <c r="A1106" i="119" s="1"/>
  <c r="A1309" i="119" s="1"/>
  <c r="A1512" i="119" s="1"/>
  <c r="M90" i="119"/>
  <c r="E293" i="119"/>
  <c r="E496" i="119" s="1"/>
  <c r="E699" i="119" s="1"/>
  <c r="E902" i="119" s="1"/>
  <c r="E1105" i="119" s="1"/>
  <c r="E1308" i="119" s="1"/>
  <c r="E1511" i="119" s="1"/>
  <c r="D293" i="119"/>
  <c r="D496" i="119" s="1"/>
  <c r="D699" i="119" s="1"/>
  <c r="D902" i="119" s="1"/>
  <c r="D1105" i="119" s="1"/>
  <c r="D1308" i="119" s="1"/>
  <c r="D1511" i="119" s="1"/>
  <c r="C293" i="119"/>
  <c r="C496" i="119" s="1"/>
  <c r="C699" i="119" s="1"/>
  <c r="C902" i="119" s="1"/>
  <c r="C1105" i="119" s="1"/>
  <c r="C1308" i="119" s="1"/>
  <c r="C1511" i="119" s="1"/>
  <c r="B293" i="119"/>
  <c r="B496" i="119" s="1"/>
  <c r="B699" i="119" s="1"/>
  <c r="B902" i="119" s="1"/>
  <c r="B1105" i="119" s="1"/>
  <c r="B1308" i="119" s="1"/>
  <c r="B1511" i="119" s="1"/>
  <c r="A293" i="119"/>
  <c r="A496" i="119" s="1"/>
  <c r="A699" i="119" s="1"/>
  <c r="A902" i="119" s="1"/>
  <c r="A1105" i="119" s="1"/>
  <c r="A1308" i="119" s="1"/>
  <c r="A1511" i="119" s="1"/>
  <c r="M89" i="119"/>
  <c r="F292" i="119"/>
  <c r="E292" i="119"/>
  <c r="E495" i="119" s="1"/>
  <c r="E698" i="119" s="1"/>
  <c r="E901" i="119" s="1"/>
  <c r="E1104" i="119" s="1"/>
  <c r="E1307" i="119" s="1"/>
  <c r="E1510" i="119" s="1"/>
  <c r="D292" i="119"/>
  <c r="D495" i="119" s="1"/>
  <c r="D698" i="119" s="1"/>
  <c r="D901" i="119" s="1"/>
  <c r="D1104" i="119" s="1"/>
  <c r="D1307" i="119" s="1"/>
  <c r="D1510" i="119" s="1"/>
  <c r="C292" i="119"/>
  <c r="C495" i="119" s="1"/>
  <c r="C698" i="119" s="1"/>
  <c r="C901" i="119" s="1"/>
  <c r="C1104" i="119" s="1"/>
  <c r="C1307" i="119" s="1"/>
  <c r="C1510" i="119" s="1"/>
  <c r="B292" i="119"/>
  <c r="B495" i="119" s="1"/>
  <c r="B698" i="119" s="1"/>
  <c r="B901" i="119" s="1"/>
  <c r="B1104" i="119" s="1"/>
  <c r="B1307" i="119" s="1"/>
  <c r="B1510" i="119" s="1"/>
  <c r="A292" i="119"/>
  <c r="A495" i="119" s="1"/>
  <c r="A698" i="119" s="1"/>
  <c r="A901" i="119" s="1"/>
  <c r="A1104" i="119" s="1"/>
  <c r="A1307" i="119" s="1"/>
  <c r="A1510" i="119" s="1"/>
  <c r="M88" i="119"/>
  <c r="E291" i="119"/>
  <c r="E494" i="119" s="1"/>
  <c r="E697" i="119" s="1"/>
  <c r="E900" i="119" s="1"/>
  <c r="E1103" i="119" s="1"/>
  <c r="E1306" i="119" s="1"/>
  <c r="E1509" i="119" s="1"/>
  <c r="D291" i="119"/>
  <c r="D494" i="119" s="1"/>
  <c r="D697" i="119" s="1"/>
  <c r="D900" i="119" s="1"/>
  <c r="D1103" i="119" s="1"/>
  <c r="D1306" i="119" s="1"/>
  <c r="D1509" i="119" s="1"/>
  <c r="C291" i="119"/>
  <c r="C494" i="119" s="1"/>
  <c r="C697" i="119" s="1"/>
  <c r="C900" i="119" s="1"/>
  <c r="C1103" i="119" s="1"/>
  <c r="C1306" i="119" s="1"/>
  <c r="C1509" i="119" s="1"/>
  <c r="B291" i="119"/>
  <c r="B494" i="119" s="1"/>
  <c r="B697" i="119" s="1"/>
  <c r="B900" i="119" s="1"/>
  <c r="B1103" i="119" s="1"/>
  <c r="B1306" i="119" s="1"/>
  <c r="B1509" i="119" s="1"/>
  <c r="A291" i="119"/>
  <c r="A494" i="119" s="1"/>
  <c r="A697" i="119" s="1"/>
  <c r="A900" i="119" s="1"/>
  <c r="A1103" i="119" s="1"/>
  <c r="A1306" i="119" s="1"/>
  <c r="A1509" i="119" s="1"/>
  <c r="M87" i="119"/>
  <c r="F290" i="119"/>
  <c r="H87" i="119"/>
  <c r="N87" i="119" s="1"/>
  <c r="E290" i="119"/>
  <c r="E493" i="119" s="1"/>
  <c r="E696" i="119" s="1"/>
  <c r="E899" i="119" s="1"/>
  <c r="E1102" i="119" s="1"/>
  <c r="E1305" i="119" s="1"/>
  <c r="E1508" i="119" s="1"/>
  <c r="D290" i="119"/>
  <c r="D493" i="119" s="1"/>
  <c r="D696" i="119" s="1"/>
  <c r="D899" i="119" s="1"/>
  <c r="D1102" i="119" s="1"/>
  <c r="D1305" i="119" s="1"/>
  <c r="D1508" i="119" s="1"/>
  <c r="C290" i="119"/>
  <c r="C493" i="119" s="1"/>
  <c r="C696" i="119" s="1"/>
  <c r="C899" i="119" s="1"/>
  <c r="C1102" i="119" s="1"/>
  <c r="C1305" i="119" s="1"/>
  <c r="C1508" i="119" s="1"/>
  <c r="B290" i="119"/>
  <c r="B493" i="119" s="1"/>
  <c r="B696" i="119" s="1"/>
  <c r="B899" i="119" s="1"/>
  <c r="B1102" i="119" s="1"/>
  <c r="B1305" i="119" s="1"/>
  <c r="B1508" i="119" s="1"/>
  <c r="A290" i="119"/>
  <c r="A493" i="119" s="1"/>
  <c r="A696" i="119" s="1"/>
  <c r="A899" i="119" s="1"/>
  <c r="A1102" i="119" s="1"/>
  <c r="A1305" i="119" s="1"/>
  <c r="A1508" i="119" s="1"/>
  <c r="M86" i="119"/>
  <c r="N86" i="119" s="1"/>
  <c r="H86" i="119"/>
  <c r="E289" i="119"/>
  <c r="E492" i="119" s="1"/>
  <c r="E695" i="119" s="1"/>
  <c r="E898" i="119" s="1"/>
  <c r="E1101" i="119" s="1"/>
  <c r="E1304" i="119" s="1"/>
  <c r="E1507" i="119" s="1"/>
  <c r="D289" i="119"/>
  <c r="D492" i="119" s="1"/>
  <c r="D695" i="119" s="1"/>
  <c r="D898" i="119" s="1"/>
  <c r="D1101" i="119" s="1"/>
  <c r="D1304" i="119" s="1"/>
  <c r="D1507" i="119" s="1"/>
  <c r="C289" i="119"/>
  <c r="C492" i="119" s="1"/>
  <c r="C695" i="119" s="1"/>
  <c r="C898" i="119" s="1"/>
  <c r="C1101" i="119" s="1"/>
  <c r="C1304" i="119" s="1"/>
  <c r="C1507" i="119" s="1"/>
  <c r="B289" i="119"/>
  <c r="B492" i="119" s="1"/>
  <c r="B695" i="119" s="1"/>
  <c r="B898" i="119" s="1"/>
  <c r="B1101" i="119" s="1"/>
  <c r="B1304" i="119" s="1"/>
  <c r="B1507" i="119" s="1"/>
  <c r="A289" i="119"/>
  <c r="A492" i="119" s="1"/>
  <c r="A695" i="119" s="1"/>
  <c r="A898" i="119" s="1"/>
  <c r="A1101" i="119" s="1"/>
  <c r="A1304" i="119" s="1"/>
  <c r="A1507" i="119" s="1"/>
  <c r="M85" i="119"/>
  <c r="F288" i="119"/>
  <c r="F491" i="119" s="1"/>
  <c r="E288" i="119"/>
  <c r="E491" i="119" s="1"/>
  <c r="E694" i="119" s="1"/>
  <c r="E897" i="119" s="1"/>
  <c r="E1100" i="119" s="1"/>
  <c r="E1303" i="119" s="1"/>
  <c r="E1506" i="119" s="1"/>
  <c r="D288" i="119"/>
  <c r="D491" i="119" s="1"/>
  <c r="D694" i="119" s="1"/>
  <c r="D897" i="119" s="1"/>
  <c r="D1100" i="119" s="1"/>
  <c r="D1303" i="119" s="1"/>
  <c r="D1506" i="119" s="1"/>
  <c r="C288" i="119"/>
  <c r="C491" i="119" s="1"/>
  <c r="C694" i="119" s="1"/>
  <c r="C897" i="119" s="1"/>
  <c r="C1100" i="119" s="1"/>
  <c r="C1303" i="119" s="1"/>
  <c r="C1506" i="119" s="1"/>
  <c r="B288" i="119"/>
  <c r="B491" i="119" s="1"/>
  <c r="B694" i="119" s="1"/>
  <c r="B897" i="119" s="1"/>
  <c r="B1100" i="119" s="1"/>
  <c r="B1303" i="119" s="1"/>
  <c r="B1506" i="119" s="1"/>
  <c r="A288" i="119"/>
  <c r="A491" i="119" s="1"/>
  <c r="A694" i="119" s="1"/>
  <c r="A897" i="119" s="1"/>
  <c r="A1100" i="119" s="1"/>
  <c r="A1303" i="119" s="1"/>
  <c r="A1506" i="119" s="1"/>
  <c r="M84" i="119"/>
  <c r="E287" i="119"/>
  <c r="E490" i="119" s="1"/>
  <c r="E693" i="119" s="1"/>
  <c r="E896" i="119" s="1"/>
  <c r="E1099" i="119" s="1"/>
  <c r="E1302" i="119" s="1"/>
  <c r="E1505" i="119" s="1"/>
  <c r="D287" i="119"/>
  <c r="D490" i="119" s="1"/>
  <c r="D693" i="119" s="1"/>
  <c r="D896" i="119" s="1"/>
  <c r="D1099" i="119" s="1"/>
  <c r="D1302" i="119" s="1"/>
  <c r="D1505" i="119" s="1"/>
  <c r="C287" i="119"/>
  <c r="C490" i="119" s="1"/>
  <c r="C693" i="119" s="1"/>
  <c r="C896" i="119" s="1"/>
  <c r="C1099" i="119" s="1"/>
  <c r="C1302" i="119" s="1"/>
  <c r="C1505" i="119" s="1"/>
  <c r="B287" i="119"/>
  <c r="B490" i="119" s="1"/>
  <c r="B693" i="119" s="1"/>
  <c r="B896" i="119" s="1"/>
  <c r="B1099" i="119" s="1"/>
  <c r="B1302" i="119" s="1"/>
  <c r="B1505" i="119" s="1"/>
  <c r="A287" i="119"/>
  <c r="A490" i="119" s="1"/>
  <c r="A693" i="119" s="1"/>
  <c r="A896" i="119" s="1"/>
  <c r="A1099" i="119" s="1"/>
  <c r="A1302" i="119" s="1"/>
  <c r="A1505" i="119" s="1"/>
  <c r="M83" i="119"/>
  <c r="F286" i="119"/>
  <c r="H83" i="119"/>
  <c r="E286" i="119"/>
  <c r="E489" i="119" s="1"/>
  <c r="E692" i="119" s="1"/>
  <c r="E895" i="119" s="1"/>
  <c r="E1098" i="119" s="1"/>
  <c r="E1301" i="119" s="1"/>
  <c r="E1504" i="119" s="1"/>
  <c r="B286" i="119"/>
  <c r="B489" i="119" s="1"/>
  <c r="B692" i="119" s="1"/>
  <c r="B895" i="119" s="1"/>
  <c r="B1098" i="119" s="1"/>
  <c r="B1301" i="119" s="1"/>
  <c r="B1504" i="119" s="1"/>
  <c r="A286" i="119"/>
  <c r="A489" i="119" s="1"/>
  <c r="A692" i="119" s="1"/>
  <c r="A895" i="119" s="1"/>
  <c r="A1098" i="119" s="1"/>
  <c r="A1301" i="119" s="1"/>
  <c r="A1504" i="119" s="1"/>
  <c r="M82" i="119"/>
  <c r="H82" i="119"/>
  <c r="E285" i="119"/>
  <c r="E488" i="119" s="1"/>
  <c r="E691" i="119" s="1"/>
  <c r="E894" i="119" s="1"/>
  <c r="E1097" i="119" s="1"/>
  <c r="E1300" i="119" s="1"/>
  <c r="E1503" i="119" s="1"/>
  <c r="D285" i="119"/>
  <c r="D488" i="119" s="1"/>
  <c r="D691" i="119" s="1"/>
  <c r="D894" i="119" s="1"/>
  <c r="D1097" i="119" s="1"/>
  <c r="D1300" i="119" s="1"/>
  <c r="D1503" i="119" s="1"/>
  <c r="C285" i="119"/>
  <c r="C488" i="119" s="1"/>
  <c r="C691" i="119" s="1"/>
  <c r="C894" i="119" s="1"/>
  <c r="C1097" i="119" s="1"/>
  <c r="C1300" i="119" s="1"/>
  <c r="C1503" i="119" s="1"/>
  <c r="B285" i="119"/>
  <c r="B488" i="119" s="1"/>
  <c r="B691" i="119" s="1"/>
  <c r="B894" i="119" s="1"/>
  <c r="B1097" i="119" s="1"/>
  <c r="B1300" i="119" s="1"/>
  <c r="B1503" i="119" s="1"/>
  <c r="A285" i="119"/>
  <c r="A488" i="119" s="1"/>
  <c r="A691" i="119" s="1"/>
  <c r="A894" i="119" s="1"/>
  <c r="A1097" i="119" s="1"/>
  <c r="A1300" i="119" s="1"/>
  <c r="A1503" i="119" s="1"/>
  <c r="M81" i="119"/>
  <c r="H81" i="119"/>
  <c r="N81" i="119" s="1"/>
  <c r="E284" i="119"/>
  <c r="E487" i="119" s="1"/>
  <c r="E690" i="119" s="1"/>
  <c r="E893" i="119" s="1"/>
  <c r="E1096" i="119" s="1"/>
  <c r="E1299" i="119" s="1"/>
  <c r="E1502" i="119" s="1"/>
  <c r="D284" i="119"/>
  <c r="D487" i="119" s="1"/>
  <c r="D690" i="119" s="1"/>
  <c r="D893" i="119" s="1"/>
  <c r="D1096" i="119" s="1"/>
  <c r="D1299" i="119" s="1"/>
  <c r="D1502" i="119" s="1"/>
  <c r="C284" i="119"/>
  <c r="C487" i="119" s="1"/>
  <c r="C690" i="119" s="1"/>
  <c r="C893" i="119" s="1"/>
  <c r="C1096" i="119" s="1"/>
  <c r="C1299" i="119" s="1"/>
  <c r="C1502" i="119" s="1"/>
  <c r="B284" i="119"/>
  <c r="B487" i="119" s="1"/>
  <c r="B690" i="119" s="1"/>
  <c r="B893" i="119" s="1"/>
  <c r="B1096" i="119" s="1"/>
  <c r="B1299" i="119" s="1"/>
  <c r="B1502" i="119" s="1"/>
  <c r="A284" i="119"/>
  <c r="A487" i="119" s="1"/>
  <c r="A690" i="119" s="1"/>
  <c r="A893" i="119" s="1"/>
  <c r="A1096" i="119" s="1"/>
  <c r="A1299" i="119" s="1"/>
  <c r="A1502" i="119" s="1"/>
  <c r="M80" i="119"/>
  <c r="G283" i="119"/>
  <c r="G486" i="119" s="1"/>
  <c r="G689" i="119" s="1"/>
  <c r="G892" i="119" s="1"/>
  <c r="G1095" i="119" s="1"/>
  <c r="G1298" i="119" s="1"/>
  <c r="G1501" i="119" s="1"/>
  <c r="E283" i="119"/>
  <c r="E486" i="119" s="1"/>
  <c r="E689" i="119" s="1"/>
  <c r="E892" i="119" s="1"/>
  <c r="E1095" i="119" s="1"/>
  <c r="E1298" i="119" s="1"/>
  <c r="E1501" i="119" s="1"/>
  <c r="D283" i="119"/>
  <c r="D486" i="119" s="1"/>
  <c r="D689" i="119" s="1"/>
  <c r="D892" i="119" s="1"/>
  <c r="D1095" i="119" s="1"/>
  <c r="D1298" i="119" s="1"/>
  <c r="D1501" i="119" s="1"/>
  <c r="C283" i="119"/>
  <c r="C486" i="119" s="1"/>
  <c r="C689" i="119" s="1"/>
  <c r="C892" i="119" s="1"/>
  <c r="C1095" i="119" s="1"/>
  <c r="C1298" i="119" s="1"/>
  <c r="C1501" i="119" s="1"/>
  <c r="B283" i="119"/>
  <c r="B486" i="119" s="1"/>
  <c r="B689" i="119" s="1"/>
  <c r="B892" i="119" s="1"/>
  <c r="B1095" i="119" s="1"/>
  <c r="B1298" i="119" s="1"/>
  <c r="B1501" i="119" s="1"/>
  <c r="A283" i="119"/>
  <c r="A486" i="119" s="1"/>
  <c r="A689" i="119" s="1"/>
  <c r="A892" i="119" s="1"/>
  <c r="A1095" i="119" s="1"/>
  <c r="A1298" i="119" s="1"/>
  <c r="A1501" i="119" s="1"/>
  <c r="M79" i="119"/>
  <c r="E282" i="119"/>
  <c r="E485" i="119" s="1"/>
  <c r="E688" i="119" s="1"/>
  <c r="E891" i="119" s="1"/>
  <c r="E1094" i="119" s="1"/>
  <c r="E1297" i="119" s="1"/>
  <c r="E1500" i="119" s="1"/>
  <c r="D282" i="119"/>
  <c r="D485" i="119" s="1"/>
  <c r="D688" i="119" s="1"/>
  <c r="D891" i="119" s="1"/>
  <c r="D1094" i="119" s="1"/>
  <c r="D1297" i="119" s="1"/>
  <c r="D1500" i="119" s="1"/>
  <c r="C282" i="119"/>
  <c r="C485" i="119" s="1"/>
  <c r="C688" i="119" s="1"/>
  <c r="C891" i="119" s="1"/>
  <c r="C1094" i="119" s="1"/>
  <c r="C1297" i="119" s="1"/>
  <c r="C1500" i="119" s="1"/>
  <c r="B282" i="119"/>
  <c r="B485" i="119" s="1"/>
  <c r="B688" i="119" s="1"/>
  <c r="B891" i="119" s="1"/>
  <c r="B1094" i="119" s="1"/>
  <c r="B1297" i="119" s="1"/>
  <c r="B1500" i="119" s="1"/>
  <c r="A282" i="119"/>
  <c r="A485" i="119" s="1"/>
  <c r="A688" i="119" s="1"/>
  <c r="A891" i="119" s="1"/>
  <c r="A1094" i="119" s="1"/>
  <c r="A1297" i="119" s="1"/>
  <c r="A1500" i="119" s="1"/>
  <c r="M78" i="119"/>
  <c r="E281" i="119"/>
  <c r="E484" i="119" s="1"/>
  <c r="E687" i="119" s="1"/>
  <c r="E890" i="119" s="1"/>
  <c r="E1093" i="119" s="1"/>
  <c r="E1296" i="119" s="1"/>
  <c r="E1499" i="119" s="1"/>
  <c r="D281" i="119"/>
  <c r="D484" i="119" s="1"/>
  <c r="D687" i="119" s="1"/>
  <c r="D890" i="119" s="1"/>
  <c r="D1093" i="119" s="1"/>
  <c r="D1296" i="119" s="1"/>
  <c r="D1499" i="119" s="1"/>
  <c r="C281" i="119"/>
  <c r="C484" i="119" s="1"/>
  <c r="C687" i="119" s="1"/>
  <c r="C890" i="119" s="1"/>
  <c r="C1093" i="119" s="1"/>
  <c r="C1296" i="119" s="1"/>
  <c r="C1499" i="119" s="1"/>
  <c r="B281" i="119"/>
  <c r="B484" i="119" s="1"/>
  <c r="B687" i="119" s="1"/>
  <c r="B890" i="119" s="1"/>
  <c r="B1093" i="119" s="1"/>
  <c r="B1296" i="119" s="1"/>
  <c r="B1499" i="119" s="1"/>
  <c r="M77" i="119"/>
  <c r="H77" i="119"/>
  <c r="E280" i="119"/>
  <c r="E483" i="119" s="1"/>
  <c r="E686" i="119" s="1"/>
  <c r="E889" i="119" s="1"/>
  <c r="E1092" i="119" s="1"/>
  <c r="E1295" i="119" s="1"/>
  <c r="E1498" i="119" s="1"/>
  <c r="D280" i="119"/>
  <c r="D483" i="119" s="1"/>
  <c r="D686" i="119" s="1"/>
  <c r="D889" i="119" s="1"/>
  <c r="D1092" i="119" s="1"/>
  <c r="D1295" i="119" s="1"/>
  <c r="D1498" i="119" s="1"/>
  <c r="C280" i="119"/>
  <c r="C483" i="119" s="1"/>
  <c r="C686" i="119" s="1"/>
  <c r="C889" i="119" s="1"/>
  <c r="C1092" i="119" s="1"/>
  <c r="C1295" i="119" s="1"/>
  <c r="C1498" i="119" s="1"/>
  <c r="B280" i="119"/>
  <c r="B483" i="119" s="1"/>
  <c r="B686" i="119" s="1"/>
  <c r="B889" i="119" s="1"/>
  <c r="B1092" i="119" s="1"/>
  <c r="B1295" i="119" s="1"/>
  <c r="B1498" i="119" s="1"/>
  <c r="A280" i="119"/>
  <c r="A483" i="119" s="1"/>
  <c r="A686" i="119" s="1"/>
  <c r="A889" i="119" s="1"/>
  <c r="A1092" i="119" s="1"/>
  <c r="A1295" i="119" s="1"/>
  <c r="A1498" i="119" s="1"/>
  <c r="M76" i="119"/>
  <c r="G279" i="119"/>
  <c r="G482" i="119" s="1"/>
  <c r="G685" i="119" s="1"/>
  <c r="G888" i="119" s="1"/>
  <c r="G1091" i="119" s="1"/>
  <c r="G1294" i="119" s="1"/>
  <c r="G1497" i="119" s="1"/>
  <c r="E279" i="119"/>
  <c r="E482" i="119" s="1"/>
  <c r="E685" i="119" s="1"/>
  <c r="E888" i="119" s="1"/>
  <c r="E1091" i="119" s="1"/>
  <c r="E1294" i="119" s="1"/>
  <c r="E1497" i="119" s="1"/>
  <c r="D279" i="119"/>
  <c r="D482" i="119" s="1"/>
  <c r="D685" i="119" s="1"/>
  <c r="D888" i="119" s="1"/>
  <c r="D1091" i="119" s="1"/>
  <c r="D1294" i="119" s="1"/>
  <c r="D1497" i="119" s="1"/>
  <c r="C279" i="119"/>
  <c r="C482" i="119" s="1"/>
  <c r="C685" i="119" s="1"/>
  <c r="C888" i="119" s="1"/>
  <c r="C1091" i="119" s="1"/>
  <c r="C1294" i="119" s="1"/>
  <c r="C1497" i="119" s="1"/>
  <c r="B279" i="119"/>
  <c r="B482" i="119" s="1"/>
  <c r="B685" i="119" s="1"/>
  <c r="B888" i="119" s="1"/>
  <c r="B1091" i="119" s="1"/>
  <c r="B1294" i="119" s="1"/>
  <c r="B1497" i="119" s="1"/>
  <c r="A279" i="119"/>
  <c r="A482" i="119" s="1"/>
  <c r="A685" i="119" s="1"/>
  <c r="A888" i="119" s="1"/>
  <c r="A1091" i="119" s="1"/>
  <c r="A1294" i="119" s="1"/>
  <c r="A1497" i="119" s="1"/>
  <c r="M74" i="119"/>
  <c r="E277" i="119"/>
  <c r="E480" i="119" s="1"/>
  <c r="E683" i="119" s="1"/>
  <c r="E886" i="119" s="1"/>
  <c r="E1089" i="119" s="1"/>
  <c r="E1292" i="119" s="1"/>
  <c r="E1495" i="119" s="1"/>
  <c r="B277" i="119"/>
  <c r="B480" i="119" s="1"/>
  <c r="B683" i="119" s="1"/>
  <c r="B886" i="119" s="1"/>
  <c r="B1089" i="119" s="1"/>
  <c r="B1292" i="119" s="1"/>
  <c r="B1495" i="119" s="1"/>
  <c r="A277" i="119"/>
  <c r="A480" i="119" s="1"/>
  <c r="A683" i="119" s="1"/>
  <c r="A886" i="119" s="1"/>
  <c r="A1089" i="119" s="1"/>
  <c r="A1292" i="119" s="1"/>
  <c r="A1495" i="119" s="1"/>
  <c r="M73" i="119"/>
  <c r="E276" i="119"/>
  <c r="E479" i="119" s="1"/>
  <c r="E682" i="119" s="1"/>
  <c r="E885" i="119" s="1"/>
  <c r="E1088" i="119" s="1"/>
  <c r="E1291" i="119" s="1"/>
  <c r="E1494" i="119" s="1"/>
  <c r="B276" i="119"/>
  <c r="B479" i="119" s="1"/>
  <c r="B682" i="119" s="1"/>
  <c r="B885" i="119" s="1"/>
  <c r="B1088" i="119" s="1"/>
  <c r="B1291" i="119" s="1"/>
  <c r="B1494" i="119" s="1"/>
  <c r="A276" i="119"/>
  <c r="A479" i="119" s="1"/>
  <c r="A682" i="119" s="1"/>
  <c r="A885" i="119" s="1"/>
  <c r="A1088" i="119" s="1"/>
  <c r="A1291" i="119" s="1"/>
  <c r="A1494" i="119" s="1"/>
  <c r="M72" i="119"/>
  <c r="E275" i="119"/>
  <c r="E478" i="119" s="1"/>
  <c r="E681" i="119" s="1"/>
  <c r="E884" i="119" s="1"/>
  <c r="E1087" i="119" s="1"/>
  <c r="E1290" i="119" s="1"/>
  <c r="E1493" i="119" s="1"/>
  <c r="D275" i="119"/>
  <c r="D478" i="119" s="1"/>
  <c r="D681" i="119" s="1"/>
  <c r="D884" i="119" s="1"/>
  <c r="D1087" i="119" s="1"/>
  <c r="D1290" i="119" s="1"/>
  <c r="D1493" i="119" s="1"/>
  <c r="C275" i="119"/>
  <c r="C478" i="119" s="1"/>
  <c r="C681" i="119" s="1"/>
  <c r="C884" i="119" s="1"/>
  <c r="C1087" i="119" s="1"/>
  <c r="C1290" i="119" s="1"/>
  <c r="C1493" i="119" s="1"/>
  <c r="B275" i="119"/>
  <c r="B478" i="119" s="1"/>
  <c r="B681" i="119" s="1"/>
  <c r="B884" i="119" s="1"/>
  <c r="B1087" i="119" s="1"/>
  <c r="B1290" i="119" s="1"/>
  <c r="B1493" i="119" s="1"/>
  <c r="A275" i="119"/>
  <c r="A478" i="119" s="1"/>
  <c r="A681" i="119" s="1"/>
  <c r="A884" i="119" s="1"/>
  <c r="A1087" i="119" s="1"/>
  <c r="A1290" i="119" s="1"/>
  <c r="A1493" i="119" s="1"/>
  <c r="M71" i="119"/>
  <c r="E274" i="119"/>
  <c r="E477" i="119" s="1"/>
  <c r="E680" i="119" s="1"/>
  <c r="E883" i="119" s="1"/>
  <c r="E1086" i="119" s="1"/>
  <c r="E1289" i="119" s="1"/>
  <c r="E1492" i="119" s="1"/>
  <c r="B274" i="119"/>
  <c r="B477" i="119" s="1"/>
  <c r="B680" i="119" s="1"/>
  <c r="B883" i="119" s="1"/>
  <c r="B1086" i="119" s="1"/>
  <c r="B1289" i="119" s="1"/>
  <c r="B1492" i="119" s="1"/>
  <c r="A274" i="119"/>
  <c r="A477" i="119" s="1"/>
  <c r="A680" i="119" s="1"/>
  <c r="A883" i="119" s="1"/>
  <c r="A1086" i="119" s="1"/>
  <c r="A1289" i="119" s="1"/>
  <c r="A1492" i="119" s="1"/>
  <c r="M70" i="119"/>
  <c r="O70" i="119" s="1"/>
  <c r="E273" i="119"/>
  <c r="E476" i="119" s="1"/>
  <c r="E679" i="119" s="1"/>
  <c r="E882" i="119" s="1"/>
  <c r="E1085" i="119" s="1"/>
  <c r="E1288" i="119" s="1"/>
  <c r="E1491" i="119" s="1"/>
  <c r="B273" i="119"/>
  <c r="B476" i="119" s="1"/>
  <c r="B679" i="119" s="1"/>
  <c r="B882" i="119" s="1"/>
  <c r="B1085" i="119" s="1"/>
  <c r="B1288" i="119" s="1"/>
  <c r="B1491" i="119" s="1"/>
  <c r="A273" i="119"/>
  <c r="A476" i="119" s="1"/>
  <c r="A679" i="119" s="1"/>
  <c r="A882" i="119" s="1"/>
  <c r="A1085" i="119" s="1"/>
  <c r="A1288" i="119" s="1"/>
  <c r="A1491" i="119" s="1"/>
  <c r="M69" i="119"/>
  <c r="O69" i="119" s="1"/>
  <c r="P69" i="119" s="1"/>
  <c r="E272" i="119"/>
  <c r="E475" i="119" s="1"/>
  <c r="E678" i="119" s="1"/>
  <c r="E881" i="119" s="1"/>
  <c r="E1084" i="119" s="1"/>
  <c r="E1287" i="119" s="1"/>
  <c r="E1490" i="119" s="1"/>
  <c r="B272" i="119"/>
  <c r="B475" i="119" s="1"/>
  <c r="B678" i="119" s="1"/>
  <c r="B881" i="119" s="1"/>
  <c r="B1084" i="119" s="1"/>
  <c r="B1287" i="119" s="1"/>
  <c r="B1490" i="119" s="1"/>
  <c r="M68" i="119"/>
  <c r="D271" i="119"/>
  <c r="D474" i="119" s="1"/>
  <c r="D677" i="119" s="1"/>
  <c r="D880" i="119" s="1"/>
  <c r="D1083" i="119" s="1"/>
  <c r="D1286" i="119" s="1"/>
  <c r="D1489" i="119" s="1"/>
  <c r="C271" i="119"/>
  <c r="C474" i="119" s="1"/>
  <c r="C677" i="119" s="1"/>
  <c r="C880" i="119" s="1"/>
  <c r="C1083" i="119" s="1"/>
  <c r="C1286" i="119" s="1"/>
  <c r="C1489" i="119" s="1"/>
  <c r="B271" i="119"/>
  <c r="B474" i="119" s="1"/>
  <c r="B677" i="119" s="1"/>
  <c r="B880" i="119" s="1"/>
  <c r="B1083" i="119" s="1"/>
  <c r="B1286" i="119" s="1"/>
  <c r="B1489" i="119" s="1"/>
  <c r="A271" i="119"/>
  <c r="A474" i="119" s="1"/>
  <c r="A677" i="119" s="1"/>
  <c r="A880" i="119" s="1"/>
  <c r="A1083" i="119" s="1"/>
  <c r="A1286" i="119" s="1"/>
  <c r="A1489" i="119" s="1"/>
  <c r="M67" i="119"/>
  <c r="E270" i="119"/>
  <c r="E473" i="119" s="1"/>
  <c r="E676" i="119" s="1"/>
  <c r="E879" i="119" s="1"/>
  <c r="E1082" i="119" s="1"/>
  <c r="E1285" i="119" s="1"/>
  <c r="E1488" i="119" s="1"/>
  <c r="B270" i="119"/>
  <c r="B473" i="119" s="1"/>
  <c r="B676" i="119" s="1"/>
  <c r="B879" i="119" s="1"/>
  <c r="B1082" i="119" s="1"/>
  <c r="B1285" i="119" s="1"/>
  <c r="B1488" i="119" s="1"/>
  <c r="A270" i="119"/>
  <c r="A473" i="119" s="1"/>
  <c r="A676" i="119" s="1"/>
  <c r="A879" i="119" s="1"/>
  <c r="A1082" i="119" s="1"/>
  <c r="A1285" i="119" s="1"/>
  <c r="A1488" i="119" s="1"/>
  <c r="M66" i="119"/>
  <c r="O66" i="119" s="1"/>
  <c r="E269" i="119"/>
  <c r="E472" i="119" s="1"/>
  <c r="E675" i="119" s="1"/>
  <c r="E878" i="119" s="1"/>
  <c r="E1081" i="119" s="1"/>
  <c r="E1284" i="119" s="1"/>
  <c r="E1487" i="119" s="1"/>
  <c r="B269" i="119"/>
  <c r="B472" i="119" s="1"/>
  <c r="B675" i="119" s="1"/>
  <c r="B878" i="119" s="1"/>
  <c r="B1081" i="119" s="1"/>
  <c r="B1284" i="119" s="1"/>
  <c r="B1487" i="119" s="1"/>
  <c r="A269" i="119"/>
  <c r="A472" i="119" s="1"/>
  <c r="A675" i="119" s="1"/>
  <c r="A878" i="119" s="1"/>
  <c r="A1081" i="119" s="1"/>
  <c r="A1284" i="119" s="1"/>
  <c r="A1487" i="119" s="1"/>
  <c r="M65" i="119"/>
  <c r="O65" i="119" s="1"/>
  <c r="P65" i="119" s="1"/>
  <c r="E268" i="119"/>
  <c r="E471" i="119" s="1"/>
  <c r="E674" i="119" s="1"/>
  <c r="E877" i="119" s="1"/>
  <c r="E1080" i="119" s="1"/>
  <c r="E1283" i="119" s="1"/>
  <c r="E1486" i="119" s="1"/>
  <c r="B268" i="119"/>
  <c r="B471" i="119" s="1"/>
  <c r="B674" i="119" s="1"/>
  <c r="B877" i="119" s="1"/>
  <c r="B1080" i="119" s="1"/>
  <c r="B1283" i="119" s="1"/>
  <c r="B1486" i="119" s="1"/>
  <c r="A268" i="119"/>
  <c r="A471" i="119" s="1"/>
  <c r="A674" i="119" s="1"/>
  <c r="A877" i="119" s="1"/>
  <c r="A1080" i="119" s="1"/>
  <c r="A1283" i="119" s="1"/>
  <c r="A1486" i="119" s="1"/>
  <c r="M64" i="119"/>
  <c r="D267" i="119"/>
  <c r="D470" i="119" s="1"/>
  <c r="D673" i="119" s="1"/>
  <c r="D876" i="119" s="1"/>
  <c r="D1079" i="119" s="1"/>
  <c r="D1282" i="119" s="1"/>
  <c r="D1485" i="119" s="1"/>
  <c r="C267" i="119"/>
  <c r="C470" i="119" s="1"/>
  <c r="C673" i="119" s="1"/>
  <c r="C876" i="119" s="1"/>
  <c r="C1079" i="119" s="1"/>
  <c r="C1282" i="119" s="1"/>
  <c r="C1485" i="119" s="1"/>
  <c r="B267" i="119"/>
  <c r="B470" i="119" s="1"/>
  <c r="B673" i="119" s="1"/>
  <c r="B876" i="119" s="1"/>
  <c r="B1079" i="119" s="1"/>
  <c r="B1282" i="119" s="1"/>
  <c r="B1485" i="119" s="1"/>
  <c r="A267" i="119"/>
  <c r="A470" i="119" s="1"/>
  <c r="A673" i="119" s="1"/>
  <c r="A876" i="119" s="1"/>
  <c r="A1079" i="119" s="1"/>
  <c r="A1282" i="119" s="1"/>
  <c r="A1485" i="119" s="1"/>
  <c r="M63" i="119"/>
  <c r="E266" i="119"/>
  <c r="E469" i="119" s="1"/>
  <c r="E672" i="119" s="1"/>
  <c r="E875" i="119" s="1"/>
  <c r="E1078" i="119" s="1"/>
  <c r="E1281" i="119" s="1"/>
  <c r="E1484" i="119" s="1"/>
  <c r="B266" i="119"/>
  <c r="B469" i="119" s="1"/>
  <c r="B672" i="119" s="1"/>
  <c r="B875" i="119" s="1"/>
  <c r="B1078" i="119" s="1"/>
  <c r="B1281" i="119" s="1"/>
  <c r="B1484" i="119" s="1"/>
  <c r="A266" i="119"/>
  <c r="A469" i="119" s="1"/>
  <c r="A672" i="119" s="1"/>
  <c r="A875" i="119" s="1"/>
  <c r="A1078" i="119" s="1"/>
  <c r="A1281" i="119" s="1"/>
  <c r="A1484" i="119" s="1"/>
  <c r="M62" i="119"/>
  <c r="O62" i="119" s="1"/>
  <c r="E265" i="119"/>
  <c r="E468" i="119" s="1"/>
  <c r="E671" i="119" s="1"/>
  <c r="E874" i="119" s="1"/>
  <c r="E1077" i="119" s="1"/>
  <c r="E1280" i="119" s="1"/>
  <c r="E1483" i="119" s="1"/>
  <c r="B265" i="119"/>
  <c r="B468" i="119" s="1"/>
  <c r="B671" i="119" s="1"/>
  <c r="B874" i="119" s="1"/>
  <c r="B1077" i="119" s="1"/>
  <c r="B1280" i="119" s="1"/>
  <c r="B1483" i="119" s="1"/>
  <c r="A265" i="119"/>
  <c r="A468" i="119" s="1"/>
  <c r="A671" i="119" s="1"/>
  <c r="A874" i="119" s="1"/>
  <c r="A1077" i="119" s="1"/>
  <c r="A1280" i="119" s="1"/>
  <c r="A1483" i="119" s="1"/>
  <c r="M61" i="119"/>
  <c r="O61" i="119" s="1"/>
  <c r="P61" i="119" s="1"/>
  <c r="B264" i="119"/>
  <c r="B467" i="119" s="1"/>
  <c r="B670" i="119" s="1"/>
  <c r="B873" i="119" s="1"/>
  <c r="B1076" i="119" s="1"/>
  <c r="B1279" i="119" s="1"/>
  <c r="B1482" i="119" s="1"/>
  <c r="A264" i="119"/>
  <c r="A467" i="119" s="1"/>
  <c r="A670" i="119" s="1"/>
  <c r="A873" i="119" s="1"/>
  <c r="A1076" i="119" s="1"/>
  <c r="A1279" i="119" s="1"/>
  <c r="A1482" i="119" s="1"/>
  <c r="M60" i="119"/>
  <c r="E263" i="119"/>
  <c r="E466" i="119" s="1"/>
  <c r="E669" i="119" s="1"/>
  <c r="E872" i="119" s="1"/>
  <c r="E1075" i="119" s="1"/>
  <c r="E1278" i="119" s="1"/>
  <c r="E1481" i="119" s="1"/>
  <c r="B263" i="119"/>
  <c r="B466" i="119" s="1"/>
  <c r="B669" i="119" s="1"/>
  <c r="B872" i="119" s="1"/>
  <c r="B1075" i="119" s="1"/>
  <c r="B1278" i="119" s="1"/>
  <c r="B1481" i="119" s="1"/>
  <c r="A263" i="119"/>
  <c r="A466" i="119" s="1"/>
  <c r="A669" i="119" s="1"/>
  <c r="A872" i="119" s="1"/>
  <c r="A1075" i="119" s="1"/>
  <c r="A1278" i="119" s="1"/>
  <c r="A1481" i="119" s="1"/>
  <c r="M59" i="119"/>
  <c r="C262" i="119"/>
  <c r="C465" i="119" s="1"/>
  <c r="C668" i="119" s="1"/>
  <c r="C871" i="119" s="1"/>
  <c r="C1074" i="119" s="1"/>
  <c r="C1277" i="119" s="1"/>
  <c r="C1480" i="119" s="1"/>
  <c r="B262" i="119"/>
  <c r="B465" i="119" s="1"/>
  <c r="B668" i="119" s="1"/>
  <c r="B871" i="119" s="1"/>
  <c r="B1074" i="119" s="1"/>
  <c r="B1277" i="119" s="1"/>
  <c r="B1480" i="119" s="1"/>
  <c r="A262" i="119"/>
  <c r="A465" i="119" s="1"/>
  <c r="A668" i="119" s="1"/>
  <c r="A871" i="119" s="1"/>
  <c r="A1074" i="119" s="1"/>
  <c r="A1277" i="119" s="1"/>
  <c r="A1480" i="119" s="1"/>
  <c r="M58" i="119"/>
  <c r="O58" i="119" s="1"/>
  <c r="E261" i="119"/>
  <c r="E464" i="119" s="1"/>
  <c r="E667" i="119" s="1"/>
  <c r="E870" i="119" s="1"/>
  <c r="E1073" i="119" s="1"/>
  <c r="E1276" i="119" s="1"/>
  <c r="E1479" i="119" s="1"/>
  <c r="B261" i="119"/>
  <c r="B464" i="119" s="1"/>
  <c r="B667" i="119" s="1"/>
  <c r="B870" i="119" s="1"/>
  <c r="B1073" i="119" s="1"/>
  <c r="B1276" i="119" s="1"/>
  <c r="B1479" i="119" s="1"/>
  <c r="A261" i="119"/>
  <c r="A464" i="119" s="1"/>
  <c r="A667" i="119" s="1"/>
  <c r="A870" i="119" s="1"/>
  <c r="A1073" i="119" s="1"/>
  <c r="A1276" i="119" s="1"/>
  <c r="A1479" i="119" s="1"/>
  <c r="M57" i="119"/>
  <c r="B260" i="119"/>
  <c r="B463" i="119" s="1"/>
  <c r="B666" i="119" s="1"/>
  <c r="B869" i="119" s="1"/>
  <c r="B1072" i="119" s="1"/>
  <c r="B1275" i="119" s="1"/>
  <c r="B1478" i="119" s="1"/>
  <c r="A260" i="119"/>
  <c r="A463" i="119" s="1"/>
  <c r="A666" i="119" s="1"/>
  <c r="A869" i="119" s="1"/>
  <c r="A1072" i="119" s="1"/>
  <c r="A1275" i="119" s="1"/>
  <c r="A1478" i="119" s="1"/>
  <c r="M56" i="119"/>
  <c r="E259" i="119"/>
  <c r="E462" i="119" s="1"/>
  <c r="E665" i="119" s="1"/>
  <c r="E868" i="119" s="1"/>
  <c r="E1071" i="119" s="1"/>
  <c r="E1274" i="119" s="1"/>
  <c r="E1477" i="119" s="1"/>
  <c r="B259" i="119"/>
  <c r="B462" i="119" s="1"/>
  <c r="B665" i="119" s="1"/>
  <c r="B868" i="119" s="1"/>
  <c r="B1071" i="119" s="1"/>
  <c r="B1274" i="119" s="1"/>
  <c r="B1477" i="119" s="1"/>
  <c r="A259" i="119"/>
  <c r="A462" i="119" s="1"/>
  <c r="A665" i="119" s="1"/>
  <c r="A868" i="119" s="1"/>
  <c r="A1071" i="119" s="1"/>
  <c r="A1274" i="119" s="1"/>
  <c r="A1477" i="119" s="1"/>
  <c r="M55" i="119"/>
  <c r="D258" i="119"/>
  <c r="D461" i="119" s="1"/>
  <c r="D664" i="119" s="1"/>
  <c r="D867" i="119" s="1"/>
  <c r="D1070" i="119" s="1"/>
  <c r="D1273" i="119" s="1"/>
  <c r="D1476" i="119" s="1"/>
  <c r="C258" i="119"/>
  <c r="C461" i="119" s="1"/>
  <c r="C664" i="119" s="1"/>
  <c r="C867" i="119" s="1"/>
  <c r="C1070" i="119" s="1"/>
  <c r="C1273" i="119" s="1"/>
  <c r="C1476" i="119" s="1"/>
  <c r="B258" i="119"/>
  <c r="B461" i="119" s="1"/>
  <c r="B664" i="119" s="1"/>
  <c r="B867" i="119" s="1"/>
  <c r="B1070" i="119" s="1"/>
  <c r="B1273" i="119" s="1"/>
  <c r="B1476" i="119" s="1"/>
  <c r="A258" i="119"/>
  <c r="A461" i="119" s="1"/>
  <c r="A664" i="119" s="1"/>
  <c r="A867" i="119" s="1"/>
  <c r="A1070" i="119" s="1"/>
  <c r="A1273" i="119" s="1"/>
  <c r="A1476" i="119" s="1"/>
  <c r="M54" i="119"/>
  <c r="O54" i="119" s="1"/>
  <c r="E257" i="119"/>
  <c r="E460" i="119" s="1"/>
  <c r="E663" i="119" s="1"/>
  <c r="E866" i="119" s="1"/>
  <c r="E1069" i="119" s="1"/>
  <c r="E1272" i="119" s="1"/>
  <c r="E1475" i="119" s="1"/>
  <c r="B257" i="119"/>
  <c r="B460" i="119" s="1"/>
  <c r="B663" i="119" s="1"/>
  <c r="B866" i="119" s="1"/>
  <c r="B1069" i="119" s="1"/>
  <c r="B1272" i="119" s="1"/>
  <c r="B1475" i="119" s="1"/>
  <c r="A257" i="119"/>
  <c r="A460" i="119" s="1"/>
  <c r="A663" i="119" s="1"/>
  <c r="A866" i="119" s="1"/>
  <c r="A1069" i="119" s="1"/>
  <c r="A1272" i="119" s="1"/>
  <c r="A1475" i="119" s="1"/>
  <c r="M53" i="119"/>
  <c r="O53" i="119" s="1"/>
  <c r="P53" i="119" s="1"/>
  <c r="E256" i="119"/>
  <c r="E459" i="119" s="1"/>
  <c r="E662" i="119" s="1"/>
  <c r="E865" i="119" s="1"/>
  <c r="E1068" i="119" s="1"/>
  <c r="E1271" i="119" s="1"/>
  <c r="E1474" i="119" s="1"/>
  <c r="B256" i="119"/>
  <c r="B459" i="119" s="1"/>
  <c r="B662" i="119" s="1"/>
  <c r="B865" i="119" s="1"/>
  <c r="B1068" i="119" s="1"/>
  <c r="B1271" i="119" s="1"/>
  <c r="B1474" i="119" s="1"/>
  <c r="A256" i="119"/>
  <c r="A459" i="119" s="1"/>
  <c r="A662" i="119" s="1"/>
  <c r="A865" i="119" s="1"/>
  <c r="A1068" i="119" s="1"/>
  <c r="A1271" i="119" s="1"/>
  <c r="A1474" i="119" s="1"/>
  <c r="M52" i="119"/>
  <c r="E255" i="119"/>
  <c r="E458" i="119" s="1"/>
  <c r="E661" i="119" s="1"/>
  <c r="E864" i="119" s="1"/>
  <c r="E1067" i="119" s="1"/>
  <c r="E1270" i="119" s="1"/>
  <c r="E1473" i="119" s="1"/>
  <c r="B255" i="119"/>
  <c r="B458" i="119" s="1"/>
  <c r="B661" i="119" s="1"/>
  <c r="B864" i="119" s="1"/>
  <c r="B1067" i="119" s="1"/>
  <c r="B1270" i="119" s="1"/>
  <c r="B1473" i="119" s="1"/>
  <c r="A255" i="119"/>
  <c r="A458" i="119" s="1"/>
  <c r="A661" i="119" s="1"/>
  <c r="A864" i="119" s="1"/>
  <c r="A1067" i="119" s="1"/>
  <c r="A1270" i="119" s="1"/>
  <c r="A1473" i="119" s="1"/>
  <c r="M51" i="119"/>
  <c r="E254" i="119"/>
  <c r="E457" i="119" s="1"/>
  <c r="E660" i="119" s="1"/>
  <c r="E863" i="119" s="1"/>
  <c r="E1066" i="119" s="1"/>
  <c r="E1269" i="119" s="1"/>
  <c r="E1472" i="119" s="1"/>
  <c r="B254" i="119"/>
  <c r="B457" i="119" s="1"/>
  <c r="B660" i="119" s="1"/>
  <c r="B863" i="119" s="1"/>
  <c r="B1066" i="119" s="1"/>
  <c r="B1269" i="119" s="1"/>
  <c r="B1472" i="119" s="1"/>
  <c r="A254" i="119"/>
  <c r="A457" i="119" s="1"/>
  <c r="A660" i="119" s="1"/>
  <c r="A863" i="119" s="1"/>
  <c r="A1066" i="119" s="1"/>
  <c r="A1269" i="119" s="1"/>
  <c r="A1472" i="119" s="1"/>
  <c r="M50" i="119"/>
  <c r="O50" i="119" s="1"/>
  <c r="D253" i="119"/>
  <c r="D456" i="119" s="1"/>
  <c r="D659" i="119" s="1"/>
  <c r="D862" i="119" s="1"/>
  <c r="D1065" i="119" s="1"/>
  <c r="D1268" i="119" s="1"/>
  <c r="D1471" i="119" s="1"/>
  <c r="C253" i="119"/>
  <c r="C456" i="119" s="1"/>
  <c r="C659" i="119" s="1"/>
  <c r="C862" i="119" s="1"/>
  <c r="C1065" i="119" s="1"/>
  <c r="C1268" i="119" s="1"/>
  <c r="C1471" i="119" s="1"/>
  <c r="B253" i="119"/>
  <c r="B456" i="119" s="1"/>
  <c r="B659" i="119" s="1"/>
  <c r="B862" i="119" s="1"/>
  <c r="B1065" i="119" s="1"/>
  <c r="B1268" i="119" s="1"/>
  <c r="B1471" i="119" s="1"/>
  <c r="A253" i="119"/>
  <c r="A456" i="119" s="1"/>
  <c r="A659" i="119" s="1"/>
  <c r="A862" i="119" s="1"/>
  <c r="A1065" i="119" s="1"/>
  <c r="A1268" i="119" s="1"/>
  <c r="A1471" i="119" s="1"/>
  <c r="M49" i="119"/>
  <c r="E252" i="119"/>
  <c r="E455" i="119" s="1"/>
  <c r="E658" i="119" s="1"/>
  <c r="E861" i="119" s="1"/>
  <c r="E1064" i="119" s="1"/>
  <c r="E1267" i="119" s="1"/>
  <c r="E1470" i="119" s="1"/>
  <c r="B252" i="119"/>
  <c r="B455" i="119" s="1"/>
  <c r="B658" i="119" s="1"/>
  <c r="B861" i="119" s="1"/>
  <c r="B1064" i="119" s="1"/>
  <c r="B1267" i="119" s="1"/>
  <c r="B1470" i="119" s="1"/>
  <c r="A252" i="119"/>
  <c r="A455" i="119" s="1"/>
  <c r="A658" i="119" s="1"/>
  <c r="A861" i="119" s="1"/>
  <c r="A1064" i="119" s="1"/>
  <c r="A1267" i="119" s="1"/>
  <c r="A1470" i="119" s="1"/>
  <c r="M48" i="119"/>
  <c r="E251" i="119"/>
  <c r="E454" i="119" s="1"/>
  <c r="E657" i="119" s="1"/>
  <c r="E860" i="119" s="1"/>
  <c r="E1063" i="119" s="1"/>
  <c r="E1266" i="119" s="1"/>
  <c r="E1469" i="119" s="1"/>
  <c r="B251" i="119"/>
  <c r="B454" i="119" s="1"/>
  <c r="B657" i="119" s="1"/>
  <c r="B860" i="119" s="1"/>
  <c r="B1063" i="119" s="1"/>
  <c r="B1266" i="119" s="1"/>
  <c r="B1469" i="119" s="1"/>
  <c r="A251" i="119"/>
  <c r="A454" i="119" s="1"/>
  <c r="A657" i="119" s="1"/>
  <c r="A860" i="119" s="1"/>
  <c r="A1063" i="119" s="1"/>
  <c r="A1266" i="119" s="1"/>
  <c r="A1469" i="119" s="1"/>
  <c r="M47" i="119"/>
  <c r="E250" i="119"/>
  <c r="E453" i="119" s="1"/>
  <c r="E656" i="119" s="1"/>
  <c r="E859" i="119" s="1"/>
  <c r="E1062" i="119" s="1"/>
  <c r="E1265" i="119" s="1"/>
  <c r="E1468" i="119" s="1"/>
  <c r="B250" i="119"/>
  <c r="B453" i="119" s="1"/>
  <c r="B656" i="119" s="1"/>
  <c r="B859" i="119" s="1"/>
  <c r="B1062" i="119" s="1"/>
  <c r="B1265" i="119" s="1"/>
  <c r="B1468" i="119" s="1"/>
  <c r="A250" i="119"/>
  <c r="A453" i="119" s="1"/>
  <c r="A656" i="119" s="1"/>
  <c r="A859" i="119" s="1"/>
  <c r="A1062" i="119" s="1"/>
  <c r="A1265" i="119" s="1"/>
  <c r="A1468" i="119" s="1"/>
  <c r="M46" i="119"/>
  <c r="O46" i="119" s="1"/>
  <c r="E249" i="119"/>
  <c r="E452" i="119" s="1"/>
  <c r="E655" i="119" s="1"/>
  <c r="E858" i="119" s="1"/>
  <c r="E1061" i="119" s="1"/>
  <c r="E1264" i="119" s="1"/>
  <c r="E1467" i="119" s="1"/>
  <c r="B249" i="119"/>
  <c r="B452" i="119" s="1"/>
  <c r="B655" i="119" s="1"/>
  <c r="B858" i="119" s="1"/>
  <c r="B1061" i="119" s="1"/>
  <c r="B1264" i="119" s="1"/>
  <c r="B1467" i="119" s="1"/>
  <c r="A249" i="119"/>
  <c r="A452" i="119" s="1"/>
  <c r="A655" i="119" s="1"/>
  <c r="A858" i="119" s="1"/>
  <c r="A1061" i="119" s="1"/>
  <c r="A1264" i="119" s="1"/>
  <c r="A1467" i="119" s="1"/>
  <c r="M45" i="119"/>
  <c r="O45" i="119" s="1"/>
  <c r="P45" i="119" s="1"/>
  <c r="E248" i="119"/>
  <c r="E451" i="119" s="1"/>
  <c r="E654" i="119" s="1"/>
  <c r="E857" i="119" s="1"/>
  <c r="E1060" i="119" s="1"/>
  <c r="E1263" i="119" s="1"/>
  <c r="E1466" i="119" s="1"/>
  <c r="A248" i="119"/>
  <c r="A451" i="119" s="1"/>
  <c r="A654" i="119" s="1"/>
  <c r="A857" i="119" s="1"/>
  <c r="A1060" i="119" s="1"/>
  <c r="A1263" i="119" s="1"/>
  <c r="A1466" i="119" s="1"/>
  <c r="M44" i="119"/>
  <c r="E247" i="119"/>
  <c r="E450" i="119" s="1"/>
  <c r="E653" i="119" s="1"/>
  <c r="E856" i="119" s="1"/>
  <c r="E1059" i="119" s="1"/>
  <c r="E1262" i="119" s="1"/>
  <c r="E1465" i="119" s="1"/>
  <c r="B247" i="119"/>
  <c r="B450" i="119" s="1"/>
  <c r="B653" i="119" s="1"/>
  <c r="B856" i="119" s="1"/>
  <c r="B1059" i="119" s="1"/>
  <c r="B1262" i="119" s="1"/>
  <c r="B1465" i="119" s="1"/>
  <c r="A247" i="119"/>
  <c r="M43" i="119"/>
  <c r="E246" i="119"/>
  <c r="E449" i="119" s="1"/>
  <c r="E652" i="119" s="1"/>
  <c r="E855" i="119" s="1"/>
  <c r="E1058" i="119" s="1"/>
  <c r="E1261" i="119" s="1"/>
  <c r="E1464" i="119" s="1"/>
  <c r="B246" i="119"/>
  <c r="B449" i="119" s="1"/>
  <c r="B652" i="119" s="1"/>
  <c r="B855" i="119" s="1"/>
  <c r="B1058" i="119" s="1"/>
  <c r="B1261" i="119" s="1"/>
  <c r="B1464" i="119" s="1"/>
  <c r="A246" i="119"/>
  <c r="A449" i="119" s="1"/>
  <c r="A652" i="119" s="1"/>
  <c r="A855" i="119" s="1"/>
  <c r="A1058" i="119" s="1"/>
  <c r="A1261" i="119" s="1"/>
  <c r="A1464" i="119" s="1"/>
  <c r="M42" i="119"/>
  <c r="O42" i="119" s="1"/>
  <c r="E245" i="119"/>
  <c r="E448" i="119" s="1"/>
  <c r="E651" i="119" s="1"/>
  <c r="E854" i="119" s="1"/>
  <c r="E1057" i="119" s="1"/>
  <c r="E1260" i="119" s="1"/>
  <c r="E1463" i="119" s="1"/>
  <c r="B245" i="119"/>
  <c r="B448" i="119" s="1"/>
  <c r="B651" i="119" s="1"/>
  <c r="B854" i="119" s="1"/>
  <c r="B1057" i="119" s="1"/>
  <c r="B1260" i="119" s="1"/>
  <c r="B1463" i="119" s="1"/>
  <c r="A245" i="119"/>
  <c r="A448" i="119" s="1"/>
  <c r="A651" i="119" s="1"/>
  <c r="A854" i="119" s="1"/>
  <c r="A1057" i="119" s="1"/>
  <c r="A1260" i="119" s="1"/>
  <c r="A1463" i="119" s="1"/>
  <c r="M41" i="119"/>
  <c r="O41" i="119" s="1"/>
  <c r="P41" i="119" s="1"/>
  <c r="E244" i="119"/>
  <c r="E447" i="119" s="1"/>
  <c r="E650" i="119" s="1"/>
  <c r="E853" i="119" s="1"/>
  <c r="E1056" i="119" s="1"/>
  <c r="E1259" i="119" s="1"/>
  <c r="E1462" i="119" s="1"/>
  <c r="B244" i="119"/>
  <c r="B447" i="119" s="1"/>
  <c r="B650" i="119" s="1"/>
  <c r="B853" i="119" s="1"/>
  <c r="B1056" i="119" s="1"/>
  <c r="B1259" i="119" s="1"/>
  <c r="B1462" i="119" s="1"/>
  <c r="A244" i="119"/>
  <c r="A447" i="119" s="1"/>
  <c r="A650" i="119" s="1"/>
  <c r="A853" i="119" s="1"/>
  <c r="A1056" i="119" s="1"/>
  <c r="A1259" i="119" s="1"/>
  <c r="A1462" i="119" s="1"/>
  <c r="M40" i="119"/>
  <c r="E243" i="119"/>
  <c r="E446" i="119" s="1"/>
  <c r="E649" i="119" s="1"/>
  <c r="E852" i="119" s="1"/>
  <c r="E1055" i="119" s="1"/>
  <c r="E1258" i="119" s="1"/>
  <c r="E1461" i="119" s="1"/>
  <c r="B243" i="119"/>
  <c r="B446" i="119" s="1"/>
  <c r="B649" i="119" s="1"/>
  <c r="B852" i="119" s="1"/>
  <c r="B1055" i="119" s="1"/>
  <c r="B1258" i="119" s="1"/>
  <c r="B1461" i="119" s="1"/>
  <c r="A243" i="119"/>
  <c r="A446" i="119" s="1"/>
  <c r="A649" i="119" s="1"/>
  <c r="A852" i="119" s="1"/>
  <c r="A1055" i="119" s="1"/>
  <c r="A1258" i="119" s="1"/>
  <c r="A1461" i="119" s="1"/>
  <c r="M39" i="119"/>
  <c r="E242" i="119"/>
  <c r="E445" i="119" s="1"/>
  <c r="E648" i="119" s="1"/>
  <c r="E851" i="119" s="1"/>
  <c r="E1054" i="119" s="1"/>
  <c r="E1257" i="119" s="1"/>
  <c r="E1460" i="119" s="1"/>
  <c r="B242" i="119"/>
  <c r="B445" i="119" s="1"/>
  <c r="B648" i="119" s="1"/>
  <c r="B851" i="119" s="1"/>
  <c r="B1054" i="119" s="1"/>
  <c r="B1257" i="119" s="1"/>
  <c r="B1460" i="119" s="1"/>
  <c r="A242" i="119"/>
  <c r="A445" i="119" s="1"/>
  <c r="A648" i="119" s="1"/>
  <c r="A851" i="119" s="1"/>
  <c r="A1054" i="119" s="1"/>
  <c r="A1257" i="119" s="1"/>
  <c r="A1460" i="119" s="1"/>
  <c r="M38" i="119"/>
  <c r="O38" i="119" s="1"/>
  <c r="E241" i="119"/>
  <c r="E444" i="119" s="1"/>
  <c r="E647" i="119" s="1"/>
  <c r="E850" i="119" s="1"/>
  <c r="E1053" i="119" s="1"/>
  <c r="E1256" i="119" s="1"/>
  <c r="E1459" i="119" s="1"/>
  <c r="B241" i="119"/>
  <c r="B444" i="119" s="1"/>
  <c r="B647" i="119" s="1"/>
  <c r="B850" i="119" s="1"/>
  <c r="B1053" i="119" s="1"/>
  <c r="B1256" i="119" s="1"/>
  <c r="B1459" i="119" s="1"/>
  <c r="A241" i="119"/>
  <c r="A444" i="119" s="1"/>
  <c r="A647" i="119" s="1"/>
  <c r="A850" i="119" s="1"/>
  <c r="A1053" i="119" s="1"/>
  <c r="A1256" i="119" s="1"/>
  <c r="A1459" i="119" s="1"/>
  <c r="M37" i="119"/>
  <c r="O37" i="119" s="1"/>
  <c r="P37" i="119" s="1"/>
  <c r="E240" i="119"/>
  <c r="E443" i="119" s="1"/>
  <c r="E646" i="119" s="1"/>
  <c r="E849" i="119" s="1"/>
  <c r="E1052" i="119" s="1"/>
  <c r="E1255" i="119" s="1"/>
  <c r="E1458" i="119" s="1"/>
  <c r="B240" i="119"/>
  <c r="B443" i="119" s="1"/>
  <c r="B646" i="119" s="1"/>
  <c r="B849" i="119" s="1"/>
  <c r="B1052" i="119" s="1"/>
  <c r="B1255" i="119" s="1"/>
  <c r="B1458" i="119" s="1"/>
  <c r="A240" i="119"/>
  <c r="A443" i="119" s="1"/>
  <c r="A646" i="119" s="1"/>
  <c r="A849" i="119" s="1"/>
  <c r="A1052" i="119" s="1"/>
  <c r="A1255" i="119" s="1"/>
  <c r="A1458" i="119" s="1"/>
  <c r="M36" i="119"/>
  <c r="D239" i="119"/>
  <c r="D442" i="119" s="1"/>
  <c r="D645" i="119" s="1"/>
  <c r="D848" i="119" s="1"/>
  <c r="D1051" i="119" s="1"/>
  <c r="D1254" i="119" s="1"/>
  <c r="D1457" i="119" s="1"/>
  <c r="C239" i="119"/>
  <c r="C442" i="119" s="1"/>
  <c r="C645" i="119" s="1"/>
  <c r="C848" i="119" s="1"/>
  <c r="C1051" i="119" s="1"/>
  <c r="C1254" i="119" s="1"/>
  <c r="C1457" i="119" s="1"/>
  <c r="B239" i="119"/>
  <c r="B442" i="119" s="1"/>
  <c r="B645" i="119" s="1"/>
  <c r="B848" i="119" s="1"/>
  <c r="B1051" i="119" s="1"/>
  <c r="B1254" i="119" s="1"/>
  <c r="B1457" i="119" s="1"/>
  <c r="A239" i="119"/>
  <c r="A442" i="119" s="1"/>
  <c r="A645" i="119" s="1"/>
  <c r="A848" i="119" s="1"/>
  <c r="A1051" i="119" s="1"/>
  <c r="A1254" i="119" s="1"/>
  <c r="A1457" i="119" s="1"/>
  <c r="M35" i="119"/>
  <c r="E238" i="119"/>
  <c r="E441" i="119" s="1"/>
  <c r="E644" i="119" s="1"/>
  <c r="E847" i="119" s="1"/>
  <c r="E1050" i="119" s="1"/>
  <c r="E1253" i="119" s="1"/>
  <c r="E1456" i="119" s="1"/>
  <c r="A238" i="119"/>
  <c r="A441" i="119" s="1"/>
  <c r="A644" i="119" s="1"/>
  <c r="A847" i="119" s="1"/>
  <c r="A1050" i="119" s="1"/>
  <c r="A1253" i="119" s="1"/>
  <c r="A1456" i="119" s="1"/>
  <c r="M34" i="119"/>
  <c r="O34" i="119" s="1"/>
  <c r="D237" i="119"/>
  <c r="D440" i="119" s="1"/>
  <c r="D643" i="119" s="1"/>
  <c r="D846" i="119" s="1"/>
  <c r="D1049" i="119" s="1"/>
  <c r="D1252" i="119" s="1"/>
  <c r="D1455" i="119" s="1"/>
  <c r="C237" i="119"/>
  <c r="C440" i="119" s="1"/>
  <c r="C643" i="119" s="1"/>
  <c r="C846" i="119" s="1"/>
  <c r="C1049" i="119" s="1"/>
  <c r="C1252" i="119" s="1"/>
  <c r="C1455" i="119" s="1"/>
  <c r="B237" i="119"/>
  <c r="B440" i="119" s="1"/>
  <c r="B643" i="119" s="1"/>
  <c r="B846" i="119" s="1"/>
  <c r="B1049" i="119" s="1"/>
  <c r="B1252" i="119" s="1"/>
  <c r="B1455" i="119" s="1"/>
  <c r="A237" i="119"/>
  <c r="A440" i="119" s="1"/>
  <c r="A643" i="119" s="1"/>
  <c r="A846" i="119" s="1"/>
  <c r="A1049" i="119" s="1"/>
  <c r="A1252" i="119" s="1"/>
  <c r="A1455" i="119" s="1"/>
  <c r="M33" i="119"/>
  <c r="O33" i="119" s="1"/>
  <c r="P33" i="119" s="1"/>
  <c r="E236" i="119"/>
  <c r="E439" i="119" s="1"/>
  <c r="E642" i="119" s="1"/>
  <c r="E845" i="119" s="1"/>
  <c r="E1048" i="119" s="1"/>
  <c r="E1251" i="119" s="1"/>
  <c r="E1454" i="119" s="1"/>
  <c r="B236" i="119"/>
  <c r="B439" i="119" s="1"/>
  <c r="B642" i="119" s="1"/>
  <c r="B845" i="119" s="1"/>
  <c r="B1048" i="119" s="1"/>
  <c r="B1251" i="119" s="1"/>
  <c r="B1454" i="119" s="1"/>
  <c r="A236" i="119"/>
  <c r="A439" i="119" s="1"/>
  <c r="A642" i="119" s="1"/>
  <c r="A845" i="119" s="1"/>
  <c r="A1048" i="119" s="1"/>
  <c r="A1251" i="119" s="1"/>
  <c r="A1454" i="119" s="1"/>
  <c r="M32" i="119"/>
  <c r="D235" i="119"/>
  <c r="D438" i="119" s="1"/>
  <c r="D641" i="119" s="1"/>
  <c r="D844" i="119" s="1"/>
  <c r="D1047" i="119" s="1"/>
  <c r="D1250" i="119" s="1"/>
  <c r="D1453" i="119" s="1"/>
  <c r="C235" i="119"/>
  <c r="C438" i="119" s="1"/>
  <c r="C641" i="119" s="1"/>
  <c r="C844" i="119" s="1"/>
  <c r="C1047" i="119" s="1"/>
  <c r="C1250" i="119" s="1"/>
  <c r="C1453" i="119" s="1"/>
  <c r="B235" i="119"/>
  <c r="B438" i="119" s="1"/>
  <c r="B641" i="119" s="1"/>
  <c r="B844" i="119" s="1"/>
  <c r="B1047" i="119" s="1"/>
  <c r="B1250" i="119" s="1"/>
  <c r="B1453" i="119" s="1"/>
  <c r="A235" i="119"/>
  <c r="A438" i="119" s="1"/>
  <c r="A641" i="119" s="1"/>
  <c r="A844" i="119" s="1"/>
  <c r="A1047" i="119" s="1"/>
  <c r="A1250" i="119" s="1"/>
  <c r="A1453" i="119" s="1"/>
  <c r="M31" i="119"/>
  <c r="E234" i="119"/>
  <c r="E437" i="119" s="1"/>
  <c r="E640" i="119" s="1"/>
  <c r="E843" i="119" s="1"/>
  <c r="E1046" i="119" s="1"/>
  <c r="E1249" i="119" s="1"/>
  <c r="E1452" i="119" s="1"/>
  <c r="B234" i="119"/>
  <c r="B437" i="119" s="1"/>
  <c r="B640" i="119" s="1"/>
  <c r="B843" i="119" s="1"/>
  <c r="B1046" i="119" s="1"/>
  <c r="B1249" i="119" s="1"/>
  <c r="B1452" i="119" s="1"/>
  <c r="A234" i="119"/>
  <c r="A437" i="119" s="1"/>
  <c r="A640" i="119" s="1"/>
  <c r="A843" i="119" s="1"/>
  <c r="A1046" i="119" s="1"/>
  <c r="A1249" i="119" s="1"/>
  <c r="A1452" i="119" s="1"/>
  <c r="P30" i="119"/>
  <c r="M30" i="119"/>
  <c r="O30" i="119" s="1"/>
  <c r="E233" i="119"/>
  <c r="E436" i="119" s="1"/>
  <c r="E639" i="119" s="1"/>
  <c r="E842" i="119" s="1"/>
  <c r="E1045" i="119" s="1"/>
  <c r="E1248" i="119" s="1"/>
  <c r="E1451" i="119" s="1"/>
  <c r="B233" i="119"/>
  <c r="B436" i="119" s="1"/>
  <c r="B639" i="119" s="1"/>
  <c r="B842" i="119" s="1"/>
  <c r="B1045" i="119" s="1"/>
  <c r="B1248" i="119" s="1"/>
  <c r="B1451" i="119" s="1"/>
  <c r="A233" i="119"/>
  <c r="A436" i="119" s="1"/>
  <c r="A639" i="119" s="1"/>
  <c r="A842" i="119" s="1"/>
  <c r="A1045" i="119" s="1"/>
  <c r="A1248" i="119" s="1"/>
  <c r="A1451" i="119" s="1"/>
  <c r="M29" i="119"/>
  <c r="E232" i="119"/>
  <c r="E435" i="119" s="1"/>
  <c r="E638" i="119" s="1"/>
  <c r="E841" i="119" s="1"/>
  <c r="E1044" i="119" s="1"/>
  <c r="E1247" i="119" s="1"/>
  <c r="E1450" i="119" s="1"/>
  <c r="B232" i="119"/>
  <c r="B435" i="119" s="1"/>
  <c r="B638" i="119" s="1"/>
  <c r="B841" i="119" s="1"/>
  <c r="B1044" i="119" s="1"/>
  <c r="B1247" i="119" s="1"/>
  <c r="B1450" i="119" s="1"/>
  <c r="A232" i="119"/>
  <c r="A435" i="119" s="1"/>
  <c r="A638" i="119" s="1"/>
  <c r="A841" i="119" s="1"/>
  <c r="A1044" i="119" s="1"/>
  <c r="A1247" i="119" s="1"/>
  <c r="A1450" i="119" s="1"/>
  <c r="M28" i="119"/>
  <c r="E231" i="119"/>
  <c r="E434" i="119" s="1"/>
  <c r="E637" i="119" s="1"/>
  <c r="E840" i="119" s="1"/>
  <c r="E1043" i="119" s="1"/>
  <c r="E1246" i="119" s="1"/>
  <c r="E1449" i="119" s="1"/>
  <c r="B231" i="119"/>
  <c r="B434" i="119" s="1"/>
  <c r="B637" i="119" s="1"/>
  <c r="B840" i="119" s="1"/>
  <c r="B1043" i="119" s="1"/>
  <c r="B1246" i="119" s="1"/>
  <c r="B1449" i="119" s="1"/>
  <c r="A231" i="119"/>
  <c r="A434" i="119" s="1"/>
  <c r="A637" i="119" s="1"/>
  <c r="A840" i="119" s="1"/>
  <c r="A1043" i="119" s="1"/>
  <c r="A1246" i="119" s="1"/>
  <c r="A1449" i="119" s="1"/>
  <c r="M27" i="119"/>
  <c r="E230" i="119"/>
  <c r="E433" i="119" s="1"/>
  <c r="E636" i="119" s="1"/>
  <c r="E839" i="119" s="1"/>
  <c r="E1042" i="119" s="1"/>
  <c r="E1245" i="119" s="1"/>
  <c r="E1448" i="119" s="1"/>
  <c r="B230" i="119"/>
  <c r="B433" i="119" s="1"/>
  <c r="B636" i="119" s="1"/>
  <c r="B839" i="119" s="1"/>
  <c r="B1042" i="119" s="1"/>
  <c r="B1245" i="119" s="1"/>
  <c r="B1448" i="119" s="1"/>
  <c r="A230" i="119"/>
  <c r="A433" i="119" s="1"/>
  <c r="A636" i="119" s="1"/>
  <c r="A839" i="119" s="1"/>
  <c r="A1042" i="119" s="1"/>
  <c r="A1245" i="119" s="1"/>
  <c r="A1448" i="119" s="1"/>
  <c r="M26" i="119"/>
  <c r="O26" i="119" s="1"/>
  <c r="E229" i="119"/>
  <c r="E432" i="119" s="1"/>
  <c r="E635" i="119" s="1"/>
  <c r="E838" i="119" s="1"/>
  <c r="E1041" i="119" s="1"/>
  <c r="E1244" i="119" s="1"/>
  <c r="E1447" i="119" s="1"/>
  <c r="B229" i="119"/>
  <c r="B432" i="119" s="1"/>
  <c r="B635" i="119" s="1"/>
  <c r="B838" i="119" s="1"/>
  <c r="B1041" i="119" s="1"/>
  <c r="B1244" i="119" s="1"/>
  <c r="B1447" i="119" s="1"/>
  <c r="A229" i="119"/>
  <c r="A432" i="119" s="1"/>
  <c r="A635" i="119" s="1"/>
  <c r="A838" i="119" s="1"/>
  <c r="A1041" i="119" s="1"/>
  <c r="A1244" i="119" s="1"/>
  <c r="A1447" i="119" s="1"/>
  <c r="M25" i="119"/>
  <c r="E228" i="119"/>
  <c r="E431" i="119" s="1"/>
  <c r="E634" i="119" s="1"/>
  <c r="E837" i="119" s="1"/>
  <c r="E1040" i="119" s="1"/>
  <c r="E1243" i="119" s="1"/>
  <c r="E1446" i="119" s="1"/>
  <c r="B228" i="119"/>
  <c r="B431" i="119" s="1"/>
  <c r="B634" i="119" s="1"/>
  <c r="B837" i="119" s="1"/>
  <c r="B1040" i="119" s="1"/>
  <c r="B1243" i="119" s="1"/>
  <c r="B1446" i="119" s="1"/>
  <c r="A228" i="119"/>
  <c r="A431" i="119" s="1"/>
  <c r="A634" i="119" s="1"/>
  <c r="A837" i="119" s="1"/>
  <c r="A1040" i="119" s="1"/>
  <c r="A1243" i="119" s="1"/>
  <c r="A1446" i="119" s="1"/>
  <c r="M24" i="119"/>
  <c r="E227" i="119"/>
  <c r="E430" i="119" s="1"/>
  <c r="E633" i="119" s="1"/>
  <c r="E836" i="119" s="1"/>
  <c r="E1039" i="119" s="1"/>
  <c r="E1242" i="119" s="1"/>
  <c r="E1445" i="119" s="1"/>
  <c r="B227" i="119"/>
  <c r="B430" i="119" s="1"/>
  <c r="B633" i="119" s="1"/>
  <c r="B836" i="119" s="1"/>
  <c r="B1039" i="119" s="1"/>
  <c r="B1242" i="119" s="1"/>
  <c r="B1445" i="119" s="1"/>
  <c r="A227" i="119"/>
  <c r="A430" i="119" s="1"/>
  <c r="A633" i="119" s="1"/>
  <c r="A836" i="119" s="1"/>
  <c r="A1039" i="119" s="1"/>
  <c r="A1242" i="119" s="1"/>
  <c r="A1445" i="119" s="1"/>
  <c r="M23" i="119"/>
  <c r="E226" i="119"/>
  <c r="E429" i="119" s="1"/>
  <c r="E632" i="119" s="1"/>
  <c r="E835" i="119" s="1"/>
  <c r="E1038" i="119" s="1"/>
  <c r="E1241" i="119" s="1"/>
  <c r="E1444" i="119" s="1"/>
  <c r="B226" i="119"/>
  <c r="B429" i="119" s="1"/>
  <c r="B632" i="119" s="1"/>
  <c r="B835" i="119" s="1"/>
  <c r="B1038" i="119" s="1"/>
  <c r="B1241" i="119" s="1"/>
  <c r="B1444" i="119" s="1"/>
  <c r="A226" i="119"/>
  <c r="A429" i="119" s="1"/>
  <c r="A632" i="119" s="1"/>
  <c r="A835" i="119" s="1"/>
  <c r="A1038" i="119" s="1"/>
  <c r="A1241" i="119" s="1"/>
  <c r="A1444" i="119" s="1"/>
  <c r="M22" i="119"/>
  <c r="O22" i="119" s="1"/>
  <c r="D225" i="119"/>
  <c r="D428" i="119" s="1"/>
  <c r="D631" i="119" s="1"/>
  <c r="D834" i="119" s="1"/>
  <c r="D1037" i="119" s="1"/>
  <c r="D1240" i="119" s="1"/>
  <c r="D1443" i="119" s="1"/>
  <c r="C225" i="119"/>
  <c r="C428" i="119" s="1"/>
  <c r="C631" i="119" s="1"/>
  <c r="C834" i="119" s="1"/>
  <c r="C1037" i="119" s="1"/>
  <c r="C1240" i="119" s="1"/>
  <c r="C1443" i="119" s="1"/>
  <c r="B225" i="119"/>
  <c r="B428" i="119" s="1"/>
  <c r="B631" i="119" s="1"/>
  <c r="B834" i="119" s="1"/>
  <c r="B1037" i="119" s="1"/>
  <c r="B1240" i="119" s="1"/>
  <c r="B1443" i="119" s="1"/>
  <c r="A225" i="119"/>
  <c r="A428" i="119" s="1"/>
  <c r="A631" i="119" s="1"/>
  <c r="A834" i="119" s="1"/>
  <c r="A1037" i="119" s="1"/>
  <c r="A1240" i="119" s="1"/>
  <c r="A1443" i="119" s="1"/>
  <c r="M21" i="119"/>
  <c r="O21" i="119" s="1"/>
  <c r="P21" i="119" s="1"/>
  <c r="E224" i="119"/>
  <c r="E427" i="119" s="1"/>
  <c r="E630" i="119" s="1"/>
  <c r="E833" i="119" s="1"/>
  <c r="E1036" i="119" s="1"/>
  <c r="E1239" i="119" s="1"/>
  <c r="E1442" i="119" s="1"/>
  <c r="B224" i="119"/>
  <c r="B427" i="119" s="1"/>
  <c r="B630" i="119" s="1"/>
  <c r="B833" i="119" s="1"/>
  <c r="B1036" i="119" s="1"/>
  <c r="B1239" i="119" s="1"/>
  <c r="B1442" i="119" s="1"/>
  <c r="A224" i="119"/>
  <c r="A427" i="119" s="1"/>
  <c r="A630" i="119" s="1"/>
  <c r="A833" i="119" s="1"/>
  <c r="A1036" i="119" s="1"/>
  <c r="A1239" i="119" s="1"/>
  <c r="A1442" i="119" s="1"/>
  <c r="M20" i="119"/>
  <c r="E223" i="119"/>
  <c r="E426" i="119" s="1"/>
  <c r="E629" i="119" s="1"/>
  <c r="E832" i="119" s="1"/>
  <c r="E1035" i="119" s="1"/>
  <c r="E1238" i="119" s="1"/>
  <c r="E1441" i="119" s="1"/>
  <c r="B223" i="119"/>
  <c r="B426" i="119" s="1"/>
  <c r="B629" i="119" s="1"/>
  <c r="B832" i="119" s="1"/>
  <c r="B1035" i="119" s="1"/>
  <c r="B1238" i="119" s="1"/>
  <c r="B1441" i="119" s="1"/>
  <c r="A223" i="119"/>
  <c r="A426" i="119" s="1"/>
  <c r="A629" i="119" s="1"/>
  <c r="A832" i="119" s="1"/>
  <c r="A1035" i="119" s="1"/>
  <c r="A1238" i="119" s="1"/>
  <c r="A1441" i="119" s="1"/>
  <c r="M19" i="119"/>
  <c r="E222" i="119"/>
  <c r="E425" i="119" s="1"/>
  <c r="E628" i="119" s="1"/>
  <c r="E831" i="119" s="1"/>
  <c r="E1034" i="119" s="1"/>
  <c r="E1237" i="119" s="1"/>
  <c r="E1440" i="119" s="1"/>
  <c r="B222" i="119"/>
  <c r="B425" i="119" s="1"/>
  <c r="B628" i="119" s="1"/>
  <c r="B831" i="119" s="1"/>
  <c r="B1034" i="119" s="1"/>
  <c r="B1237" i="119" s="1"/>
  <c r="B1440" i="119" s="1"/>
  <c r="A222" i="119"/>
  <c r="A425" i="119" s="1"/>
  <c r="A628" i="119" s="1"/>
  <c r="A831" i="119" s="1"/>
  <c r="A1034" i="119" s="1"/>
  <c r="A1237" i="119" s="1"/>
  <c r="A1440" i="119" s="1"/>
  <c r="M18" i="119"/>
  <c r="O18" i="119" s="1"/>
  <c r="C221" i="119"/>
  <c r="C424" i="119" s="1"/>
  <c r="C627" i="119" s="1"/>
  <c r="C830" i="119" s="1"/>
  <c r="C1033" i="119" s="1"/>
  <c r="C1236" i="119" s="1"/>
  <c r="C1439" i="119" s="1"/>
  <c r="B221" i="119"/>
  <c r="B424" i="119" s="1"/>
  <c r="B627" i="119" s="1"/>
  <c r="B830" i="119" s="1"/>
  <c r="B1033" i="119" s="1"/>
  <c r="B1236" i="119" s="1"/>
  <c r="B1439" i="119" s="1"/>
  <c r="A221" i="119"/>
  <c r="A424" i="119" s="1"/>
  <c r="A627" i="119" s="1"/>
  <c r="A830" i="119" s="1"/>
  <c r="A1033" i="119" s="1"/>
  <c r="A1236" i="119" s="1"/>
  <c r="A1439" i="119" s="1"/>
  <c r="M17" i="119"/>
  <c r="O17" i="119" s="1"/>
  <c r="P17" i="119" s="1"/>
  <c r="E220" i="119"/>
  <c r="E423" i="119" s="1"/>
  <c r="E626" i="119" s="1"/>
  <c r="E829" i="119" s="1"/>
  <c r="E1032" i="119" s="1"/>
  <c r="E1235" i="119" s="1"/>
  <c r="E1438" i="119" s="1"/>
  <c r="B220" i="119"/>
  <c r="B423" i="119" s="1"/>
  <c r="B626" i="119" s="1"/>
  <c r="B829" i="119" s="1"/>
  <c r="B1032" i="119" s="1"/>
  <c r="B1235" i="119" s="1"/>
  <c r="B1438" i="119" s="1"/>
  <c r="A220" i="119"/>
  <c r="A423" i="119" s="1"/>
  <c r="A626" i="119" s="1"/>
  <c r="A829" i="119" s="1"/>
  <c r="A1032" i="119" s="1"/>
  <c r="A1235" i="119" s="1"/>
  <c r="A1438" i="119" s="1"/>
  <c r="M16" i="119"/>
  <c r="E219" i="119"/>
  <c r="E422" i="119" s="1"/>
  <c r="E625" i="119" s="1"/>
  <c r="E828" i="119" s="1"/>
  <c r="E1031" i="119" s="1"/>
  <c r="E1234" i="119" s="1"/>
  <c r="E1437" i="119" s="1"/>
  <c r="B219" i="119"/>
  <c r="B422" i="119" s="1"/>
  <c r="B625" i="119" s="1"/>
  <c r="B828" i="119" s="1"/>
  <c r="B1031" i="119" s="1"/>
  <c r="B1234" i="119" s="1"/>
  <c r="B1437" i="119" s="1"/>
  <c r="A219" i="119"/>
  <c r="M15" i="119"/>
  <c r="E218" i="119"/>
  <c r="E421" i="119" s="1"/>
  <c r="E624" i="119" s="1"/>
  <c r="E827" i="119" s="1"/>
  <c r="E1030" i="119" s="1"/>
  <c r="E1233" i="119" s="1"/>
  <c r="E1436" i="119" s="1"/>
  <c r="B218" i="119"/>
  <c r="B421" i="119" s="1"/>
  <c r="B624" i="119" s="1"/>
  <c r="B827" i="119" s="1"/>
  <c r="B1030" i="119" s="1"/>
  <c r="B1233" i="119" s="1"/>
  <c r="B1436" i="119" s="1"/>
  <c r="A218" i="119"/>
  <c r="A421" i="119" s="1"/>
  <c r="A624" i="119" s="1"/>
  <c r="A827" i="119" s="1"/>
  <c r="A1030" i="119" s="1"/>
  <c r="A1233" i="119" s="1"/>
  <c r="A1436" i="119" s="1"/>
  <c r="M14" i="119"/>
  <c r="O14" i="119" s="1"/>
  <c r="E217" i="119"/>
  <c r="E420" i="119" s="1"/>
  <c r="E623" i="119" s="1"/>
  <c r="E826" i="119" s="1"/>
  <c r="E1029" i="119" s="1"/>
  <c r="E1232" i="119" s="1"/>
  <c r="E1435" i="119" s="1"/>
  <c r="B217" i="119"/>
  <c r="B420" i="119" s="1"/>
  <c r="B623" i="119" s="1"/>
  <c r="B826" i="119" s="1"/>
  <c r="B1029" i="119" s="1"/>
  <c r="B1232" i="119" s="1"/>
  <c r="B1435" i="119" s="1"/>
  <c r="A217" i="119"/>
  <c r="A420" i="119" s="1"/>
  <c r="A623" i="119" s="1"/>
  <c r="A826" i="119" s="1"/>
  <c r="A1029" i="119" s="1"/>
  <c r="A1232" i="119" s="1"/>
  <c r="A1435" i="119" s="1"/>
  <c r="M13" i="119"/>
  <c r="O13" i="119" s="1"/>
  <c r="P13" i="119" s="1"/>
  <c r="E216" i="119"/>
  <c r="E419" i="119" s="1"/>
  <c r="E622" i="119" s="1"/>
  <c r="E825" i="119" s="1"/>
  <c r="E1028" i="119" s="1"/>
  <c r="E1231" i="119" s="1"/>
  <c r="E1434" i="119" s="1"/>
  <c r="B216" i="119"/>
  <c r="B419" i="119" s="1"/>
  <c r="B622" i="119" s="1"/>
  <c r="B825" i="119" s="1"/>
  <c r="B1028" i="119" s="1"/>
  <c r="B1231" i="119" s="1"/>
  <c r="B1434" i="119" s="1"/>
  <c r="A216" i="119"/>
  <c r="A419" i="119" s="1"/>
  <c r="A622" i="119" s="1"/>
  <c r="A825" i="119" s="1"/>
  <c r="A1028" i="119" s="1"/>
  <c r="A1231" i="119" s="1"/>
  <c r="A1434" i="119" s="1"/>
  <c r="M12" i="119"/>
  <c r="E215" i="119"/>
  <c r="E418" i="119" s="1"/>
  <c r="E621" i="119" s="1"/>
  <c r="E824" i="119" s="1"/>
  <c r="E1027" i="119" s="1"/>
  <c r="E1230" i="119" s="1"/>
  <c r="E1433" i="119" s="1"/>
  <c r="B215" i="119"/>
  <c r="B418" i="119" s="1"/>
  <c r="B621" i="119" s="1"/>
  <c r="B824" i="119" s="1"/>
  <c r="B1027" i="119" s="1"/>
  <c r="B1230" i="119" s="1"/>
  <c r="B1433" i="119" s="1"/>
  <c r="A215" i="119"/>
  <c r="A418" i="119" s="1"/>
  <c r="A621" i="119" s="1"/>
  <c r="A824" i="119" s="1"/>
  <c r="A1027" i="119" s="1"/>
  <c r="A1230" i="119" s="1"/>
  <c r="A1433" i="119" s="1"/>
  <c r="E214" i="119"/>
  <c r="E417" i="119" s="1"/>
  <c r="E620" i="119" s="1"/>
  <c r="E823" i="119" s="1"/>
  <c r="E1026" i="119" s="1"/>
  <c r="E1229" i="119" s="1"/>
  <c r="E1432" i="119" s="1"/>
  <c r="B214" i="119"/>
  <c r="B417" i="119" s="1"/>
  <c r="B620" i="119" s="1"/>
  <c r="B823" i="119" s="1"/>
  <c r="B1026" i="119" s="1"/>
  <c r="B1229" i="119" s="1"/>
  <c r="B1432" i="119" s="1"/>
  <c r="A214" i="119"/>
  <c r="A417" i="119" s="1"/>
  <c r="A620" i="119" s="1"/>
  <c r="A823" i="119" s="1"/>
  <c r="A1026" i="119" s="1"/>
  <c r="A1229" i="119" s="1"/>
  <c r="A1432" i="119" s="1"/>
  <c r="M10" i="119"/>
  <c r="E213" i="119"/>
  <c r="E416" i="119" s="1"/>
  <c r="E619" i="119" s="1"/>
  <c r="E822" i="119" s="1"/>
  <c r="E1025" i="119" s="1"/>
  <c r="E1228" i="119" s="1"/>
  <c r="E1431" i="119" s="1"/>
  <c r="D213" i="119"/>
  <c r="D416" i="119" s="1"/>
  <c r="D619" i="119" s="1"/>
  <c r="D822" i="119" s="1"/>
  <c r="D1025" i="119" s="1"/>
  <c r="D1228" i="119" s="1"/>
  <c r="D1431" i="119" s="1"/>
  <c r="C213" i="119"/>
  <c r="C416" i="119" s="1"/>
  <c r="C619" i="119" s="1"/>
  <c r="C822" i="119" s="1"/>
  <c r="C1025" i="119" s="1"/>
  <c r="C1228" i="119" s="1"/>
  <c r="C1431" i="119" s="1"/>
  <c r="B212" i="119"/>
  <c r="B415" i="119" s="1"/>
  <c r="B618" i="119" s="1"/>
  <c r="B821" i="119" s="1"/>
  <c r="B1024" i="119" s="1"/>
  <c r="B1227" i="119" s="1"/>
  <c r="B1430" i="119" s="1"/>
  <c r="B48" i="78"/>
  <c r="B49" i="78" s="1"/>
  <c r="B50" i="78" s="1"/>
  <c r="B54" i="78" s="1"/>
  <c r="B55" i="78" s="1"/>
  <c r="B56" i="78" s="1"/>
  <c r="B47" i="78"/>
  <c r="B20" i="78"/>
  <c r="B21" i="78" s="1"/>
  <c r="B22" i="78" s="1"/>
  <c r="B23" i="78" s="1"/>
  <c r="S29" i="117" l="1"/>
  <c r="S13" i="117"/>
  <c r="S53" i="117"/>
  <c r="S45" i="117"/>
  <c r="S37" i="117"/>
  <c r="AS208" i="118"/>
  <c r="T19" i="118"/>
  <c r="T208" i="118" s="1"/>
  <c r="O419" i="119"/>
  <c r="P419" i="119"/>
  <c r="O642" i="119"/>
  <c r="P642" i="119"/>
  <c r="O49" i="119"/>
  <c r="P49" i="119" s="1"/>
  <c r="G315" i="119"/>
  <c r="G518" i="119" s="1"/>
  <c r="G721" i="119" s="1"/>
  <c r="G924" i="119" s="1"/>
  <c r="G1127" i="119" s="1"/>
  <c r="G1330" i="119" s="1"/>
  <c r="G1533" i="119" s="1"/>
  <c r="O25" i="119"/>
  <c r="P25" i="119" s="1"/>
  <c r="O462" i="119"/>
  <c r="P462" i="119"/>
  <c r="P427" i="119"/>
  <c r="N124" i="119"/>
  <c r="F354" i="119"/>
  <c r="F557" i="119" s="1"/>
  <c r="F377" i="119"/>
  <c r="O1287" i="119"/>
  <c r="P1287" i="119" s="1"/>
  <c r="N82" i="119"/>
  <c r="O228" i="119"/>
  <c r="P228" i="119" s="1"/>
  <c r="P22" i="119"/>
  <c r="P54" i="119"/>
  <c r="F280" i="119"/>
  <c r="G281" i="119"/>
  <c r="G484" i="119" s="1"/>
  <c r="G687" i="119" s="1"/>
  <c r="G890" i="119" s="1"/>
  <c r="G1093" i="119" s="1"/>
  <c r="G1296" i="119" s="1"/>
  <c r="G1499" i="119" s="1"/>
  <c r="F284" i="119"/>
  <c r="F487" i="119" s="1"/>
  <c r="G285" i="119"/>
  <c r="G488" i="119" s="1"/>
  <c r="G691" i="119" s="1"/>
  <c r="G894" i="119" s="1"/>
  <c r="G1097" i="119" s="1"/>
  <c r="G1300" i="119" s="1"/>
  <c r="G1503" i="119" s="1"/>
  <c r="G289" i="119"/>
  <c r="G492" i="119" s="1"/>
  <c r="G695" i="119" s="1"/>
  <c r="G898" i="119" s="1"/>
  <c r="G1101" i="119" s="1"/>
  <c r="G1304" i="119" s="1"/>
  <c r="G1507" i="119" s="1"/>
  <c r="H89" i="119"/>
  <c r="H97" i="119"/>
  <c r="N97" i="119" s="1"/>
  <c r="H98" i="119"/>
  <c r="N98" i="119" s="1"/>
  <c r="H101" i="119"/>
  <c r="N101" i="119" s="1"/>
  <c r="H102" i="119"/>
  <c r="N102" i="119" s="1"/>
  <c r="F305" i="119"/>
  <c r="F508" i="119" s="1"/>
  <c r="H508" i="119" s="1"/>
  <c r="N508" i="119" s="1"/>
  <c r="F344" i="119"/>
  <c r="G751" i="119"/>
  <c r="G954" i="119" s="1"/>
  <c r="G1157" i="119" s="1"/>
  <c r="G1360" i="119" s="1"/>
  <c r="G1563" i="119" s="1"/>
  <c r="G351" i="119"/>
  <c r="G554" i="119" s="1"/>
  <c r="G757" i="119" s="1"/>
  <c r="G960" i="119" s="1"/>
  <c r="G1163" i="119" s="1"/>
  <c r="G1366" i="119" s="1"/>
  <c r="G1569" i="119" s="1"/>
  <c r="F361" i="119"/>
  <c r="F366" i="119"/>
  <c r="G367" i="119"/>
  <c r="G570" i="119" s="1"/>
  <c r="G773" i="119" s="1"/>
  <c r="G976" i="119" s="1"/>
  <c r="G1179" i="119" s="1"/>
  <c r="G1382" i="119" s="1"/>
  <c r="G1585" i="119" s="1"/>
  <c r="F368" i="119"/>
  <c r="F571" i="119" s="1"/>
  <c r="F774" i="119" s="1"/>
  <c r="G371" i="119"/>
  <c r="G574" i="119" s="1"/>
  <c r="G777" i="119" s="1"/>
  <c r="G980" i="119" s="1"/>
  <c r="G1183" i="119" s="1"/>
  <c r="G1386" i="119" s="1"/>
  <c r="G1589" i="119" s="1"/>
  <c r="H171" i="119"/>
  <c r="F380" i="119"/>
  <c r="F583" i="119" s="1"/>
  <c r="F385" i="119"/>
  <c r="F588" i="119" s="1"/>
  <c r="H193" i="119"/>
  <c r="F409" i="119"/>
  <c r="F612" i="119" s="1"/>
  <c r="G410" i="119"/>
  <c r="P269" i="119"/>
  <c r="P461" i="119"/>
  <c r="O655" i="119"/>
  <c r="P655" i="119" s="1"/>
  <c r="O671" i="119"/>
  <c r="P671" i="119" s="1"/>
  <c r="O856" i="119"/>
  <c r="P856" i="119" s="1"/>
  <c r="O1438" i="119"/>
  <c r="P1438" i="119" s="1"/>
  <c r="N92" i="119"/>
  <c r="P651" i="119"/>
  <c r="P1284" i="119"/>
  <c r="O1284" i="119"/>
  <c r="F282" i="119"/>
  <c r="F485" i="119" s="1"/>
  <c r="G293" i="119"/>
  <c r="F296" i="119"/>
  <c r="F499" i="119" s="1"/>
  <c r="G297" i="119"/>
  <c r="G500" i="119" s="1"/>
  <c r="G703" i="119" s="1"/>
  <c r="G906" i="119" s="1"/>
  <c r="G1109" i="119" s="1"/>
  <c r="G1312" i="119" s="1"/>
  <c r="G1515" i="119" s="1"/>
  <c r="G301" i="119"/>
  <c r="G504" i="119" s="1"/>
  <c r="G707" i="119" s="1"/>
  <c r="G910" i="119" s="1"/>
  <c r="G1113" i="119" s="1"/>
  <c r="G1316" i="119" s="1"/>
  <c r="G1519" i="119" s="1"/>
  <c r="G305" i="119"/>
  <c r="G508" i="119" s="1"/>
  <c r="G711" i="119" s="1"/>
  <c r="G914" i="119" s="1"/>
  <c r="G1117" i="119" s="1"/>
  <c r="G1320" i="119" s="1"/>
  <c r="G1523" i="119" s="1"/>
  <c r="H105" i="119"/>
  <c r="N114" i="119"/>
  <c r="H117" i="119"/>
  <c r="N117" i="119" s="1"/>
  <c r="H118" i="119"/>
  <c r="N118" i="119" s="1"/>
  <c r="F321" i="119"/>
  <c r="F524" i="119" s="1"/>
  <c r="H524" i="119" s="1"/>
  <c r="N524" i="119" s="1"/>
  <c r="H137" i="119"/>
  <c r="F352" i="119"/>
  <c r="F555" i="119" s="1"/>
  <c r="F758" i="119" s="1"/>
  <c r="H153" i="119"/>
  <c r="H188" i="119"/>
  <c r="N188" i="119" s="1"/>
  <c r="F391" i="119"/>
  <c r="F594" i="119" s="1"/>
  <c r="O422" i="119"/>
  <c r="P422" i="119"/>
  <c r="O832" i="119"/>
  <c r="P832" i="119" s="1"/>
  <c r="H365" i="119"/>
  <c r="N365" i="119" s="1"/>
  <c r="F568" i="119"/>
  <c r="G291" i="119"/>
  <c r="G494" i="119" s="1"/>
  <c r="G697" i="119" s="1"/>
  <c r="G900" i="119" s="1"/>
  <c r="G1103" i="119" s="1"/>
  <c r="G1306" i="119" s="1"/>
  <c r="G1509" i="119" s="1"/>
  <c r="G303" i="119"/>
  <c r="G506" i="119" s="1"/>
  <c r="G709" i="119" s="1"/>
  <c r="G912" i="119" s="1"/>
  <c r="G1115" i="119" s="1"/>
  <c r="G1318" i="119" s="1"/>
  <c r="G1521" i="119" s="1"/>
  <c r="O273" i="119"/>
  <c r="P273" i="119"/>
  <c r="O670" i="119"/>
  <c r="P670" i="119" s="1"/>
  <c r="O1046" i="119"/>
  <c r="P1046" i="119"/>
  <c r="G319" i="119"/>
  <c r="H127" i="119"/>
  <c r="N127" i="119" s="1"/>
  <c r="H397" i="119"/>
  <c r="N397" i="119" s="1"/>
  <c r="P62" i="119"/>
  <c r="H85" i="119"/>
  <c r="N85" i="119" s="1"/>
  <c r="F523" i="119"/>
  <c r="F294" i="119"/>
  <c r="F497" i="119" s="1"/>
  <c r="F700" i="119" s="1"/>
  <c r="F298" i="119"/>
  <c r="F501" i="119" s="1"/>
  <c r="G309" i="119"/>
  <c r="G512" i="119" s="1"/>
  <c r="G715" i="119" s="1"/>
  <c r="G918" i="119" s="1"/>
  <c r="G1121" i="119" s="1"/>
  <c r="G1324" i="119" s="1"/>
  <c r="G1527" i="119" s="1"/>
  <c r="F312" i="119"/>
  <c r="F515" i="119" s="1"/>
  <c r="G313" i="119"/>
  <c r="G516" i="119" s="1"/>
  <c r="G719" i="119" s="1"/>
  <c r="G922" i="119" s="1"/>
  <c r="G1125" i="119" s="1"/>
  <c r="G1328" i="119" s="1"/>
  <c r="G1531" i="119" s="1"/>
  <c r="F316" i="119"/>
  <c r="G317" i="119"/>
  <c r="G520" i="119" s="1"/>
  <c r="G723" i="119" s="1"/>
  <c r="G926" i="119" s="1"/>
  <c r="G1129" i="119" s="1"/>
  <c r="G1332" i="119" s="1"/>
  <c r="G1535" i="119" s="1"/>
  <c r="G321" i="119"/>
  <c r="G524" i="119" s="1"/>
  <c r="G727" i="119" s="1"/>
  <c r="G930" i="119" s="1"/>
  <c r="G1133" i="119" s="1"/>
  <c r="G1336" i="119" s="1"/>
  <c r="G1539" i="119" s="1"/>
  <c r="H121" i="119"/>
  <c r="N130" i="119"/>
  <c r="H133" i="119"/>
  <c r="N133" i="119" s="1"/>
  <c r="N134" i="119"/>
  <c r="G341" i="119"/>
  <c r="N139" i="119"/>
  <c r="G347" i="119"/>
  <c r="G550" i="119" s="1"/>
  <c r="G753" i="119" s="1"/>
  <c r="G956" i="119" s="1"/>
  <c r="G1159" i="119" s="1"/>
  <c r="G1362" i="119" s="1"/>
  <c r="G1565" i="119" s="1"/>
  <c r="G379" i="119"/>
  <c r="G582" i="119" s="1"/>
  <c r="G785" i="119" s="1"/>
  <c r="G988" i="119" s="1"/>
  <c r="G1191" i="119" s="1"/>
  <c r="G1394" i="119" s="1"/>
  <c r="G1597" i="119" s="1"/>
  <c r="G381" i="119"/>
  <c r="G584" i="119" s="1"/>
  <c r="G787" i="119" s="1"/>
  <c r="G990" i="119" s="1"/>
  <c r="G1193" i="119" s="1"/>
  <c r="G1396" i="119" s="1"/>
  <c r="G1599" i="119" s="1"/>
  <c r="H183" i="119"/>
  <c r="N183" i="119" s="1"/>
  <c r="F386" i="119"/>
  <c r="F589" i="119" s="1"/>
  <c r="N189" i="119"/>
  <c r="G397" i="119"/>
  <c r="G600" i="119" s="1"/>
  <c r="G803" i="119" s="1"/>
  <c r="G1006" i="119" s="1"/>
  <c r="G1209" i="119" s="1"/>
  <c r="G1412" i="119" s="1"/>
  <c r="G1615" i="119" s="1"/>
  <c r="G402" i="119"/>
  <c r="G605" i="119" s="1"/>
  <c r="G808" i="119" s="1"/>
  <c r="G1011" i="119" s="1"/>
  <c r="G1214" i="119" s="1"/>
  <c r="G1417" i="119" s="1"/>
  <c r="G1620" i="119" s="1"/>
  <c r="P275" i="119"/>
  <c r="P438" i="119"/>
  <c r="P636" i="119"/>
  <c r="G287" i="119"/>
  <c r="G490" i="119" s="1"/>
  <c r="G693" i="119" s="1"/>
  <c r="G896" i="119" s="1"/>
  <c r="G1099" i="119" s="1"/>
  <c r="G1302" i="119" s="1"/>
  <c r="G1505" i="119" s="1"/>
  <c r="G343" i="119"/>
  <c r="G546" i="119" s="1"/>
  <c r="G749" i="119" s="1"/>
  <c r="G952" i="119" s="1"/>
  <c r="G1155" i="119" s="1"/>
  <c r="G1358" i="119" s="1"/>
  <c r="G1561" i="119" s="1"/>
  <c r="O257" i="119"/>
  <c r="P257" i="119" s="1"/>
  <c r="G299" i="119"/>
  <c r="G502" i="119" s="1"/>
  <c r="G705" i="119" s="1"/>
  <c r="G908" i="119" s="1"/>
  <c r="G1111" i="119" s="1"/>
  <c r="G1314" i="119" s="1"/>
  <c r="G1517" i="119" s="1"/>
  <c r="G1175" i="119"/>
  <c r="G1378" i="119" s="1"/>
  <c r="G1581" i="119" s="1"/>
  <c r="G1322" i="119"/>
  <c r="G1525" i="119" s="1"/>
  <c r="G542" i="119"/>
  <c r="G745" i="119" s="1"/>
  <c r="G948" i="119" s="1"/>
  <c r="G1151" i="119" s="1"/>
  <c r="G1354" i="119" s="1"/>
  <c r="G1557" i="119" s="1"/>
  <c r="G387" i="119"/>
  <c r="G590" i="119" s="1"/>
  <c r="G793" i="119" s="1"/>
  <c r="G996" i="119" s="1"/>
  <c r="G1199" i="119" s="1"/>
  <c r="G1402" i="119" s="1"/>
  <c r="G1605" i="119" s="1"/>
  <c r="P253" i="119"/>
  <c r="P469" i="119"/>
  <c r="O837" i="119"/>
  <c r="P837" i="119" s="1"/>
  <c r="P1477" i="119"/>
  <c r="H76" i="119"/>
  <c r="N76" i="119" s="1"/>
  <c r="F279" i="119"/>
  <c r="F482" i="119" s="1"/>
  <c r="H79" i="119"/>
  <c r="N79" i="119" s="1"/>
  <c r="F310" i="119"/>
  <c r="F513" i="119" s="1"/>
  <c r="F314" i="119"/>
  <c r="G325" i="119"/>
  <c r="G528" i="119" s="1"/>
  <c r="G731" i="119" s="1"/>
  <c r="G934" i="119" s="1"/>
  <c r="G1137" i="119" s="1"/>
  <c r="G1340" i="119" s="1"/>
  <c r="G1543" i="119" s="1"/>
  <c r="F328" i="119"/>
  <c r="G329" i="119"/>
  <c r="G532" i="119" s="1"/>
  <c r="G735" i="119" s="1"/>
  <c r="G938" i="119" s="1"/>
  <c r="G1141" i="119" s="1"/>
  <c r="G1344" i="119" s="1"/>
  <c r="G1547" i="119" s="1"/>
  <c r="F332" i="119"/>
  <c r="F535" i="119" s="1"/>
  <c r="G333" i="119"/>
  <c r="G536" i="119" s="1"/>
  <c r="G739" i="119" s="1"/>
  <c r="G942" i="119" s="1"/>
  <c r="G1145" i="119" s="1"/>
  <c r="G1348" i="119" s="1"/>
  <c r="G1551" i="119" s="1"/>
  <c r="G337" i="119"/>
  <c r="G540" i="119" s="1"/>
  <c r="H149" i="119"/>
  <c r="N149" i="119" s="1"/>
  <c r="H150" i="119"/>
  <c r="N150" i="119" s="1"/>
  <c r="G386" i="119"/>
  <c r="G589" i="119" s="1"/>
  <c r="G792" i="119" s="1"/>
  <c r="G995" i="119" s="1"/>
  <c r="G1198" i="119" s="1"/>
  <c r="G1401" i="119" s="1"/>
  <c r="G1604" i="119" s="1"/>
  <c r="H184" i="119"/>
  <c r="O430" i="119"/>
  <c r="P430" i="119"/>
  <c r="O465" i="119"/>
  <c r="P465" i="119" s="1"/>
  <c r="F600" i="119"/>
  <c r="F803" i="119" s="1"/>
  <c r="O1039" i="119"/>
  <c r="P1039" i="119"/>
  <c r="F346" i="119"/>
  <c r="H160" i="119"/>
  <c r="G576" i="119"/>
  <c r="G779" i="119" s="1"/>
  <c r="G982" i="119" s="1"/>
  <c r="G1185" i="119" s="1"/>
  <c r="G1388" i="119" s="1"/>
  <c r="G1591" i="119" s="1"/>
  <c r="H176" i="119"/>
  <c r="F382" i="119"/>
  <c r="F585" i="119" s="1"/>
  <c r="H194" i="119"/>
  <c r="N194" i="119" s="1"/>
  <c r="H199" i="119"/>
  <c r="N199" i="119" s="1"/>
  <c r="P476" i="119"/>
  <c r="O829" i="119"/>
  <c r="P829" i="119" s="1"/>
  <c r="O1069" i="119"/>
  <c r="P1069" i="119"/>
  <c r="F322" i="119"/>
  <c r="F525" i="119" s="1"/>
  <c r="G323" i="119"/>
  <c r="G526" i="119" s="1"/>
  <c r="G729" i="119" s="1"/>
  <c r="G932" i="119" s="1"/>
  <c r="G1135" i="119" s="1"/>
  <c r="G1338" i="119" s="1"/>
  <c r="G1541" i="119" s="1"/>
  <c r="F326" i="119"/>
  <c r="F334" i="119"/>
  <c r="G335" i="119"/>
  <c r="H140" i="119"/>
  <c r="N140" i="119" s="1"/>
  <c r="H143" i="119"/>
  <c r="H156" i="119"/>
  <c r="N156" i="119" s="1"/>
  <c r="H172" i="119"/>
  <c r="N172" i="119" s="1"/>
  <c r="G389" i="119"/>
  <c r="G592" i="119" s="1"/>
  <c r="G795" i="119" s="1"/>
  <c r="G998" i="119" s="1"/>
  <c r="G1201" i="119" s="1"/>
  <c r="G1404" i="119" s="1"/>
  <c r="G1607" i="119" s="1"/>
  <c r="F393" i="119"/>
  <c r="G394" i="119"/>
  <c r="G401" i="119"/>
  <c r="G604" i="119" s="1"/>
  <c r="G807" i="119" s="1"/>
  <c r="G1010" i="119" s="1"/>
  <c r="G1213" i="119" s="1"/>
  <c r="G1416" i="119" s="1"/>
  <c r="G1619" i="119" s="1"/>
  <c r="H200" i="119"/>
  <c r="N200" i="119" s="1"/>
  <c r="F406" i="119"/>
  <c r="F609" i="119" s="1"/>
  <c r="H204" i="119"/>
  <c r="N204" i="119" s="1"/>
  <c r="P848" i="119"/>
  <c r="O848" i="119"/>
  <c r="O1057" i="119"/>
  <c r="P1057" i="119"/>
  <c r="H157" i="119"/>
  <c r="N157" i="119" s="1"/>
  <c r="G364" i="119"/>
  <c r="H162" i="119"/>
  <c r="N162" i="119" s="1"/>
  <c r="F369" i="119"/>
  <c r="F572" i="119" s="1"/>
  <c r="G370" i="119"/>
  <c r="G573" i="119" s="1"/>
  <c r="G375" i="119"/>
  <c r="G578" i="119" s="1"/>
  <c r="G781" i="119" s="1"/>
  <c r="G984" i="119" s="1"/>
  <c r="G1187" i="119" s="1"/>
  <c r="G1390" i="119" s="1"/>
  <c r="G1593" i="119" s="1"/>
  <c r="H173" i="119"/>
  <c r="N173" i="119" s="1"/>
  <c r="G380" i="119"/>
  <c r="G583" i="119" s="1"/>
  <c r="G786" i="119" s="1"/>
  <c r="G989" i="119" s="1"/>
  <c r="G1192" i="119" s="1"/>
  <c r="G1395" i="119" s="1"/>
  <c r="G1598" i="119" s="1"/>
  <c r="H178" i="119"/>
  <c r="N178" i="119" s="1"/>
  <c r="H192" i="119"/>
  <c r="N192" i="119" s="1"/>
  <c r="G407" i="119"/>
  <c r="G610" i="119" s="1"/>
  <c r="G813" i="119" s="1"/>
  <c r="G1016" i="119" s="1"/>
  <c r="G1219" i="119" s="1"/>
  <c r="G1422" i="119" s="1"/>
  <c r="G1625" i="119" s="1"/>
  <c r="H205" i="119"/>
  <c r="N205" i="119" s="1"/>
  <c r="P264" i="119"/>
  <c r="F359" i="119"/>
  <c r="H359" i="119" s="1"/>
  <c r="N359" i="119" s="1"/>
  <c r="O659" i="119"/>
  <c r="P659" i="119"/>
  <c r="P446" i="119"/>
  <c r="P1242" i="119"/>
  <c r="O470" i="119"/>
  <c r="P470" i="119"/>
  <c r="O637" i="119"/>
  <c r="P637" i="119" s="1"/>
  <c r="O1026" i="119"/>
  <c r="P1026" i="119" s="1"/>
  <c r="P1042" i="119"/>
  <c r="P1470" i="119"/>
  <c r="O1035" i="119"/>
  <c r="P1035" i="119" s="1"/>
  <c r="O1081" i="119"/>
  <c r="P1081" i="119" s="1"/>
  <c r="O623" i="119"/>
  <c r="P623" i="119" s="1"/>
  <c r="O1462" i="119"/>
  <c r="P1462" i="119"/>
  <c r="P1245" i="119"/>
  <c r="P1264" i="119"/>
  <c r="O1264" i="119"/>
  <c r="P632" i="119"/>
  <c r="O1478" i="119"/>
  <c r="P1478" i="119" s="1"/>
  <c r="P650" i="119"/>
  <c r="O675" i="119"/>
  <c r="P675" i="119" s="1"/>
  <c r="O824" i="119"/>
  <c r="P824" i="119" s="1"/>
  <c r="P857" i="119"/>
  <c r="O1031" i="119"/>
  <c r="P1031" i="119" s="1"/>
  <c r="O1055" i="119"/>
  <c r="P1055" i="119" s="1"/>
  <c r="P1080" i="119"/>
  <c r="O1238" i="119"/>
  <c r="P1238" i="119" s="1"/>
  <c r="P1433" i="119"/>
  <c r="P869" i="119"/>
  <c r="P1027" i="119"/>
  <c r="O1077" i="119"/>
  <c r="P1077" i="119"/>
  <c r="O1241" i="119"/>
  <c r="P1241" i="119"/>
  <c r="O1257" i="119"/>
  <c r="P1257" i="119" s="1"/>
  <c r="O1474" i="119"/>
  <c r="P1474" i="119" s="1"/>
  <c r="P836" i="119"/>
  <c r="O60" i="119"/>
  <c r="P60" i="119" s="1"/>
  <c r="F519" i="119"/>
  <c r="O20" i="119"/>
  <c r="P20" i="119" s="1"/>
  <c r="O24" i="119"/>
  <c r="P24" i="119" s="1"/>
  <c r="O52" i="119"/>
  <c r="P52" i="119" s="1"/>
  <c r="F593" i="119"/>
  <c r="O227" i="119"/>
  <c r="P227" i="119" s="1"/>
  <c r="O245" i="119"/>
  <c r="P245" i="119" s="1"/>
  <c r="O423" i="119"/>
  <c r="P423" i="119"/>
  <c r="O455" i="119"/>
  <c r="P455" i="119" s="1"/>
  <c r="O12" i="119"/>
  <c r="P12" i="119" s="1"/>
  <c r="O28" i="119"/>
  <c r="P28" i="119" s="1"/>
  <c r="O32" i="119"/>
  <c r="P32" i="119" s="1"/>
  <c r="F551" i="119"/>
  <c r="O238" i="119"/>
  <c r="P238" i="119" s="1"/>
  <c r="O428" i="119"/>
  <c r="P428" i="119" s="1"/>
  <c r="F509" i="119"/>
  <c r="F599" i="119"/>
  <c r="F604" i="119"/>
  <c r="H401" i="119"/>
  <c r="N401" i="119" s="1"/>
  <c r="O229" i="119"/>
  <c r="P229" i="119" s="1"/>
  <c r="O254" i="119"/>
  <c r="P254" i="119" s="1"/>
  <c r="P464" i="119"/>
  <c r="O464" i="119"/>
  <c r="F529" i="119"/>
  <c r="O259" i="119"/>
  <c r="P259" i="119" s="1"/>
  <c r="O436" i="119"/>
  <c r="P436" i="119" s="1"/>
  <c r="O36" i="119"/>
  <c r="P36" i="119" s="1"/>
  <c r="F541" i="119"/>
  <c r="F545" i="119"/>
  <c r="F561" i="119"/>
  <c r="H374" i="119"/>
  <c r="N374" i="119" s="1"/>
  <c r="F577" i="119"/>
  <c r="O213" i="119"/>
  <c r="P213" i="119" s="1"/>
  <c r="M411" i="119"/>
  <c r="O270" i="119"/>
  <c r="P270" i="119" s="1"/>
  <c r="O64" i="119"/>
  <c r="P64" i="119" s="1"/>
  <c r="O243" i="119"/>
  <c r="P243" i="119" s="1"/>
  <c r="O261" i="119"/>
  <c r="P261" i="119" s="1"/>
  <c r="O447" i="119"/>
  <c r="P447" i="119" s="1"/>
  <c r="O460" i="119"/>
  <c r="P460" i="119" s="1"/>
  <c r="O44" i="119"/>
  <c r="P44" i="119" s="1"/>
  <c r="F493" i="119"/>
  <c r="O431" i="119"/>
  <c r="P431" i="119" s="1"/>
  <c r="P68" i="119"/>
  <c r="O68" i="119"/>
  <c r="F961" i="119"/>
  <c r="F567" i="119"/>
  <c r="H364" i="119"/>
  <c r="N364" i="119" s="1"/>
  <c r="O420" i="119"/>
  <c r="P420" i="119" s="1"/>
  <c r="O16" i="119"/>
  <c r="P16" i="119" s="1"/>
  <c r="H88" i="119"/>
  <c r="N88" i="119" s="1"/>
  <c r="F291" i="119"/>
  <c r="O43" i="119"/>
  <c r="P43" i="119" s="1"/>
  <c r="F694" i="119"/>
  <c r="H409" i="119"/>
  <c r="N409" i="119" s="1"/>
  <c r="P424" i="119"/>
  <c r="P432" i="119"/>
  <c r="P448" i="119"/>
  <c r="P70" i="119"/>
  <c r="P241" i="119"/>
  <c r="O249" i="119"/>
  <c r="P249" i="119" s="1"/>
  <c r="O265" i="119"/>
  <c r="P265" i="119"/>
  <c r="P19" i="119"/>
  <c r="O19" i="119"/>
  <c r="F559" i="119"/>
  <c r="G567" i="119"/>
  <c r="G770" i="119" s="1"/>
  <c r="G973" i="119" s="1"/>
  <c r="G1176" i="119" s="1"/>
  <c r="G1379" i="119" s="1"/>
  <c r="G1582" i="119" s="1"/>
  <c r="O71" i="119"/>
  <c r="P71" i="119" s="1"/>
  <c r="F283" i="119"/>
  <c r="H80" i="119"/>
  <c r="N80" i="119" s="1"/>
  <c r="N95" i="119"/>
  <c r="F299" i="119"/>
  <c r="H96" i="119"/>
  <c r="N96" i="119" s="1"/>
  <c r="N111" i="119"/>
  <c r="F315" i="119"/>
  <c r="H112" i="119"/>
  <c r="N112" i="119" s="1"/>
  <c r="F331" i="119"/>
  <c r="H128" i="119"/>
  <c r="N128" i="119" s="1"/>
  <c r="N143" i="119"/>
  <c r="F347" i="119"/>
  <c r="H144" i="119"/>
  <c r="N144" i="119" s="1"/>
  <c r="N160" i="119"/>
  <c r="H161" i="119"/>
  <c r="N161" i="119" s="1"/>
  <c r="N168" i="119"/>
  <c r="H169" i="119"/>
  <c r="N169" i="119" s="1"/>
  <c r="H170" i="119"/>
  <c r="N170" i="119" s="1"/>
  <c r="F373" i="119"/>
  <c r="G377" i="119"/>
  <c r="G580" i="119" s="1"/>
  <c r="G783" i="119" s="1"/>
  <c r="G986" i="119" s="1"/>
  <c r="G1189" i="119" s="1"/>
  <c r="G1392" i="119" s="1"/>
  <c r="G1595" i="119" s="1"/>
  <c r="N176" i="119"/>
  <c r="H177" i="119"/>
  <c r="N177" i="119" s="1"/>
  <c r="G591" i="119"/>
  <c r="G794" i="119" s="1"/>
  <c r="G997" i="119" s="1"/>
  <c r="G1200" i="119" s="1"/>
  <c r="G1403" i="119" s="1"/>
  <c r="G1606" i="119" s="1"/>
  <c r="G399" i="119"/>
  <c r="G602" i="119" s="1"/>
  <c r="G805" i="119" s="1"/>
  <c r="G1008" i="119" s="1"/>
  <c r="G1211" i="119" s="1"/>
  <c r="G1414" i="119" s="1"/>
  <c r="G1617" i="119" s="1"/>
  <c r="F806" i="119"/>
  <c r="F289" i="119"/>
  <c r="F353" i="119"/>
  <c r="F375" i="119"/>
  <c r="F407" i="119"/>
  <c r="O463" i="119"/>
  <c r="P463" i="119" s="1"/>
  <c r="F539" i="119"/>
  <c r="P638" i="119"/>
  <c r="O638" i="119"/>
  <c r="O858" i="119"/>
  <c r="P858" i="119" s="1"/>
  <c r="O1074" i="119"/>
  <c r="P1074" i="119" s="1"/>
  <c r="O23" i="119"/>
  <c r="P23" i="119" s="1"/>
  <c r="F483" i="119"/>
  <c r="F307" i="119"/>
  <c r="H104" i="119"/>
  <c r="N104" i="119" s="1"/>
  <c r="H120" i="119"/>
  <c r="N120" i="119" s="1"/>
  <c r="F323" i="119"/>
  <c r="H152" i="119"/>
  <c r="N152" i="119" s="1"/>
  <c r="F355" i="119"/>
  <c r="H164" i="119"/>
  <c r="N164" i="119" s="1"/>
  <c r="F367" i="119"/>
  <c r="G597" i="119"/>
  <c r="G800" i="119" s="1"/>
  <c r="G1003" i="119" s="1"/>
  <c r="G1206" i="119" s="1"/>
  <c r="G1409" i="119" s="1"/>
  <c r="G1612" i="119" s="1"/>
  <c r="G409" i="119"/>
  <c r="G612" i="119" s="1"/>
  <c r="G815" i="119" s="1"/>
  <c r="G1018" i="119" s="1"/>
  <c r="G1221" i="119" s="1"/>
  <c r="G1424" i="119" s="1"/>
  <c r="G1627" i="119" s="1"/>
  <c r="I208" i="119"/>
  <c r="H391" i="119"/>
  <c r="N391" i="119" s="1"/>
  <c r="P18" i="119"/>
  <c r="P50" i="119"/>
  <c r="H507" i="119"/>
  <c r="N507" i="119" s="1"/>
  <c r="F710" i="119"/>
  <c r="H207" i="119"/>
  <c r="N207" i="119" s="1"/>
  <c r="F410" i="119"/>
  <c r="P272" i="119"/>
  <c r="H279" i="119"/>
  <c r="N279" i="119" s="1"/>
  <c r="F285" i="119"/>
  <c r="F706" i="119"/>
  <c r="H583" i="119"/>
  <c r="N583" i="119" s="1"/>
  <c r="F786" i="119"/>
  <c r="F771" i="119"/>
  <c r="H568" i="119"/>
  <c r="N568" i="119" s="1"/>
  <c r="P621" i="119"/>
  <c r="P625" i="119"/>
  <c r="F575" i="119"/>
  <c r="H372" i="119"/>
  <c r="N372" i="119" s="1"/>
  <c r="G613" i="119"/>
  <c r="G816" i="119" s="1"/>
  <c r="G1019" i="119" s="1"/>
  <c r="G1222" i="119" s="1"/>
  <c r="G1425" i="119" s="1"/>
  <c r="G1628" i="119" s="1"/>
  <c r="P219" i="119"/>
  <c r="P225" i="119"/>
  <c r="P234" i="119"/>
  <c r="H386" i="119"/>
  <c r="N386" i="119" s="1"/>
  <c r="O633" i="119"/>
  <c r="P633" i="119" s="1"/>
  <c r="F495" i="119"/>
  <c r="P452" i="119"/>
  <c r="O656" i="119"/>
  <c r="P656" i="119" s="1"/>
  <c r="P46" i="119"/>
  <c r="P27" i="119"/>
  <c r="O27" i="119"/>
  <c r="P34" i="119"/>
  <c r="P59" i="119"/>
  <c r="O59" i="119"/>
  <c r="P66" i="119"/>
  <c r="N89" i="119"/>
  <c r="F293" i="119"/>
  <c r="H90" i="119"/>
  <c r="N90" i="119" s="1"/>
  <c r="N105" i="119"/>
  <c r="F309" i="119"/>
  <c r="H106" i="119"/>
  <c r="N106" i="119" s="1"/>
  <c r="N121" i="119"/>
  <c r="F325" i="119"/>
  <c r="H122" i="119"/>
  <c r="N122" i="119" s="1"/>
  <c r="N137" i="119"/>
  <c r="F341" i="119"/>
  <c r="H138" i="119"/>
  <c r="N138" i="119" s="1"/>
  <c r="N153" i="119"/>
  <c r="H154" i="119"/>
  <c r="N154" i="119" s="1"/>
  <c r="F357" i="119"/>
  <c r="G361" i="119"/>
  <c r="G564" i="119" s="1"/>
  <c r="G767" i="119" s="1"/>
  <c r="G970" i="119" s="1"/>
  <c r="G1173" i="119" s="1"/>
  <c r="G1376" i="119" s="1"/>
  <c r="G1579" i="119" s="1"/>
  <c r="H167" i="119"/>
  <c r="N167" i="119" s="1"/>
  <c r="F580" i="119"/>
  <c r="F378" i="119"/>
  <c r="H175" i="119"/>
  <c r="N175" i="119" s="1"/>
  <c r="N184" i="119"/>
  <c r="H185" i="119"/>
  <c r="N185" i="119" s="1"/>
  <c r="H186" i="119"/>
  <c r="N186" i="119" s="1"/>
  <c r="F389" i="119"/>
  <c r="G396" i="119"/>
  <c r="G599" i="119" s="1"/>
  <c r="G802" i="119" s="1"/>
  <c r="G1005" i="119" s="1"/>
  <c r="G1208" i="119" s="1"/>
  <c r="G1411" i="119" s="1"/>
  <c r="G1614" i="119" s="1"/>
  <c r="F404" i="119"/>
  <c r="O252" i="119"/>
  <c r="P252" i="119" s="1"/>
  <c r="O258" i="119"/>
  <c r="P258" i="119" s="1"/>
  <c r="E260" i="119"/>
  <c r="E463" i="119" s="1"/>
  <c r="E666" i="119" s="1"/>
  <c r="E869" i="119" s="1"/>
  <c r="E1072" i="119" s="1"/>
  <c r="E1275" i="119" s="1"/>
  <c r="E1478" i="119" s="1"/>
  <c r="O268" i="119"/>
  <c r="P268" i="119" s="1"/>
  <c r="O274" i="119"/>
  <c r="P274" i="119" s="1"/>
  <c r="F311" i="119"/>
  <c r="F317" i="119"/>
  <c r="H385" i="119"/>
  <c r="N385" i="119" s="1"/>
  <c r="P433" i="119"/>
  <c r="P441" i="119"/>
  <c r="P449" i="119"/>
  <c r="O456" i="119"/>
  <c r="P456" i="119" s="1"/>
  <c r="O661" i="119"/>
  <c r="P661" i="119" s="1"/>
  <c r="O681" i="119"/>
  <c r="P681" i="119" s="1"/>
  <c r="I1223" i="119"/>
  <c r="O48" i="119"/>
  <c r="P48" i="119" s="1"/>
  <c r="M11" i="119"/>
  <c r="M208" i="119" s="1"/>
  <c r="J208" i="119"/>
  <c r="F726" i="119"/>
  <c r="P251" i="119"/>
  <c r="F546" i="119"/>
  <c r="P440" i="119"/>
  <c r="O63" i="119"/>
  <c r="P63" i="119" s="1"/>
  <c r="F533" i="119"/>
  <c r="F549" i="119"/>
  <c r="H346" i="119"/>
  <c r="N346" i="119" s="1"/>
  <c r="P58" i="119"/>
  <c r="F511" i="119"/>
  <c r="F527" i="119"/>
  <c r="F543" i="119"/>
  <c r="F601" i="119"/>
  <c r="P14" i="119"/>
  <c r="O40" i="119"/>
  <c r="P40" i="119" s="1"/>
  <c r="O47" i="119"/>
  <c r="P47" i="119" s="1"/>
  <c r="N83" i="119"/>
  <c r="G496" i="119"/>
  <c r="G699" i="119" s="1"/>
  <c r="G902" i="119" s="1"/>
  <c r="G1105" i="119" s="1"/>
  <c r="G1308" i="119" s="1"/>
  <c r="G1511" i="119" s="1"/>
  <c r="F303" i="119"/>
  <c r="H100" i="119"/>
  <c r="N100" i="119" s="1"/>
  <c r="N115" i="119"/>
  <c r="F319" i="119"/>
  <c r="H116" i="119"/>
  <c r="N116" i="119" s="1"/>
  <c r="N131" i="119"/>
  <c r="H132" i="119"/>
  <c r="N132" i="119" s="1"/>
  <c r="F335" i="119"/>
  <c r="G544" i="119"/>
  <c r="G747" i="119" s="1"/>
  <c r="G950" i="119" s="1"/>
  <c r="G1153" i="119" s="1"/>
  <c r="G1356" i="119" s="1"/>
  <c r="G1559" i="119" s="1"/>
  <c r="N147" i="119"/>
  <c r="F351" i="119"/>
  <c r="H148" i="119"/>
  <c r="N148" i="119" s="1"/>
  <c r="G357" i="119"/>
  <c r="G560" i="119" s="1"/>
  <c r="G763" i="119" s="1"/>
  <c r="G966" i="119" s="1"/>
  <c r="G1169" i="119" s="1"/>
  <c r="G1372" i="119" s="1"/>
  <c r="G1575" i="119" s="1"/>
  <c r="F564" i="119"/>
  <c r="F362" i="119"/>
  <c r="H159" i="119"/>
  <c r="N159" i="119" s="1"/>
  <c r="G776" i="119"/>
  <c r="G979" i="119" s="1"/>
  <c r="G1182" i="119" s="1"/>
  <c r="G1385" i="119" s="1"/>
  <c r="G1588" i="119" s="1"/>
  <c r="G581" i="119"/>
  <c r="G784" i="119" s="1"/>
  <c r="G987" i="119" s="1"/>
  <c r="G1190" i="119" s="1"/>
  <c r="G1393" i="119" s="1"/>
  <c r="G1596" i="119" s="1"/>
  <c r="G393" i="119"/>
  <c r="G596" i="119" s="1"/>
  <c r="G799" i="119" s="1"/>
  <c r="G1002" i="119" s="1"/>
  <c r="G1205" i="119" s="1"/>
  <c r="G1408" i="119" s="1"/>
  <c r="G1611" i="119" s="1"/>
  <c r="N193" i="119"/>
  <c r="G809" i="119"/>
  <c r="G1012" i="119" s="1"/>
  <c r="G1215" i="119" s="1"/>
  <c r="G1418" i="119" s="1"/>
  <c r="G1621" i="119" s="1"/>
  <c r="G404" i="119"/>
  <c r="G607" i="119" s="1"/>
  <c r="G810" i="119" s="1"/>
  <c r="G1013" i="119" s="1"/>
  <c r="G1216" i="119" s="1"/>
  <c r="G1419" i="119" s="1"/>
  <c r="G1622" i="119" s="1"/>
  <c r="P220" i="119"/>
  <c r="O220" i="119"/>
  <c r="O226" i="119"/>
  <c r="P226" i="119" s="1"/>
  <c r="O236" i="119"/>
  <c r="P236" i="119"/>
  <c r="O242" i="119"/>
  <c r="P242" i="119" s="1"/>
  <c r="O247" i="119"/>
  <c r="P247" i="119" s="1"/>
  <c r="O263" i="119"/>
  <c r="P263" i="119" s="1"/>
  <c r="F337" i="119"/>
  <c r="F370" i="119"/>
  <c r="F402" i="119"/>
  <c r="P451" i="119"/>
  <c r="O451" i="119"/>
  <c r="O475" i="119"/>
  <c r="P475" i="119" s="1"/>
  <c r="F562" i="119"/>
  <c r="P676" i="119"/>
  <c r="O676" i="119"/>
  <c r="O1054" i="119"/>
  <c r="P1054" i="119" s="1"/>
  <c r="O55" i="119"/>
  <c r="P55" i="119" s="1"/>
  <c r="F531" i="119"/>
  <c r="H136" i="119"/>
  <c r="N136" i="119" s="1"/>
  <c r="F339" i="119"/>
  <c r="F547" i="119"/>
  <c r="F569" i="119"/>
  <c r="F716" i="119"/>
  <c r="H600" i="119"/>
  <c r="N600" i="119" s="1"/>
  <c r="O630" i="119"/>
  <c r="P630" i="119" s="1"/>
  <c r="O1041" i="119"/>
  <c r="P1041" i="119" s="1"/>
  <c r="H180" i="119"/>
  <c r="N180" i="119" s="1"/>
  <c r="F383" i="119"/>
  <c r="I411" i="119"/>
  <c r="P267" i="119"/>
  <c r="F349" i="119"/>
  <c r="O879" i="119"/>
  <c r="P879" i="119" s="1"/>
  <c r="O1036" i="119"/>
  <c r="P1036" i="119" s="1"/>
  <c r="O31" i="119"/>
  <c r="P31" i="119" s="1"/>
  <c r="P38" i="119"/>
  <c r="F517" i="119"/>
  <c r="F790" i="119"/>
  <c r="J411" i="119"/>
  <c r="P218" i="119"/>
  <c r="P235" i="119"/>
  <c r="H321" i="119"/>
  <c r="N321" i="119" s="1"/>
  <c r="H380" i="119"/>
  <c r="N380" i="119" s="1"/>
  <c r="O640" i="119"/>
  <c r="P640" i="119" s="1"/>
  <c r="P26" i="119"/>
  <c r="O51" i="119"/>
  <c r="P51" i="119" s="1"/>
  <c r="F591" i="119"/>
  <c r="H388" i="119"/>
  <c r="N388" i="119" s="1"/>
  <c r="H196" i="119"/>
  <c r="N196" i="119" s="1"/>
  <c r="F399" i="119"/>
  <c r="O217" i="119"/>
  <c r="P217" i="119"/>
  <c r="O233" i="119"/>
  <c r="P233" i="119" s="1"/>
  <c r="O266" i="119"/>
  <c r="P266" i="119" s="1"/>
  <c r="F327" i="119"/>
  <c r="F333" i="119"/>
  <c r="F791" i="119"/>
  <c r="H588" i="119"/>
  <c r="N588" i="119" s="1"/>
  <c r="O450" i="119"/>
  <c r="P450" i="119"/>
  <c r="O631" i="119"/>
  <c r="P631" i="119" s="1"/>
  <c r="O39" i="119"/>
  <c r="P39" i="119" s="1"/>
  <c r="O10" i="119"/>
  <c r="P10" i="119" s="1"/>
  <c r="O15" i="119"/>
  <c r="P15" i="119" s="1"/>
  <c r="O72" i="119"/>
  <c r="P72" i="119" s="1"/>
  <c r="H84" i="119"/>
  <c r="N84" i="119" s="1"/>
  <c r="F287" i="119"/>
  <c r="N99" i="119"/>
  <c r="O35" i="119"/>
  <c r="P35" i="119" s="1"/>
  <c r="P42" i="119"/>
  <c r="O67" i="119"/>
  <c r="P67" i="119" s="1"/>
  <c r="N77" i="119"/>
  <c r="H78" i="119"/>
  <c r="N78" i="119" s="1"/>
  <c r="F281" i="119"/>
  <c r="F489" i="119"/>
  <c r="N93" i="119"/>
  <c r="H94" i="119"/>
  <c r="N94" i="119" s="1"/>
  <c r="F297" i="119"/>
  <c r="F505" i="119"/>
  <c r="N109" i="119"/>
  <c r="F313" i="119"/>
  <c r="H110" i="119"/>
  <c r="N110" i="119" s="1"/>
  <c r="F521" i="119"/>
  <c r="G522" i="119"/>
  <c r="G725" i="119" s="1"/>
  <c r="G928" i="119" s="1"/>
  <c r="G1131" i="119" s="1"/>
  <c r="G1334" i="119" s="1"/>
  <c r="G1537" i="119" s="1"/>
  <c r="N125" i="119"/>
  <c r="H126" i="119"/>
  <c r="N126" i="119" s="1"/>
  <c r="F329" i="119"/>
  <c r="F537" i="119"/>
  <c r="G538" i="119"/>
  <c r="G741" i="119" s="1"/>
  <c r="G944" i="119" s="1"/>
  <c r="G1147" i="119" s="1"/>
  <c r="G1350" i="119" s="1"/>
  <c r="G1553" i="119" s="1"/>
  <c r="N141" i="119"/>
  <c r="F345" i="119"/>
  <c r="H142" i="119"/>
  <c r="N142" i="119" s="1"/>
  <c r="F553" i="119"/>
  <c r="G362" i="119"/>
  <c r="G565" i="119" s="1"/>
  <c r="G768" i="119" s="1"/>
  <c r="G971" i="119" s="1"/>
  <c r="G1174" i="119" s="1"/>
  <c r="G1377" i="119" s="1"/>
  <c r="G1580" i="119" s="1"/>
  <c r="F596" i="119"/>
  <c r="H393" i="119"/>
  <c r="N393" i="119" s="1"/>
  <c r="F394" i="119"/>
  <c r="H191" i="119"/>
  <c r="N191" i="119" s="1"/>
  <c r="H201" i="119"/>
  <c r="N201" i="119" s="1"/>
  <c r="H202" i="119"/>
  <c r="N202" i="119" s="1"/>
  <c r="F405" i="119"/>
  <c r="O215" i="119"/>
  <c r="P215" i="119" s="1"/>
  <c r="O231" i="119"/>
  <c r="P231" i="119" s="1"/>
  <c r="F295" i="119"/>
  <c r="F301" i="119"/>
  <c r="G743" i="119"/>
  <c r="G946" i="119" s="1"/>
  <c r="G1149" i="119" s="1"/>
  <c r="G1352" i="119" s="1"/>
  <c r="G1555" i="119" s="1"/>
  <c r="F381" i="119"/>
  <c r="P417" i="119"/>
  <c r="O425" i="119"/>
  <c r="P425" i="119" s="1"/>
  <c r="O433" i="119"/>
  <c r="O441" i="119"/>
  <c r="P454" i="119"/>
  <c r="O635" i="119"/>
  <c r="P635" i="119" s="1"/>
  <c r="F360" i="119"/>
  <c r="F371" i="119"/>
  <c r="F376" i="119"/>
  <c r="F387" i="119"/>
  <c r="F392" i="119"/>
  <c r="F403" i="119"/>
  <c r="F408" i="119"/>
  <c r="P855" i="119"/>
  <c r="O855" i="119"/>
  <c r="G360" i="119"/>
  <c r="G563" i="119" s="1"/>
  <c r="G766" i="119" s="1"/>
  <c r="G969" i="119" s="1"/>
  <c r="G1172" i="119" s="1"/>
  <c r="G1375" i="119" s="1"/>
  <c r="G1578" i="119" s="1"/>
  <c r="G392" i="119"/>
  <c r="G595" i="119" s="1"/>
  <c r="G798" i="119" s="1"/>
  <c r="G1001" i="119" s="1"/>
  <c r="G1204" i="119" s="1"/>
  <c r="G1407" i="119" s="1"/>
  <c r="G1610" i="119" s="1"/>
  <c r="G400" i="119"/>
  <c r="G603" i="119" s="1"/>
  <c r="G806" i="119" s="1"/>
  <c r="G1009" i="119" s="1"/>
  <c r="G1212" i="119" s="1"/>
  <c r="G1415" i="119" s="1"/>
  <c r="G1618" i="119" s="1"/>
  <c r="O626" i="119"/>
  <c r="P626" i="119" s="1"/>
  <c r="P627" i="119"/>
  <c r="O634" i="119"/>
  <c r="P634" i="119" s="1"/>
  <c r="O664" i="119"/>
  <c r="P664" i="119" s="1"/>
  <c r="O840" i="119"/>
  <c r="P840" i="119" s="1"/>
  <c r="O881" i="119"/>
  <c r="P881" i="119" s="1"/>
  <c r="O1032" i="119"/>
  <c r="P1032" i="119" s="1"/>
  <c r="O863" i="119"/>
  <c r="P863" i="119" s="1"/>
  <c r="O1244" i="119"/>
  <c r="P1244" i="119" s="1"/>
  <c r="G384" i="119"/>
  <c r="J614" i="119"/>
  <c r="H165" i="119"/>
  <c r="N165" i="119" s="1"/>
  <c r="H181" i="119"/>
  <c r="N181" i="119" s="1"/>
  <c r="H197" i="119"/>
  <c r="N197" i="119" s="1"/>
  <c r="O240" i="119"/>
  <c r="P240" i="119" s="1"/>
  <c r="O256" i="119"/>
  <c r="P256" i="119" s="1"/>
  <c r="O272" i="119"/>
  <c r="M416" i="119"/>
  <c r="P418" i="119"/>
  <c r="P426" i="119"/>
  <c r="P434" i="119"/>
  <c r="P442" i="119"/>
  <c r="P474" i="119"/>
  <c r="O622" i="119"/>
  <c r="P622" i="119" s="1"/>
  <c r="O639" i="119"/>
  <c r="P639" i="119" s="1"/>
  <c r="O660" i="119"/>
  <c r="P660" i="119" s="1"/>
  <c r="O875" i="119"/>
  <c r="P875" i="119" s="1"/>
  <c r="O1028" i="119"/>
  <c r="P1028" i="119" s="1"/>
  <c r="P662" i="119"/>
  <c r="G376" i="119"/>
  <c r="G579" i="119" s="1"/>
  <c r="G782" i="119" s="1"/>
  <c r="G985" i="119" s="1"/>
  <c r="G1188" i="119" s="1"/>
  <c r="G1391" i="119" s="1"/>
  <c r="G1594" i="119" s="1"/>
  <c r="G358" i="119"/>
  <c r="G561" i="119" s="1"/>
  <c r="G764" i="119" s="1"/>
  <c r="G967" i="119" s="1"/>
  <c r="G1170" i="119" s="1"/>
  <c r="G1373" i="119" s="1"/>
  <c r="G1576" i="119" s="1"/>
  <c r="H158" i="119"/>
  <c r="N158" i="119" s="1"/>
  <c r="G366" i="119"/>
  <c r="G569" i="119" s="1"/>
  <c r="G772" i="119" s="1"/>
  <c r="G975" i="119" s="1"/>
  <c r="G1178" i="119" s="1"/>
  <c r="G1381" i="119" s="1"/>
  <c r="G1584" i="119" s="1"/>
  <c r="H166" i="119"/>
  <c r="N166" i="119" s="1"/>
  <c r="G374" i="119"/>
  <c r="G577" i="119" s="1"/>
  <c r="G780" i="119" s="1"/>
  <c r="G983" i="119" s="1"/>
  <c r="G1186" i="119" s="1"/>
  <c r="G1389" i="119" s="1"/>
  <c r="G1592" i="119" s="1"/>
  <c r="H174" i="119"/>
  <c r="N174" i="119" s="1"/>
  <c r="G382" i="119"/>
  <c r="G585" i="119" s="1"/>
  <c r="G788" i="119" s="1"/>
  <c r="G991" i="119" s="1"/>
  <c r="G1194" i="119" s="1"/>
  <c r="G1397" i="119" s="1"/>
  <c r="G1600" i="119" s="1"/>
  <c r="H182" i="119"/>
  <c r="N182" i="119" s="1"/>
  <c r="G390" i="119"/>
  <c r="G593" i="119" s="1"/>
  <c r="G796" i="119" s="1"/>
  <c r="G999" i="119" s="1"/>
  <c r="G1202" i="119" s="1"/>
  <c r="G1405" i="119" s="1"/>
  <c r="G1608" i="119" s="1"/>
  <c r="H190" i="119"/>
  <c r="N190" i="119" s="1"/>
  <c r="G398" i="119"/>
  <c r="G601" i="119" s="1"/>
  <c r="G804" i="119" s="1"/>
  <c r="G1007" i="119" s="1"/>
  <c r="G1210" i="119" s="1"/>
  <c r="G1413" i="119" s="1"/>
  <c r="G1616" i="119" s="1"/>
  <c r="H198" i="119"/>
  <c r="N198" i="119" s="1"/>
  <c r="G406" i="119"/>
  <c r="G609" i="119" s="1"/>
  <c r="G812" i="119" s="1"/>
  <c r="G1015" i="119" s="1"/>
  <c r="G1218" i="119" s="1"/>
  <c r="G1421" i="119" s="1"/>
  <c r="G1624" i="119" s="1"/>
  <c r="H206" i="119"/>
  <c r="N206" i="119" s="1"/>
  <c r="O421" i="119"/>
  <c r="P421" i="119" s="1"/>
  <c r="O429" i="119"/>
  <c r="P429" i="119" s="1"/>
  <c r="O437" i="119"/>
  <c r="P437" i="119" s="1"/>
  <c r="O445" i="119"/>
  <c r="P445" i="119" s="1"/>
  <c r="O452" i="119"/>
  <c r="P629" i="119"/>
  <c r="O678" i="119"/>
  <c r="P678" i="119" s="1"/>
  <c r="P828" i="119"/>
  <c r="O828" i="119"/>
  <c r="O1040" i="119"/>
  <c r="P1040" i="119" s="1"/>
  <c r="O867" i="119"/>
  <c r="P867" i="119" s="1"/>
  <c r="G368" i="119"/>
  <c r="G571" i="119" s="1"/>
  <c r="G774" i="119" s="1"/>
  <c r="G977" i="119" s="1"/>
  <c r="G1180" i="119" s="1"/>
  <c r="G1383" i="119" s="1"/>
  <c r="G1586" i="119" s="1"/>
  <c r="G408" i="119"/>
  <c r="G611" i="119" s="1"/>
  <c r="G814" i="119" s="1"/>
  <c r="G1017" i="119" s="1"/>
  <c r="G1220" i="119" s="1"/>
  <c r="G1423" i="119" s="1"/>
  <c r="G1626" i="119" s="1"/>
  <c r="G280" i="119"/>
  <c r="G483" i="119" s="1"/>
  <c r="G686" i="119" s="1"/>
  <c r="G889" i="119" s="1"/>
  <c r="G1092" i="119" s="1"/>
  <c r="G1295" i="119" s="1"/>
  <c r="G1498" i="119" s="1"/>
  <c r="G282" i="119"/>
  <c r="G485" i="119" s="1"/>
  <c r="G688" i="119" s="1"/>
  <c r="G891" i="119" s="1"/>
  <c r="G1094" i="119" s="1"/>
  <c r="G1297" i="119" s="1"/>
  <c r="G1500" i="119" s="1"/>
  <c r="G284" i="119"/>
  <c r="G487" i="119" s="1"/>
  <c r="G690" i="119" s="1"/>
  <c r="G893" i="119" s="1"/>
  <c r="G1096" i="119" s="1"/>
  <c r="G1299" i="119" s="1"/>
  <c r="G1502" i="119" s="1"/>
  <c r="G286" i="119"/>
  <c r="G489" i="119" s="1"/>
  <c r="G692" i="119" s="1"/>
  <c r="G895" i="119" s="1"/>
  <c r="G1098" i="119" s="1"/>
  <c r="G1301" i="119" s="1"/>
  <c r="G1504" i="119" s="1"/>
  <c r="G288" i="119"/>
  <c r="G491" i="119" s="1"/>
  <c r="G694" i="119" s="1"/>
  <c r="G897" i="119" s="1"/>
  <c r="G1100" i="119" s="1"/>
  <c r="G1303" i="119" s="1"/>
  <c r="G1506" i="119" s="1"/>
  <c r="G290" i="119"/>
  <c r="G493" i="119" s="1"/>
  <c r="G696" i="119" s="1"/>
  <c r="G899" i="119" s="1"/>
  <c r="G1102" i="119" s="1"/>
  <c r="G1305" i="119" s="1"/>
  <c r="G1508" i="119" s="1"/>
  <c r="G292" i="119"/>
  <c r="G495" i="119" s="1"/>
  <c r="G698" i="119" s="1"/>
  <c r="G901" i="119" s="1"/>
  <c r="G1104" i="119" s="1"/>
  <c r="G1307" i="119" s="1"/>
  <c r="G1510" i="119" s="1"/>
  <c r="G294" i="119"/>
  <c r="G497" i="119" s="1"/>
  <c r="G700" i="119" s="1"/>
  <c r="G903" i="119" s="1"/>
  <c r="G1106" i="119" s="1"/>
  <c r="G1309" i="119" s="1"/>
  <c r="G1512" i="119" s="1"/>
  <c r="G296" i="119"/>
  <c r="G499" i="119" s="1"/>
  <c r="G702" i="119" s="1"/>
  <c r="G905" i="119" s="1"/>
  <c r="G1108" i="119" s="1"/>
  <c r="G1311" i="119" s="1"/>
  <c r="G1514" i="119" s="1"/>
  <c r="G298" i="119"/>
  <c r="G501" i="119" s="1"/>
  <c r="G704" i="119" s="1"/>
  <c r="G907" i="119" s="1"/>
  <c r="G1110" i="119" s="1"/>
  <c r="G1313" i="119" s="1"/>
  <c r="G1516" i="119" s="1"/>
  <c r="G300" i="119"/>
  <c r="G503" i="119" s="1"/>
  <c r="G706" i="119" s="1"/>
  <c r="G909" i="119" s="1"/>
  <c r="G1112" i="119" s="1"/>
  <c r="G1315" i="119" s="1"/>
  <c r="G1518" i="119" s="1"/>
  <c r="G302" i="119"/>
  <c r="G505" i="119" s="1"/>
  <c r="G708" i="119" s="1"/>
  <c r="G911" i="119" s="1"/>
  <c r="G1114" i="119" s="1"/>
  <c r="G1317" i="119" s="1"/>
  <c r="G1520" i="119" s="1"/>
  <c r="G304" i="119"/>
  <c r="G507" i="119" s="1"/>
  <c r="G710" i="119" s="1"/>
  <c r="G913" i="119" s="1"/>
  <c r="G1116" i="119" s="1"/>
  <c r="G1319" i="119" s="1"/>
  <c r="G1522" i="119" s="1"/>
  <c r="G306" i="119"/>
  <c r="G509" i="119" s="1"/>
  <c r="G712" i="119" s="1"/>
  <c r="G915" i="119" s="1"/>
  <c r="G1118" i="119" s="1"/>
  <c r="G1321" i="119" s="1"/>
  <c r="G1524" i="119" s="1"/>
  <c r="G308" i="119"/>
  <c r="G511" i="119" s="1"/>
  <c r="G714" i="119" s="1"/>
  <c r="G917" i="119" s="1"/>
  <c r="G1120" i="119" s="1"/>
  <c r="G1323" i="119" s="1"/>
  <c r="G1526" i="119" s="1"/>
  <c r="G310" i="119"/>
  <c r="G513" i="119" s="1"/>
  <c r="G716" i="119" s="1"/>
  <c r="G919" i="119" s="1"/>
  <c r="G1122" i="119" s="1"/>
  <c r="G1325" i="119" s="1"/>
  <c r="G1528" i="119" s="1"/>
  <c r="G312" i="119"/>
  <c r="G515" i="119" s="1"/>
  <c r="G718" i="119" s="1"/>
  <c r="G921" i="119" s="1"/>
  <c r="G1124" i="119" s="1"/>
  <c r="G1327" i="119" s="1"/>
  <c r="G1530" i="119" s="1"/>
  <c r="G314" i="119"/>
  <c r="G517" i="119" s="1"/>
  <c r="G720" i="119" s="1"/>
  <c r="G923" i="119" s="1"/>
  <c r="G1126" i="119" s="1"/>
  <c r="G1329" i="119" s="1"/>
  <c r="G1532" i="119" s="1"/>
  <c r="G316" i="119"/>
  <c r="G519" i="119" s="1"/>
  <c r="G722" i="119" s="1"/>
  <c r="G925" i="119" s="1"/>
  <c r="G1128" i="119" s="1"/>
  <c r="G1331" i="119" s="1"/>
  <c r="G1534" i="119" s="1"/>
  <c r="G318" i="119"/>
  <c r="G521" i="119" s="1"/>
  <c r="G724" i="119" s="1"/>
  <c r="G927" i="119" s="1"/>
  <c r="G1130" i="119" s="1"/>
  <c r="G1333" i="119" s="1"/>
  <c r="G1536" i="119" s="1"/>
  <c r="G320" i="119"/>
  <c r="G523" i="119" s="1"/>
  <c r="G726" i="119" s="1"/>
  <c r="G929" i="119" s="1"/>
  <c r="G1132" i="119" s="1"/>
  <c r="G1335" i="119" s="1"/>
  <c r="G1538" i="119" s="1"/>
  <c r="G322" i="119"/>
  <c r="G525" i="119" s="1"/>
  <c r="G728" i="119" s="1"/>
  <c r="G931" i="119" s="1"/>
  <c r="G1134" i="119" s="1"/>
  <c r="G1337" i="119" s="1"/>
  <c r="G1540" i="119" s="1"/>
  <c r="G324" i="119"/>
  <c r="G527" i="119" s="1"/>
  <c r="G730" i="119" s="1"/>
  <c r="G933" i="119" s="1"/>
  <c r="G1136" i="119" s="1"/>
  <c r="G1339" i="119" s="1"/>
  <c r="G1542" i="119" s="1"/>
  <c r="G326" i="119"/>
  <c r="G529" i="119" s="1"/>
  <c r="G732" i="119" s="1"/>
  <c r="G935" i="119" s="1"/>
  <c r="G1138" i="119" s="1"/>
  <c r="G1341" i="119" s="1"/>
  <c r="G1544" i="119" s="1"/>
  <c r="G328" i="119"/>
  <c r="G531" i="119" s="1"/>
  <c r="G734" i="119" s="1"/>
  <c r="G937" i="119" s="1"/>
  <c r="G1140" i="119" s="1"/>
  <c r="G1343" i="119" s="1"/>
  <c r="G1546" i="119" s="1"/>
  <c r="G330" i="119"/>
  <c r="G533" i="119" s="1"/>
  <c r="G736" i="119" s="1"/>
  <c r="G939" i="119" s="1"/>
  <c r="G1142" i="119" s="1"/>
  <c r="G1345" i="119" s="1"/>
  <c r="G1548" i="119" s="1"/>
  <c r="G332" i="119"/>
  <c r="G535" i="119" s="1"/>
  <c r="G738" i="119" s="1"/>
  <c r="G941" i="119" s="1"/>
  <c r="G1144" i="119" s="1"/>
  <c r="G1347" i="119" s="1"/>
  <c r="G1550" i="119" s="1"/>
  <c r="G334" i="119"/>
  <c r="G537" i="119" s="1"/>
  <c r="G740" i="119" s="1"/>
  <c r="G943" i="119" s="1"/>
  <c r="G1146" i="119" s="1"/>
  <c r="G1349" i="119" s="1"/>
  <c r="G1552" i="119" s="1"/>
  <c r="G336" i="119"/>
  <c r="G539" i="119" s="1"/>
  <c r="G742" i="119" s="1"/>
  <c r="G945" i="119" s="1"/>
  <c r="G1148" i="119" s="1"/>
  <c r="G1351" i="119" s="1"/>
  <c r="G1554" i="119" s="1"/>
  <c r="G338" i="119"/>
  <c r="G541" i="119" s="1"/>
  <c r="G744" i="119" s="1"/>
  <c r="G947" i="119" s="1"/>
  <c r="G1150" i="119" s="1"/>
  <c r="G1353" i="119" s="1"/>
  <c r="G1556" i="119" s="1"/>
  <c r="G340" i="119"/>
  <c r="G543" i="119" s="1"/>
  <c r="G746" i="119" s="1"/>
  <c r="G949" i="119" s="1"/>
  <c r="G1152" i="119" s="1"/>
  <c r="G1355" i="119" s="1"/>
  <c r="G1558" i="119" s="1"/>
  <c r="G342" i="119"/>
  <c r="G545" i="119" s="1"/>
  <c r="G748" i="119" s="1"/>
  <c r="G951" i="119" s="1"/>
  <c r="G1154" i="119" s="1"/>
  <c r="G1357" i="119" s="1"/>
  <c r="G1560" i="119" s="1"/>
  <c r="G344" i="119"/>
  <c r="G547" i="119" s="1"/>
  <c r="G750" i="119" s="1"/>
  <c r="G953" i="119" s="1"/>
  <c r="G1156" i="119" s="1"/>
  <c r="G1359" i="119" s="1"/>
  <c r="G1562" i="119" s="1"/>
  <c r="G346" i="119"/>
  <c r="G549" i="119" s="1"/>
  <c r="G752" i="119" s="1"/>
  <c r="G955" i="119" s="1"/>
  <c r="G1158" i="119" s="1"/>
  <c r="G1361" i="119" s="1"/>
  <c r="G1564" i="119" s="1"/>
  <c r="G348" i="119"/>
  <c r="G551" i="119" s="1"/>
  <c r="G754" i="119" s="1"/>
  <c r="G957" i="119" s="1"/>
  <c r="G1160" i="119" s="1"/>
  <c r="G1363" i="119" s="1"/>
  <c r="G1566" i="119" s="1"/>
  <c r="G350" i="119"/>
  <c r="G553" i="119" s="1"/>
  <c r="G756" i="119" s="1"/>
  <c r="G959" i="119" s="1"/>
  <c r="G1162" i="119" s="1"/>
  <c r="G1365" i="119" s="1"/>
  <c r="G1568" i="119" s="1"/>
  <c r="G352" i="119"/>
  <c r="G555" i="119" s="1"/>
  <c r="G758" i="119" s="1"/>
  <c r="G961" i="119" s="1"/>
  <c r="G1164" i="119" s="1"/>
  <c r="G1367" i="119" s="1"/>
  <c r="G1570" i="119" s="1"/>
  <c r="G354" i="119"/>
  <c r="G557" i="119" s="1"/>
  <c r="G760" i="119" s="1"/>
  <c r="G963" i="119" s="1"/>
  <c r="G1166" i="119" s="1"/>
  <c r="G1369" i="119" s="1"/>
  <c r="G1572" i="119" s="1"/>
  <c r="G356" i="119"/>
  <c r="G559" i="119" s="1"/>
  <c r="G762" i="119" s="1"/>
  <c r="G965" i="119" s="1"/>
  <c r="G1168" i="119" s="1"/>
  <c r="G1371" i="119" s="1"/>
  <c r="G1574" i="119" s="1"/>
  <c r="N155" i="119"/>
  <c r="N163" i="119"/>
  <c r="N171" i="119"/>
  <c r="N179" i="119"/>
  <c r="N187" i="119"/>
  <c r="N195" i="119"/>
  <c r="N203" i="119"/>
  <c r="F363" i="119"/>
  <c r="F379" i="119"/>
  <c r="F395" i="119"/>
  <c r="P652" i="119"/>
  <c r="O652" i="119"/>
  <c r="O835" i="119"/>
  <c r="P835" i="119" s="1"/>
  <c r="O871" i="119"/>
  <c r="P871" i="119" s="1"/>
  <c r="O669" i="119"/>
  <c r="P669" i="119" s="1"/>
  <c r="P833" i="119"/>
  <c r="O868" i="119"/>
  <c r="P868" i="119" s="1"/>
  <c r="J817" i="119"/>
  <c r="O641" i="119"/>
  <c r="P641" i="119" s="1"/>
  <c r="O680" i="119"/>
  <c r="P680" i="119" s="1"/>
  <c r="P859" i="119"/>
  <c r="O859" i="119"/>
  <c r="O866" i="119"/>
  <c r="P866" i="119" s="1"/>
  <c r="O872" i="119"/>
  <c r="P872" i="119" s="1"/>
  <c r="P1029" i="119"/>
  <c r="O1070" i="119"/>
  <c r="P1070" i="119" s="1"/>
  <c r="I614" i="119"/>
  <c r="M619" i="119"/>
  <c r="O645" i="119"/>
  <c r="P645" i="119" s="1"/>
  <c r="O665" i="119"/>
  <c r="P665" i="119" s="1"/>
  <c r="P673" i="119"/>
  <c r="P677" i="119"/>
  <c r="O823" i="119"/>
  <c r="P823" i="119"/>
  <c r="P883" i="119"/>
  <c r="O883" i="119"/>
  <c r="O1037" i="119"/>
  <c r="P1037" i="119" s="1"/>
  <c r="P657" i="119"/>
  <c r="O668" i="119"/>
  <c r="P668" i="119" s="1"/>
  <c r="O830" i="119"/>
  <c r="P830" i="119" s="1"/>
  <c r="O839" i="119"/>
  <c r="P839" i="119" s="1"/>
  <c r="O843" i="119"/>
  <c r="P843" i="119" s="1"/>
  <c r="I1426" i="119"/>
  <c r="P862" i="119"/>
  <c r="O862" i="119"/>
  <c r="O1033" i="119"/>
  <c r="P1033" i="119" s="1"/>
  <c r="O1058" i="119"/>
  <c r="P1058" i="119" s="1"/>
  <c r="P1072" i="119"/>
  <c r="O1072" i="119"/>
  <c r="O1232" i="119"/>
  <c r="P1232" i="119" s="1"/>
  <c r="O1479" i="119"/>
  <c r="P1479" i="119" s="1"/>
  <c r="O666" i="119"/>
  <c r="P666" i="119" s="1"/>
  <c r="O844" i="119"/>
  <c r="P844" i="119" s="1"/>
  <c r="O870" i="119"/>
  <c r="P870" i="119" s="1"/>
  <c r="P882" i="119"/>
  <c r="O882" i="119"/>
  <c r="O1045" i="119"/>
  <c r="P1045" i="119" s="1"/>
  <c r="O1049" i="119"/>
  <c r="P1049" i="119" s="1"/>
  <c r="O1251" i="119"/>
  <c r="P1251" i="119" s="1"/>
  <c r="P826" i="119"/>
  <c r="P838" i="119"/>
  <c r="O847" i="119"/>
  <c r="P847" i="119" s="1"/>
  <c r="I817" i="119"/>
  <c r="O648" i="119"/>
  <c r="P648" i="119" s="1"/>
  <c r="P653" i="119"/>
  <c r="O672" i="119"/>
  <c r="P672" i="119" s="1"/>
  <c r="P827" i="119"/>
  <c r="O834" i="119"/>
  <c r="P834" i="119" s="1"/>
  <c r="O838" i="119"/>
  <c r="P877" i="119"/>
  <c r="O877" i="119"/>
  <c r="O884" i="119"/>
  <c r="P884" i="119" s="1"/>
  <c r="O1063" i="119"/>
  <c r="P1063" i="119" s="1"/>
  <c r="O1082" i="119"/>
  <c r="P1082" i="119" s="1"/>
  <c r="O1236" i="119"/>
  <c r="P1236" i="119" s="1"/>
  <c r="P842" i="119"/>
  <c r="O842" i="119"/>
  <c r="O874" i="119"/>
  <c r="P874" i="119" s="1"/>
  <c r="O831" i="119"/>
  <c r="P831" i="119" s="1"/>
  <c r="O846" i="119"/>
  <c r="P846" i="119" s="1"/>
  <c r="O851" i="119"/>
  <c r="P851" i="119" s="1"/>
  <c r="O1048" i="119"/>
  <c r="P1048" i="119" s="1"/>
  <c r="O1073" i="119"/>
  <c r="P1073" i="119" s="1"/>
  <c r="M1426" i="119"/>
  <c r="O1228" i="119"/>
  <c r="P1228" i="119" s="1"/>
  <c r="O1258" i="119"/>
  <c r="P1258" i="119" s="1"/>
  <c r="I1020" i="119"/>
  <c r="O850" i="119"/>
  <c r="P850" i="119" s="1"/>
  <c r="J1223" i="119"/>
  <c r="O1051" i="119"/>
  <c r="P1051" i="119" s="1"/>
  <c r="P1061" i="119"/>
  <c r="O1068" i="119"/>
  <c r="P1068" i="119" s="1"/>
  <c r="M1020" i="119"/>
  <c r="O854" i="119"/>
  <c r="P854" i="119" s="1"/>
  <c r="J1020" i="119"/>
  <c r="P1087" i="119"/>
  <c r="P1067" i="119"/>
  <c r="O1067" i="119"/>
  <c r="O1086" i="119"/>
  <c r="P1086" i="119" s="1"/>
  <c r="O1229" i="119"/>
  <c r="P1229" i="119" s="1"/>
  <c r="O1254" i="119"/>
  <c r="P1254" i="119" s="1"/>
  <c r="M1223" i="119"/>
  <c r="O1044" i="119"/>
  <c r="P1044" i="119" s="1"/>
  <c r="O1065" i="119"/>
  <c r="P1065" i="119" s="1"/>
  <c r="J1426" i="119"/>
  <c r="P878" i="119"/>
  <c r="O1252" i="119"/>
  <c r="P1252" i="119" s="1"/>
  <c r="O1025" i="119"/>
  <c r="P1025" i="119" s="1"/>
  <c r="O1056" i="119"/>
  <c r="P1056" i="119" s="1"/>
  <c r="P1256" i="119"/>
  <c r="P1465" i="119"/>
  <c r="O1465" i="119"/>
  <c r="P1078" i="119"/>
  <c r="P1079" i="119"/>
  <c r="P1237" i="119"/>
  <c r="P1452" i="119"/>
  <c r="O1452" i="119"/>
  <c r="P1083" i="119"/>
  <c r="P1249" i="119"/>
  <c r="O1249" i="119"/>
  <c r="O1463" i="119"/>
  <c r="P1463" i="119" s="1"/>
  <c r="O1233" i="119"/>
  <c r="P1233" i="119" s="1"/>
  <c r="O1253" i="119"/>
  <c r="P1253" i="119" s="1"/>
  <c r="P1255" i="119"/>
  <c r="O1255" i="119"/>
  <c r="O1231" i="119"/>
  <c r="P1231" i="119" s="1"/>
  <c r="O1286" i="119"/>
  <c r="P1286" i="119" s="1"/>
  <c r="O1235" i="119"/>
  <c r="P1235" i="119" s="1"/>
  <c r="O1240" i="119"/>
  <c r="P1240" i="119" s="1"/>
  <c r="O1246" i="119"/>
  <c r="P1246" i="119"/>
  <c r="O1290" i="119"/>
  <c r="P1290" i="119" s="1"/>
  <c r="O1460" i="119"/>
  <c r="P1460" i="119" s="1"/>
  <c r="O1237" i="119"/>
  <c r="O1239" i="119"/>
  <c r="P1239" i="119" s="1"/>
  <c r="O1247" i="119"/>
  <c r="P1247" i="119" s="1"/>
  <c r="O1243" i="119"/>
  <c r="P1243" i="119" s="1"/>
  <c r="O1491" i="119"/>
  <c r="P1491" i="119" s="1"/>
  <c r="P1448" i="119"/>
  <c r="O1448" i="119"/>
  <c r="O1456" i="119"/>
  <c r="P1456" i="119" s="1"/>
  <c r="O1468" i="119"/>
  <c r="P1468" i="119" s="1"/>
  <c r="O1262" i="119"/>
  <c r="P1262" i="119" s="1"/>
  <c r="O1266" i="119"/>
  <c r="P1266" i="119" s="1"/>
  <c r="O1270" i="119"/>
  <c r="P1270" i="119" s="1"/>
  <c r="O1274" i="119"/>
  <c r="P1274" i="119" s="1"/>
  <c r="O1278" i="119"/>
  <c r="P1278" i="119" s="1"/>
  <c r="P1282" i="119"/>
  <c r="O1282" i="119"/>
  <c r="I1629" i="119"/>
  <c r="O1261" i="119"/>
  <c r="P1261" i="119" s="1"/>
  <c r="O1265" i="119"/>
  <c r="P1265" i="119" s="1"/>
  <c r="P1269" i="119"/>
  <c r="O1269" i="119"/>
  <c r="P1273" i="119"/>
  <c r="O1273" i="119"/>
  <c r="O1277" i="119"/>
  <c r="P1277" i="119" s="1"/>
  <c r="O1281" i="119"/>
  <c r="P1281" i="119" s="1"/>
  <c r="P1285" i="119"/>
  <c r="O1285" i="119"/>
  <c r="O1289" i="119"/>
  <c r="P1289" i="119" s="1"/>
  <c r="O1444" i="119"/>
  <c r="P1444" i="119" s="1"/>
  <c r="O1455" i="119"/>
  <c r="P1455" i="119" s="1"/>
  <c r="O1472" i="119"/>
  <c r="P1472" i="119" s="1"/>
  <c r="P1449" i="119"/>
  <c r="O1449" i="119"/>
  <c r="O1451" i="119"/>
  <c r="P1451" i="119" s="1"/>
  <c r="O1459" i="119"/>
  <c r="P1459" i="119" s="1"/>
  <c r="O1480" i="119"/>
  <c r="P1480" i="119" s="1"/>
  <c r="O1490" i="119"/>
  <c r="P1490" i="119" s="1"/>
  <c r="O1432" i="119"/>
  <c r="P1432" i="119" s="1"/>
  <c r="O1441" i="119"/>
  <c r="P1441" i="119" s="1"/>
  <c r="O1464" i="119"/>
  <c r="P1464" i="119" s="1"/>
  <c r="P1488" i="119"/>
  <c r="O1488" i="119"/>
  <c r="M1629" i="119"/>
  <c r="O1431" i="119"/>
  <c r="P1431" i="119" s="1"/>
  <c r="O1443" i="119"/>
  <c r="P1443" i="119" s="1"/>
  <c r="P1469" i="119"/>
  <c r="P1483" i="119"/>
  <c r="O1461" i="119"/>
  <c r="P1461" i="119" s="1"/>
  <c r="O1439" i="119"/>
  <c r="P1439" i="119" s="1"/>
  <c r="O1440" i="119"/>
  <c r="P1440" i="119" s="1"/>
  <c r="O1467" i="119"/>
  <c r="P1467" i="119" s="1"/>
  <c r="O1435" i="119"/>
  <c r="P1435" i="119" s="1"/>
  <c r="O1436" i="119"/>
  <c r="P1436" i="119" s="1"/>
  <c r="O1437" i="119"/>
  <c r="P1437" i="119" s="1"/>
  <c r="O1447" i="119"/>
  <c r="P1447" i="119" s="1"/>
  <c r="O1471" i="119"/>
  <c r="P1471" i="119" s="1"/>
  <c r="O1475" i="119"/>
  <c r="P1475" i="119" s="1"/>
  <c r="P1482" i="119"/>
  <c r="O1482" i="119"/>
  <c r="O1484" i="119"/>
  <c r="P1484" i="119" s="1"/>
  <c r="O1486" i="119"/>
  <c r="P1486" i="119" s="1"/>
  <c r="P1476" i="119"/>
  <c r="J1629" i="119"/>
  <c r="P1485" i="119"/>
  <c r="P1493" i="119"/>
  <c r="P1489" i="119"/>
  <c r="P1487" i="119"/>
  <c r="F3" i="76"/>
  <c r="F2" i="76"/>
  <c r="H324" i="119" l="1"/>
  <c r="N324" i="119" s="1"/>
  <c r="H354" i="119"/>
  <c r="N354" i="119" s="1"/>
  <c r="F711" i="119"/>
  <c r="F914" i="119" s="1"/>
  <c r="H310" i="119"/>
  <c r="N310" i="119" s="1"/>
  <c r="H400" i="119"/>
  <c r="N400" i="119" s="1"/>
  <c r="F727" i="119"/>
  <c r="F930" i="119" s="1"/>
  <c r="H406" i="119"/>
  <c r="N406" i="119" s="1"/>
  <c r="H369" i="119"/>
  <c r="N369" i="119" s="1"/>
  <c r="H308" i="119"/>
  <c r="N308" i="119" s="1"/>
  <c r="H344" i="119"/>
  <c r="N344" i="119" s="1"/>
  <c r="H497" i="119"/>
  <c r="N497" i="119" s="1"/>
  <c r="H326" i="119"/>
  <c r="N326" i="119" s="1"/>
  <c r="H356" i="119"/>
  <c r="N356" i="119" s="1"/>
  <c r="H343" i="119"/>
  <c r="N343" i="119" s="1"/>
  <c r="H377" i="119"/>
  <c r="N377" i="119" s="1"/>
  <c r="H296" i="119"/>
  <c r="N296" i="119" s="1"/>
  <c r="H284" i="119"/>
  <c r="N284" i="119" s="1"/>
  <c r="H306" i="119"/>
  <c r="N306" i="119" s="1"/>
  <c r="H390" i="119"/>
  <c r="N390" i="119" s="1"/>
  <c r="H352" i="119"/>
  <c r="N352" i="119" s="1"/>
  <c r="H305" i="119"/>
  <c r="N305" i="119" s="1"/>
  <c r="H491" i="119"/>
  <c r="N491" i="119" s="1"/>
  <c r="H336" i="119"/>
  <c r="N336" i="119" s="1"/>
  <c r="H318" i="119"/>
  <c r="N318" i="119" s="1"/>
  <c r="H399" i="119"/>
  <c r="N399" i="119" s="1"/>
  <c r="F602" i="119"/>
  <c r="H711" i="119"/>
  <c r="N711" i="119" s="1"/>
  <c r="F913" i="119"/>
  <c r="H710" i="119"/>
  <c r="N710" i="119" s="1"/>
  <c r="F560" i="119"/>
  <c r="H357" i="119"/>
  <c r="N357" i="119" s="1"/>
  <c r="H367" i="119"/>
  <c r="N367" i="119" s="1"/>
  <c r="F570" i="119"/>
  <c r="H487" i="119"/>
  <c r="N487" i="119" s="1"/>
  <c r="F690" i="119"/>
  <c r="H313" i="119"/>
  <c r="N313" i="119" s="1"/>
  <c r="F516" i="119"/>
  <c r="F530" i="119"/>
  <c r="H327" i="119"/>
  <c r="N327" i="119" s="1"/>
  <c r="H303" i="119"/>
  <c r="N303" i="119" s="1"/>
  <c r="F506" i="119"/>
  <c r="F518" i="119"/>
  <c r="H315" i="119"/>
  <c r="N315" i="119" s="1"/>
  <c r="F702" i="119"/>
  <c r="H499" i="119"/>
  <c r="N499" i="119" s="1"/>
  <c r="F775" i="119"/>
  <c r="H572" i="119"/>
  <c r="N572" i="119" s="1"/>
  <c r="H509" i="119"/>
  <c r="N509" i="119" s="1"/>
  <c r="F712" i="119"/>
  <c r="H551" i="119"/>
  <c r="N551" i="119" s="1"/>
  <c r="F754" i="119"/>
  <c r="F598" i="119"/>
  <c r="H395" i="119"/>
  <c r="N395" i="119" s="1"/>
  <c r="H392" i="119"/>
  <c r="N392" i="119" s="1"/>
  <c r="F595" i="119"/>
  <c r="H553" i="119"/>
  <c r="N553" i="119" s="1"/>
  <c r="F756" i="119"/>
  <c r="F532" i="119"/>
  <c r="H329" i="119"/>
  <c r="N329" i="119" s="1"/>
  <c r="H281" i="119"/>
  <c r="N281" i="119" s="1"/>
  <c r="F484" i="119"/>
  <c r="F794" i="119"/>
  <c r="H591" i="119"/>
  <c r="N591" i="119" s="1"/>
  <c r="F993" i="119"/>
  <c r="H555" i="119"/>
  <c r="N555" i="119" s="1"/>
  <c r="F734" i="119"/>
  <c r="H531" i="119"/>
  <c r="N531" i="119" s="1"/>
  <c r="F565" i="119"/>
  <c r="H362" i="119"/>
  <c r="N362" i="119" s="1"/>
  <c r="H335" i="119"/>
  <c r="N335" i="119" s="1"/>
  <c r="F538" i="119"/>
  <c r="H398" i="119"/>
  <c r="N398" i="119" s="1"/>
  <c r="H330" i="119"/>
  <c r="N330" i="119" s="1"/>
  <c r="F512" i="119"/>
  <c r="H309" i="119"/>
  <c r="N309" i="119" s="1"/>
  <c r="F903" i="119"/>
  <c r="H700" i="119"/>
  <c r="N700" i="119" s="1"/>
  <c r="F909" i="119"/>
  <c r="H706" i="119"/>
  <c r="N706" i="119" s="1"/>
  <c r="F558" i="119"/>
  <c r="H355" i="119"/>
  <c r="N355" i="119" s="1"/>
  <c r="H280" i="119"/>
  <c r="N280" i="119" s="1"/>
  <c r="F578" i="119"/>
  <c r="H375" i="119"/>
  <c r="N375" i="119" s="1"/>
  <c r="H291" i="119"/>
  <c r="N291" i="119" s="1"/>
  <c r="F494" i="119"/>
  <c r="H758" i="119"/>
  <c r="N758" i="119" s="1"/>
  <c r="H290" i="119"/>
  <c r="N290" i="119" s="1"/>
  <c r="H358" i="119"/>
  <c r="N358" i="119" s="1"/>
  <c r="F732" i="119"/>
  <c r="H529" i="119"/>
  <c r="N529" i="119" s="1"/>
  <c r="F486" i="119"/>
  <c r="H283" i="119"/>
  <c r="N283" i="119" s="1"/>
  <c r="H609" i="119"/>
  <c r="N609" i="119" s="1"/>
  <c r="F812" i="119"/>
  <c r="H599" i="119"/>
  <c r="N599" i="119" s="1"/>
  <c r="F802" i="119"/>
  <c r="H408" i="119"/>
  <c r="N408" i="119" s="1"/>
  <c r="F611" i="119"/>
  <c r="F799" i="119"/>
  <c r="H596" i="119"/>
  <c r="N596" i="119" s="1"/>
  <c r="F692" i="119"/>
  <c r="H489" i="119"/>
  <c r="N489" i="119" s="1"/>
  <c r="H383" i="119"/>
  <c r="N383" i="119" s="1"/>
  <c r="F586" i="119"/>
  <c r="F542" i="119"/>
  <c r="H339" i="119"/>
  <c r="N339" i="119" s="1"/>
  <c r="H300" i="119"/>
  <c r="N300" i="119" s="1"/>
  <c r="H559" i="119"/>
  <c r="N559" i="119" s="1"/>
  <c r="F762" i="119"/>
  <c r="F608" i="119"/>
  <c r="H405" i="119"/>
  <c r="N405" i="119" s="1"/>
  <c r="H537" i="119"/>
  <c r="N537" i="119" s="1"/>
  <c r="F740" i="119"/>
  <c r="H286" i="119"/>
  <c r="N286" i="119" s="1"/>
  <c r="H549" i="119"/>
  <c r="N549" i="119" s="1"/>
  <c r="F752" i="119"/>
  <c r="F749" i="119"/>
  <c r="H546" i="119"/>
  <c r="N546" i="119" s="1"/>
  <c r="F778" i="119"/>
  <c r="H575" i="119"/>
  <c r="N575" i="119" s="1"/>
  <c r="H307" i="119"/>
  <c r="N307" i="119" s="1"/>
  <c r="F510" i="119"/>
  <c r="H557" i="119"/>
  <c r="N557" i="119" s="1"/>
  <c r="F760" i="119"/>
  <c r="F582" i="119"/>
  <c r="H379" i="119"/>
  <c r="N379" i="119" s="1"/>
  <c r="F590" i="119"/>
  <c r="H387" i="119"/>
  <c r="N387" i="119" s="1"/>
  <c r="F584" i="119"/>
  <c r="H381" i="119"/>
  <c r="N381" i="119" s="1"/>
  <c r="H350" i="119"/>
  <c r="N350" i="119" s="1"/>
  <c r="F708" i="119"/>
  <c r="H505" i="119"/>
  <c r="N505" i="119" s="1"/>
  <c r="F720" i="119"/>
  <c r="H517" i="119"/>
  <c r="N517" i="119" s="1"/>
  <c r="H328" i="119"/>
  <c r="N328" i="119" s="1"/>
  <c r="H361" i="119"/>
  <c r="N361" i="119" s="1"/>
  <c r="F804" i="119"/>
  <c r="H601" i="119"/>
  <c r="N601" i="119" s="1"/>
  <c r="H533" i="119"/>
  <c r="N533" i="119" s="1"/>
  <c r="F736" i="119"/>
  <c r="F929" i="119"/>
  <c r="H726" i="119"/>
  <c r="N726" i="119" s="1"/>
  <c r="F581" i="119"/>
  <c r="H378" i="119"/>
  <c r="N378" i="119" s="1"/>
  <c r="F698" i="119"/>
  <c r="H495" i="119"/>
  <c r="N495" i="119" s="1"/>
  <c r="H503" i="119"/>
  <c r="N503" i="119" s="1"/>
  <c r="F613" i="119"/>
  <c r="H410" i="119"/>
  <c r="N410" i="119" s="1"/>
  <c r="F686" i="119"/>
  <c r="H483" i="119"/>
  <c r="N483" i="119" s="1"/>
  <c r="H368" i="119"/>
  <c r="N368" i="119" s="1"/>
  <c r="F550" i="119"/>
  <c r="H347" i="119"/>
  <c r="N347" i="119" s="1"/>
  <c r="H288" i="119"/>
  <c r="N288" i="119" s="1"/>
  <c r="F1164" i="119"/>
  <c r="H961" i="119"/>
  <c r="N961" i="119" s="1"/>
  <c r="H493" i="119"/>
  <c r="N493" i="119" s="1"/>
  <c r="F696" i="119"/>
  <c r="F764" i="119"/>
  <c r="H561" i="119"/>
  <c r="N561" i="119" s="1"/>
  <c r="H322" i="119"/>
  <c r="N322" i="119" s="1"/>
  <c r="H316" i="119"/>
  <c r="N316" i="119" s="1"/>
  <c r="F994" i="119"/>
  <c r="H791" i="119"/>
  <c r="N791" i="119" s="1"/>
  <c r="H351" i="119"/>
  <c r="N351" i="119" s="1"/>
  <c r="F554" i="119"/>
  <c r="F897" i="119"/>
  <c r="H694" i="119"/>
  <c r="N694" i="119" s="1"/>
  <c r="H567" i="119"/>
  <c r="N567" i="119" s="1"/>
  <c r="F770" i="119"/>
  <c r="H541" i="119"/>
  <c r="N541" i="119" s="1"/>
  <c r="F744" i="119"/>
  <c r="F977" i="119"/>
  <c r="H774" i="119"/>
  <c r="N774" i="119" s="1"/>
  <c r="H334" i="119"/>
  <c r="N334" i="119" s="1"/>
  <c r="H333" i="119"/>
  <c r="N333" i="119" s="1"/>
  <c r="F536" i="119"/>
  <c r="H348" i="119"/>
  <c r="N348" i="119" s="1"/>
  <c r="F606" i="119"/>
  <c r="H403" i="119"/>
  <c r="N403" i="119" s="1"/>
  <c r="H349" i="119"/>
  <c r="N349" i="119" s="1"/>
  <c r="F552" i="119"/>
  <c r="F566" i="119"/>
  <c r="H363" i="119"/>
  <c r="N363" i="119" s="1"/>
  <c r="H376" i="119"/>
  <c r="N376" i="119" s="1"/>
  <c r="F579" i="119"/>
  <c r="H302" i="119"/>
  <c r="N302" i="119" s="1"/>
  <c r="H314" i="119"/>
  <c r="N314" i="119" s="1"/>
  <c r="H803" i="119"/>
  <c r="N803" i="119" s="1"/>
  <c r="F1006" i="119"/>
  <c r="H366" i="119"/>
  <c r="N366" i="119" s="1"/>
  <c r="F765" i="119"/>
  <c r="H562" i="119"/>
  <c r="N562" i="119" s="1"/>
  <c r="F605" i="119"/>
  <c r="H402" i="119"/>
  <c r="N402" i="119" s="1"/>
  <c r="F767" i="119"/>
  <c r="H564" i="119"/>
  <c r="N564" i="119" s="1"/>
  <c r="H340" i="119"/>
  <c r="N340" i="119" s="1"/>
  <c r="F704" i="119"/>
  <c r="H501" i="119"/>
  <c r="N501" i="119" s="1"/>
  <c r="H523" i="119"/>
  <c r="N523" i="119" s="1"/>
  <c r="F607" i="119"/>
  <c r="H404" i="119"/>
  <c r="N404" i="119" s="1"/>
  <c r="F544" i="119"/>
  <c r="H341" i="119"/>
  <c r="N341" i="119" s="1"/>
  <c r="H292" i="119"/>
  <c r="N292" i="119" s="1"/>
  <c r="H285" i="119"/>
  <c r="N285" i="119" s="1"/>
  <c r="F488" i="119"/>
  <c r="F797" i="119"/>
  <c r="H594" i="119"/>
  <c r="N594" i="119" s="1"/>
  <c r="H323" i="119"/>
  <c r="N323" i="119" s="1"/>
  <c r="F526" i="119"/>
  <c r="F556" i="119"/>
  <c r="H353" i="119"/>
  <c r="N353" i="119" s="1"/>
  <c r="H373" i="119"/>
  <c r="N373" i="119" s="1"/>
  <c r="F576" i="119"/>
  <c r="F502" i="119"/>
  <c r="H299" i="119"/>
  <c r="N299" i="119" s="1"/>
  <c r="H332" i="119"/>
  <c r="N332" i="119" s="1"/>
  <c r="H342" i="119"/>
  <c r="N342" i="119" s="1"/>
  <c r="H525" i="119"/>
  <c r="N525" i="119" s="1"/>
  <c r="F728" i="119"/>
  <c r="H519" i="119"/>
  <c r="N519" i="119" s="1"/>
  <c r="F722" i="119"/>
  <c r="H295" i="119"/>
  <c r="N295" i="119" s="1"/>
  <c r="F498" i="119"/>
  <c r="F989" i="119"/>
  <c r="H786" i="119"/>
  <c r="N786" i="119" s="1"/>
  <c r="F718" i="119"/>
  <c r="H515" i="119"/>
  <c r="N515" i="119" s="1"/>
  <c r="F610" i="119"/>
  <c r="H407" i="119"/>
  <c r="N407" i="119" s="1"/>
  <c r="H593" i="119"/>
  <c r="N593" i="119" s="1"/>
  <c r="F796" i="119"/>
  <c r="O619" i="119"/>
  <c r="P619" i="119" s="1"/>
  <c r="M817" i="119"/>
  <c r="F574" i="119"/>
  <c r="H371" i="119"/>
  <c r="N371" i="119" s="1"/>
  <c r="H304" i="119"/>
  <c r="N304" i="119" s="1"/>
  <c r="F548" i="119"/>
  <c r="H345" i="119"/>
  <c r="N345" i="119" s="1"/>
  <c r="H297" i="119"/>
  <c r="N297" i="119" s="1"/>
  <c r="F500" i="119"/>
  <c r="F688" i="119"/>
  <c r="H485" i="119"/>
  <c r="N485" i="119" s="1"/>
  <c r="H513" i="119"/>
  <c r="N513" i="119" s="1"/>
  <c r="F772" i="119"/>
  <c r="H569" i="119"/>
  <c r="N569" i="119" s="1"/>
  <c r="F573" i="119"/>
  <c r="H370" i="119"/>
  <c r="N370" i="119" s="1"/>
  <c r="H543" i="119"/>
  <c r="N543" i="119" s="1"/>
  <c r="F746" i="119"/>
  <c r="H298" i="119"/>
  <c r="N298" i="119" s="1"/>
  <c r="H320" i="119"/>
  <c r="N320" i="119" s="1"/>
  <c r="F783" i="119"/>
  <c r="H580" i="119"/>
  <c r="N580" i="119" s="1"/>
  <c r="F496" i="119"/>
  <c r="H293" i="119"/>
  <c r="N293" i="119" s="1"/>
  <c r="H589" i="119"/>
  <c r="N589" i="119" s="1"/>
  <c r="F792" i="119"/>
  <c r="F685" i="119"/>
  <c r="H482" i="119"/>
  <c r="N482" i="119" s="1"/>
  <c r="F788" i="119"/>
  <c r="H585" i="119"/>
  <c r="N585" i="119" s="1"/>
  <c r="H539" i="119"/>
  <c r="N539" i="119" s="1"/>
  <c r="F742" i="119"/>
  <c r="H603" i="119"/>
  <c r="N603" i="119" s="1"/>
  <c r="H294" i="119"/>
  <c r="N294" i="119" s="1"/>
  <c r="F815" i="119"/>
  <c r="H612" i="119"/>
  <c r="N612" i="119" s="1"/>
  <c r="H535" i="119"/>
  <c r="N535" i="119" s="1"/>
  <c r="F738" i="119"/>
  <c r="F748" i="119"/>
  <c r="H545" i="119"/>
  <c r="N545" i="119" s="1"/>
  <c r="F807" i="119"/>
  <c r="H604" i="119"/>
  <c r="N604" i="119" s="1"/>
  <c r="H311" i="119"/>
  <c r="N311" i="119" s="1"/>
  <c r="F514" i="119"/>
  <c r="F528" i="119"/>
  <c r="H325" i="119"/>
  <c r="N325" i="119" s="1"/>
  <c r="G587" i="119"/>
  <c r="H384" i="119"/>
  <c r="N384" i="119" s="1"/>
  <c r="F714" i="119"/>
  <c r="H511" i="119"/>
  <c r="N511" i="119" s="1"/>
  <c r="M614" i="119"/>
  <c r="O416" i="119"/>
  <c r="P416" i="119"/>
  <c r="H360" i="119"/>
  <c r="N360" i="119" s="1"/>
  <c r="F563" i="119"/>
  <c r="H301" i="119"/>
  <c r="N301" i="119" s="1"/>
  <c r="F504" i="119"/>
  <c r="F597" i="119"/>
  <c r="H394" i="119"/>
  <c r="N394" i="119" s="1"/>
  <c r="F724" i="119"/>
  <c r="H521" i="119"/>
  <c r="N521" i="119" s="1"/>
  <c r="H287" i="119"/>
  <c r="N287" i="119" s="1"/>
  <c r="F490" i="119"/>
  <c r="H282" i="119"/>
  <c r="N282" i="119" s="1"/>
  <c r="F919" i="119"/>
  <c r="H716" i="119"/>
  <c r="N716" i="119" s="1"/>
  <c r="F750" i="119"/>
  <c r="H547" i="119"/>
  <c r="N547" i="119" s="1"/>
  <c r="F540" i="119"/>
  <c r="H337" i="119"/>
  <c r="N337" i="119" s="1"/>
  <c r="H319" i="119"/>
  <c r="N319" i="119" s="1"/>
  <c r="F522" i="119"/>
  <c r="F730" i="119"/>
  <c r="H527" i="119"/>
  <c r="N527" i="119" s="1"/>
  <c r="O11" i="119"/>
  <c r="P11" i="119" s="1"/>
  <c r="H317" i="119"/>
  <c r="N317" i="119" s="1"/>
  <c r="F520" i="119"/>
  <c r="F592" i="119"/>
  <c r="H389" i="119"/>
  <c r="N389" i="119" s="1"/>
  <c r="F974" i="119"/>
  <c r="H771" i="119"/>
  <c r="N771" i="119" s="1"/>
  <c r="H382" i="119"/>
  <c r="N382" i="119" s="1"/>
  <c r="H312" i="119"/>
  <c r="N312" i="119" s="1"/>
  <c r="F492" i="119"/>
  <c r="H289" i="119"/>
  <c r="N289" i="119" s="1"/>
  <c r="F1009" i="119"/>
  <c r="H806" i="119"/>
  <c r="N806" i="119" s="1"/>
  <c r="F534" i="119"/>
  <c r="H331" i="119"/>
  <c r="N331" i="119" s="1"/>
  <c r="F780" i="119"/>
  <c r="H577" i="119"/>
  <c r="N577" i="119" s="1"/>
  <c r="H338" i="119"/>
  <c r="N338" i="119" s="1"/>
  <c r="H396" i="119"/>
  <c r="N396" i="119" s="1"/>
  <c r="H571" i="119"/>
  <c r="N571" i="119" s="1"/>
  <c r="B8" i="76"/>
  <c r="B9" i="76" s="1"/>
  <c r="H727" i="119" l="1"/>
  <c r="N727" i="119" s="1"/>
  <c r="F693" i="119"/>
  <c r="H490" i="119"/>
  <c r="N490" i="119" s="1"/>
  <c r="F1209" i="119"/>
  <c r="H1006" i="119"/>
  <c r="N1006" i="119" s="1"/>
  <c r="F784" i="119"/>
  <c r="H581" i="119"/>
  <c r="N581" i="119" s="1"/>
  <c r="F997" i="119"/>
  <c r="H794" i="119"/>
  <c r="N794" i="119" s="1"/>
  <c r="H598" i="119"/>
  <c r="N598" i="119" s="1"/>
  <c r="F801" i="119"/>
  <c r="F707" i="119"/>
  <c r="H504" i="119"/>
  <c r="N504" i="119" s="1"/>
  <c r="F917" i="119"/>
  <c r="H714" i="119"/>
  <c r="N714" i="119" s="1"/>
  <c r="F999" i="119"/>
  <c r="H796" i="119"/>
  <c r="N796" i="119" s="1"/>
  <c r="F937" i="119"/>
  <c r="H734" i="119"/>
  <c r="N734" i="119" s="1"/>
  <c r="F959" i="119"/>
  <c r="H756" i="119"/>
  <c r="N756" i="119" s="1"/>
  <c r="F953" i="119"/>
  <c r="H750" i="119"/>
  <c r="N750" i="119" s="1"/>
  <c r="F1010" i="119"/>
  <c r="H807" i="119"/>
  <c r="N807" i="119" s="1"/>
  <c r="F713" i="119"/>
  <c r="H510" i="119"/>
  <c r="N510" i="119" s="1"/>
  <c r="F905" i="119"/>
  <c r="H702" i="119"/>
  <c r="N702" i="119" s="1"/>
  <c r="F933" i="119"/>
  <c r="H730" i="119"/>
  <c r="N730" i="119" s="1"/>
  <c r="F766" i="119"/>
  <c r="H563" i="119"/>
  <c r="N563" i="119" s="1"/>
  <c r="G790" i="119"/>
  <c r="H587" i="119"/>
  <c r="N587" i="119" s="1"/>
  <c r="F949" i="119"/>
  <c r="H746" i="119"/>
  <c r="N746" i="119" s="1"/>
  <c r="H573" i="119"/>
  <c r="N573" i="119" s="1"/>
  <c r="F776" i="119"/>
  <c r="F931" i="119"/>
  <c r="H728" i="119"/>
  <c r="N728" i="119" s="1"/>
  <c r="F809" i="119"/>
  <c r="H606" i="119"/>
  <c r="N606" i="119" s="1"/>
  <c r="F816" i="119"/>
  <c r="H613" i="119"/>
  <c r="N613" i="119" s="1"/>
  <c r="F1007" i="119"/>
  <c r="H804" i="119"/>
  <c r="N804" i="119" s="1"/>
  <c r="F793" i="119"/>
  <c r="H590" i="119"/>
  <c r="N590" i="119" s="1"/>
  <c r="F1002" i="119"/>
  <c r="H799" i="119"/>
  <c r="N799" i="119" s="1"/>
  <c r="F935" i="119"/>
  <c r="H732" i="119"/>
  <c r="N732" i="119" s="1"/>
  <c r="F781" i="119"/>
  <c r="H578" i="119"/>
  <c r="N578" i="119" s="1"/>
  <c r="H909" i="119"/>
  <c r="N909" i="119" s="1"/>
  <c r="F1112" i="119"/>
  <c r="F798" i="119"/>
  <c r="H595" i="119"/>
  <c r="N595" i="119" s="1"/>
  <c r="F915" i="119"/>
  <c r="H712" i="119"/>
  <c r="N712" i="119" s="1"/>
  <c r="F719" i="119"/>
  <c r="H516" i="119"/>
  <c r="N516" i="119" s="1"/>
  <c r="F805" i="119"/>
  <c r="H602" i="119"/>
  <c r="N602" i="119" s="1"/>
  <c r="F735" i="119"/>
  <c r="H532" i="119"/>
  <c r="N532" i="119" s="1"/>
  <c r="F1133" i="119"/>
  <c r="H930" i="119"/>
  <c r="N930" i="119" s="1"/>
  <c r="F795" i="119"/>
  <c r="H592" i="119"/>
  <c r="N592" i="119" s="1"/>
  <c r="F759" i="119"/>
  <c r="H556" i="119"/>
  <c r="N556" i="119" s="1"/>
  <c r="F895" i="119"/>
  <c r="H692" i="119"/>
  <c r="N692" i="119" s="1"/>
  <c r="F957" i="119"/>
  <c r="H754" i="119"/>
  <c r="N754" i="119" s="1"/>
  <c r="F751" i="119"/>
  <c r="H548" i="119"/>
  <c r="N548" i="119" s="1"/>
  <c r="F1192" i="119"/>
  <c r="H989" i="119"/>
  <c r="N989" i="119" s="1"/>
  <c r="F729" i="119"/>
  <c r="H526" i="119"/>
  <c r="N526" i="119" s="1"/>
  <c r="F970" i="119"/>
  <c r="H767" i="119"/>
  <c r="N767" i="119" s="1"/>
  <c r="H579" i="119"/>
  <c r="N579" i="119" s="1"/>
  <c r="F782" i="119"/>
  <c r="F757" i="119"/>
  <c r="H554" i="119"/>
  <c r="N554" i="119" s="1"/>
  <c r="F1367" i="119"/>
  <c r="H1164" i="119"/>
  <c r="N1164" i="119" s="1"/>
  <c r="F923" i="119"/>
  <c r="H720" i="119"/>
  <c r="N720" i="119" s="1"/>
  <c r="F963" i="119"/>
  <c r="H760" i="119"/>
  <c r="N760" i="119" s="1"/>
  <c r="H608" i="119"/>
  <c r="N608" i="119" s="1"/>
  <c r="F811" i="119"/>
  <c r="F1015" i="119"/>
  <c r="H812" i="119"/>
  <c r="N812" i="119" s="1"/>
  <c r="F733" i="119"/>
  <c r="H530" i="119"/>
  <c r="N530" i="119" s="1"/>
  <c r="F737" i="119"/>
  <c r="H534" i="119"/>
  <c r="N534" i="119" s="1"/>
  <c r="H919" i="119"/>
  <c r="N919" i="119" s="1"/>
  <c r="F1122" i="119"/>
  <c r="F951" i="119"/>
  <c r="H748" i="119"/>
  <c r="N748" i="119" s="1"/>
  <c r="F1018" i="119"/>
  <c r="H815" i="119"/>
  <c r="N815" i="119" s="1"/>
  <c r="F991" i="119"/>
  <c r="H788" i="119"/>
  <c r="N788" i="119" s="1"/>
  <c r="F699" i="119"/>
  <c r="H496" i="119"/>
  <c r="N496" i="119" s="1"/>
  <c r="F813" i="119"/>
  <c r="H610" i="119"/>
  <c r="N610" i="119" s="1"/>
  <c r="F747" i="119"/>
  <c r="H544" i="119"/>
  <c r="N544" i="119" s="1"/>
  <c r="F907" i="119"/>
  <c r="H704" i="119"/>
  <c r="N704" i="119" s="1"/>
  <c r="H605" i="119"/>
  <c r="N605" i="119" s="1"/>
  <c r="F808" i="119"/>
  <c r="F947" i="119"/>
  <c r="H744" i="119"/>
  <c r="N744" i="119" s="1"/>
  <c r="F967" i="119"/>
  <c r="H764" i="119"/>
  <c r="N764" i="119" s="1"/>
  <c r="F715" i="119"/>
  <c r="H512" i="119"/>
  <c r="N512" i="119" s="1"/>
  <c r="F741" i="119"/>
  <c r="H538" i="119"/>
  <c r="N538" i="119" s="1"/>
  <c r="F721" i="119"/>
  <c r="H518" i="119"/>
  <c r="N518" i="119" s="1"/>
  <c r="F763" i="119"/>
  <c r="H560" i="119"/>
  <c r="N560" i="119" s="1"/>
  <c r="F695" i="119"/>
  <c r="H492" i="119"/>
  <c r="N492" i="119" s="1"/>
  <c r="F921" i="119"/>
  <c r="H718" i="119"/>
  <c r="N718" i="119" s="1"/>
  <c r="F945" i="119"/>
  <c r="H742" i="119"/>
  <c r="N742" i="119" s="1"/>
  <c r="F1180" i="119"/>
  <c r="H977" i="119"/>
  <c r="N977" i="119" s="1"/>
  <c r="F1100" i="119"/>
  <c r="H897" i="119"/>
  <c r="N897" i="119" s="1"/>
  <c r="F889" i="119"/>
  <c r="H686" i="119"/>
  <c r="N686" i="119" s="1"/>
  <c r="F723" i="119"/>
  <c r="H520" i="119"/>
  <c r="N520" i="119" s="1"/>
  <c r="F891" i="119"/>
  <c r="H688" i="119"/>
  <c r="N688" i="119" s="1"/>
  <c r="F725" i="119"/>
  <c r="H522" i="119"/>
  <c r="N522" i="119" s="1"/>
  <c r="F701" i="119"/>
  <c r="H498" i="119"/>
  <c r="N498" i="119" s="1"/>
  <c r="F705" i="119"/>
  <c r="H502" i="119"/>
  <c r="N502" i="119" s="1"/>
  <c r="F1000" i="119"/>
  <c r="H797" i="119"/>
  <c r="N797" i="119" s="1"/>
  <c r="F739" i="119"/>
  <c r="H536" i="119"/>
  <c r="N536" i="119" s="1"/>
  <c r="F1197" i="119"/>
  <c r="H994" i="119"/>
  <c r="N994" i="119" s="1"/>
  <c r="F899" i="119"/>
  <c r="H696" i="119"/>
  <c r="N696" i="119" s="1"/>
  <c r="F753" i="119"/>
  <c r="H550" i="119"/>
  <c r="N550" i="119" s="1"/>
  <c r="F1132" i="119"/>
  <c r="H929" i="119"/>
  <c r="N929" i="119" s="1"/>
  <c r="F785" i="119"/>
  <c r="H582" i="119"/>
  <c r="N582" i="119" s="1"/>
  <c r="F952" i="119"/>
  <c r="H749" i="119"/>
  <c r="N749" i="119" s="1"/>
  <c r="F745" i="119"/>
  <c r="H542" i="119"/>
  <c r="N542" i="119" s="1"/>
  <c r="F1106" i="119"/>
  <c r="H903" i="119"/>
  <c r="N903" i="119" s="1"/>
  <c r="F687" i="119"/>
  <c r="H484" i="119"/>
  <c r="N484" i="119" s="1"/>
  <c r="F893" i="119"/>
  <c r="H690" i="119"/>
  <c r="N690" i="119" s="1"/>
  <c r="F743" i="119"/>
  <c r="H540" i="119"/>
  <c r="N540" i="119" s="1"/>
  <c r="F755" i="119"/>
  <c r="H552" i="119"/>
  <c r="N552" i="119" s="1"/>
  <c r="F777" i="119"/>
  <c r="H574" i="119"/>
  <c r="N574" i="119" s="1"/>
  <c r="F1212" i="119"/>
  <c r="H1009" i="119"/>
  <c r="N1009" i="119" s="1"/>
  <c r="F1177" i="119"/>
  <c r="H974" i="119"/>
  <c r="N974" i="119" s="1"/>
  <c r="F717" i="119"/>
  <c r="H514" i="119"/>
  <c r="N514" i="119" s="1"/>
  <c r="H685" i="119"/>
  <c r="N685" i="119" s="1"/>
  <c r="F888" i="119"/>
  <c r="F986" i="119"/>
  <c r="H783" i="119"/>
  <c r="N783" i="119" s="1"/>
  <c r="F779" i="119"/>
  <c r="H576" i="119"/>
  <c r="N576" i="119" s="1"/>
  <c r="F691" i="119"/>
  <c r="H488" i="119"/>
  <c r="N488" i="119" s="1"/>
  <c r="F810" i="119"/>
  <c r="H607" i="119"/>
  <c r="N607" i="119" s="1"/>
  <c r="F968" i="119"/>
  <c r="H765" i="119"/>
  <c r="N765" i="119" s="1"/>
  <c r="F973" i="119"/>
  <c r="H770" i="119"/>
  <c r="N770" i="119" s="1"/>
  <c r="F901" i="119"/>
  <c r="H698" i="119"/>
  <c r="N698" i="119" s="1"/>
  <c r="F939" i="119"/>
  <c r="H736" i="119"/>
  <c r="N736" i="119" s="1"/>
  <c r="F911" i="119"/>
  <c r="H708" i="119"/>
  <c r="N708" i="119" s="1"/>
  <c r="F955" i="119"/>
  <c r="H752" i="119"/>
  <c r="N752" i="119" s="1"/>
  <c r="F789" i="119"/>
  <c r="H586" i="119"/>
  <c r="N586" i="119" s="1"/>
  <c r="H611" i="119"/>
  <c r="N611" i="119" s="1"/>
  <c r="F814" i="119"/>
  <c r="F761" i="119"/>
  <c r="H558" i="119"/>
  <c r="N558" i="119" s="1"/>
  <c r="F1196" i="119"/>
  <c r="F978" i="119"/>
  <c r="H775" i="119"/>
  <c r="N775" i="119" s="1"/>
  <c r="F1116" i="119"/>
  <c r="H913" i="119"/>
  <c r="N913" i="119" s="1"/>
  <c r="F1005" i="119"/>
  <c r="H802" i="119"/>
  <c r="N802" i="119" s="1"/>
  <c r="F787" i="119"/>
  <c r="H584" i="119"/>
  <c r="N584" i="119" s="1"/>
  <c r="F983" i="119"/>
  <c r="H780" i="119"/>
  <c r="N780" i="119" s="1"/>
  <c r="F927" i="119"/>
  <c r="H724" i="119"/>
  <c r="N724" i="119" s="1"/>
  <c r="F731" i="119"/>
  <c r="H528" i="119"/>
  <c r="N528" i="119" s="1"/>
  <c r="F800" i="119"/>
  <c r="H597" i="119"/>
  <c r="N597" i="119" s="1"/>
  <c r="F941" i="119"/>
  <c r="H738" i="119"/>
  <c r="N738" i="119" s="1"/>
  <c r="F995" i="119"/>
  <c r="H792" i="119"/>
  <c r="N792" i="119" s="1"/>
  <c r="F975" i="119"/>
  <c r="H772" i="119"/>
  <c r="N772" i="119" s="1"/>
  <c r="F703" i="119"/>
  <c r="H500" i="119"/>
  <c r="N500" i="119" s="1"/>
  <c r="F925" i="119"/>
  <c r="H722" i="119"/>
  <c r="N722" i="119" s="1"/>
  <c r="F769" i="119"/>
  <c r="H566" i="119"/>
  <c r="N566" i="119" s="1"/>
  <c r="F981" i="119"/>
  <c r="H778" i="119"/>
  <c r="N778" i="119" s="1"/>
  <c r="F943" i="119"/>
  <c r="H740" i="119"/>
  <c r="N740" i="119" s="1"/>
  <c r="F965" i="119"/>
  <c r="H762" i="119"/>
  <c r="N762" i="119" s="1"/>
  <c r="F689" i="119"/>
  <c r="H486" i="119"/>
  <c r="N486" i="119" s="1"/>
  <c r="F697" i="119"/>
  <c r="H494" i="119"/>
  <c r="N494" i="119" s="1"/>
  <c r="H565" i="119"/>
  <c r="N565" i="119" s="1"/>
  <c r="F768" i="119"/>
  <c r="F709" i="119"/>
  <c r="H506" i="119"/>
  <c r="N506" i="119" s="1"/>
  <c r="H570" i="119"/>
  <c r="N570" i="119" s="1"/>
  <c r="F773" i="119"/>
  <c r="F1117" i="119"/>
  <c r="H914" i="119"/>
  <c r="N914" i="119" s="1"/>
  <c r="B27" i="78"/>
  <c r="F971" i="119" l="1"/>
  <c r="H768" i="119"/>
  <c r="N768" i="119" s="1"/>
  <c r="F948" i="119"/>
  <c r="H745" i="119"/>
  <c r="N745" i="119" s="1"/>
  <c r="F1092" i="119"/>
  <c r="H889" i="119"/>
  <c r="N889" i="119" s="1"/>
  <c r="F950" i="119"/>
  <c r="H747" i="119"/>
  <c r="N747" i="119" s="1"/>
  <c r="F1395" i="119"/>
  <c r="H1192" i="119"/>
  <c r="N1192" i="119" s="1"/>
  <c r="G993" i="119"/>
  <c r="H790" i="119"/>
  <c r="N790" i="119" s="1"/>
  <c r="F1200" i="119"/>
  <c r="H997" i="119"/>
  <c r="N997" i="119" s="1"/>
  <c r="F1184" i="119"/>
  <c r="H981" i="119"/>
  <c r="N981" i="119" s="1"/>
  <c r="F1208" i="119"/>
  <c r="H1005" i="119"/>
  <c r="N1005" i="119" s="1"/>
  <c r="H911" i="119"/>
  <c r="N911" i="119" s="1"/>
  <c r="F1114" i="119"/>
  <c r="F982" i="119"/>
  <c r="H779" i="119"/>
  <c r="N779" i="119" s="1"/>
  <c r="F1415" i="119"/>
  <c r="H1212" i="119"/>
  <c r="N1212" i="119" s="1"/>
  <c r="F904" i="119"/>
  <c r="H701" i="119"/>
  <c r="N701" i="119" s="1"/>
  <c r="F918" i="119"/>
  <c r="H715" i="119"/>
  <c r="N715" i="119" s="1"/>
  <c r="F1154" i="119"/>
  <c r="H951" i="119"/>
  <c r="N951" i="119" s="1"/>
  <c r="H923" i="119"/>
  <c r="N923" i="119" s="1"/>
  <c r="F1126" i="119"/>
  <c r="F954" i="119"/>
  <c r="H751" i="119"/>
  <c r="N751" i="119" s="1"/>
  <c r="F1012" i="119"/>
  <c r="H809" i="119"/>
  <c r="N809" i="119" s="1"/>
  <c r="H959" i="119"/>
  <c r="N959" i="119" s="1"/>
  <c r="F1162" i="119"/>
  <c r="H917" i="119"/>
  <c r="N917" i="119" s="1"/>
  <c r="F1120" i="119"/>
  <c r="F892" i="119"/>
  <c r="H689" i="119"/>
  <c r="N689" i="119" s="1"/>
  <c r="H925" i="119"/>
  <c r="N925" i="119" s="1"/>
  <c r="F1128" i="119"/>
  <c r="F1198" i="119"/>
  <c r="H995" i="119"/>
  <c r="N995" i="119" s="1"/>
  <c r="F1017" i="119"/>
  <c r="H814" i="119"/>
  <c r="N814" i="119" s="1"/>
  <c r="F1011" i="119"/>
  <c r="H808" i="119"/>
  <c r="N808" i="119" s="1"/>
  <c r="F1325" i="119"/>
  <c r="H1122" i="119"/>
  <c r="N1122" i="119" s="1"/>
  <c r="F979" i="119"/>
  <c r="H776" i="119"/>
  <c r="N776" i="119" s="1"/>
  <c r="F964" i="119"/>
  <c r="H761" i="119"/>
  <c r="N761" i="119" s="1"/>
  <c r="F1380" i="119"/>
  <c r="H1177" i="119"/>
  <c r="N1177" i="119" s="1"/>
  <c r="H741" i="119"/>
  <c r="N741" i="119" s="1"/>
  <c r="F944" i="119"/>
  <c r="F1008" i="119"/>
  <c r="H805" i="119"/>
  <c r="N805" i="119" s="1"/>
  <c r="F1134" i="119"/>
  <c r="H931" i="119"/>
  <c r="N931" i="119" s="1"/>
  <c r="F1412" i="119"/>
  <c r="H1209" i="119"/>
  <c r="N1209" i="119" s="1"/>
  <c r="F1400" i="119"/>
  <c r="H1197" i="119"/>
  <c r="N1197" i="119" s="1"/>
  <c r="F1303" i="119"/>
  <c r="H1100" i="119"/>
  <c r="N1100" i="119" s="1"/>
  <c r="F966" i="119"/>
  <c r="H763" i="119"/>
  <c r="N763" i="119" s="1"/>
  <c r="F1016" i="119"/>
  <c r="H813" i="119"/>
  <c r="N813" i="119" s="1"/>
  <c r="F936" i="119"/>
  <c r="H733" i="119"/>
  <c r="N733" i="119" s="1"/>
  <c r="F1173" i="119"/>
  <c r="H970" i="119"/>
  <c r="N970" i="119" s="1"/>
  <c r="H1133" i="119"/>
  <c r="N1133" i="119" s="1"/>
  <c r="F1336" i="119"/>
  <c r="F922" i="119"/>
  <c r="H719" i="119"/>
  <c r="N719" i="119" s="1"/>
  <c r="F996" i="119"/>
  <c r="H793" i="119"/>
  <c r="N793" i="119" s="1"/>
  <c r="F976" i="119"/>
  <c r="H773" i="119"/>
  <c r="N773" i="119" s="1"/>
  <c r="F1186" i="119"/>
  <c r="H983" i="119"/>
  <c r="N983" i="119" s="1"/>
  <c r="F1181" i="119"/>
  <c r="H978" i="119"/>
  <c r="N978" i="119" s="1"/>
  <c r="H939" i="119"/>
  <c r="N939" i="119" s="1"/>
  <c r="F1142" i="119"/>
  <c r="H968" i="119"/>
  <c r="N968" i="119" s="1"/>
  <c r="F1171" i="119"/>
  <c r="F980" i="119"/>
  <c r="H777" i="119"/>
  <c r="N777" i="119" s="1"/>
  <c r="F958" i="119"/>
  <c r="H755" i="119"/>
  <c r="N755" i="119" s="1"/>
  <c r="F1155" i="119"/>
  <c r="H952" i="119"/>
  <c r="N952" i="119" s="1"/>
  <c r="F1335" i="119"/>
  <c r="H1132" i="119"/>
  <c r="N1132" i="119" s="1"/>
  <c r="H739" i="119"/>
  <c r="N739" i="119" s="1"/>
  <c r="F942" i="119"/>
  <c r="F1383" i="119"/>
  <c r="H1180" i="119"/>
  <c r="N1180" i="119" s="1"/>
  <c r="H921" i="119"/>
  <c r="N921" i="119" s="1"/>
  <c r="F1124" i="119"/>
  <c r="H721" i="119"/>
  <c r="N721" i="119" s="1"/>
  <c r="F924" i="119"/>
  <c r="H699" i="119"/>
  <c r="N699" i="119" s="1"/>
  <c r="F902" i="119"/>
  <c r="F1218" i="119"/>
  <c r="H1015" i="119"/>
  <c r="N1015" i="119" s="1"/>
  <c r="F1570" i="119"/>
  <c r="H1570" i="119" s="1"/>
  <c r="N1570" i="119" s="1"/>
  <c r="H1367" i="119"/>
  <c r="N1367" i="119" s="1"/>
  <c r="F962" i="119"/>
  <c r="H759" i="119"/>
  <c r="N759" i="119" s="1"/>
  <c r="F938" i="119"/>
  <c r="H735" i="119"/>
  <c r="N735" i="119" s="1"/>
  <c r="F1118" i="119"/>
  <c r="H915" i="119"/>
  <c r="N915" i="119" s="1"/>
  <c r="F984" i="119"/>
  <c r="H781" i="119"/>
  <c r="N781" i="119" s="1"/>
  <c r="F1205" i="119"/>
  <c r="H1002" i="119"/>
  <c r="N1002" i="119" s="1"/>
  <c r="F1210" i="119"/>
  <c r="H1007" i="119"/>
  <c r="N1007" i="119" s="1"/>
  <c r="H933" i="119"/>
  <c r="N933" i="119" s="1"/>
  <c r="F1136" i="119"/>
  <c r="H905" i="119"/>
  <c r="N905" i="119" s="1"/>
  <c r="F1108" i="119"/>
  <c r="H937" i="119"/>
  <c r="N937" i="119" s="1"/>
  <c r="F1140" i="119"/>
  <c r="H707" i="119"/>
  <c r="N707" i="119" s="1"/>
  <c r="F910" i="119"/>
  <c r="F987" i="119"/>
  <c r="H784" i="119"/>
  <c r="N784" i="119" s="1"/>
  <c r="F894" i="119"/>
  <c r="H691" i="119"/>
  <c r="N691" i="119" s="1"/>
  <c r="H1106" i="119"/>
  <c r="N1106" i="119" s="1"/>
  <c r="F1309" i="119"/>
  <c r="H891" i="119"/>
  <c r="N891" i="119" s="1"/>
  <c r="F1094" i="119"/>
  <c r="F1150" i="119"/>
  <c r="H947" i="119"/>
  <c r="N947" i="119" s="1"/>
  <c r="F1166" i="119"/>
  <c r="H963" i="119"/>
  <c r="N963" i="119" s="1"/>
  <c r="H935" i="119"/>
  <c r="N935" i="119" s="1"/>
  <c r="F1138" i="119"/>
  <c r="H953" i="119"/>
  <c r="N953" i="119" s="1"/>
  <c r="F1156" i="119"/>
  <c r="H1117" i="119"/>
  <c r="N1117" i="119" s="1"/>
  <c r="F1320" i="119"/>
  <c r="H769" i="119"/>
  <c r="N769" i="119" s="1"/>
  <c r="F972" i="119"/>
  <c r="F1315" i="119"/>
  <c r="H1112" i="119"/>
  <c r="N1112" i="119" s="1"/>
  <c r="F1096" i="119"/>
  <c r="H893" i="119"/>
  <c r="N893" i="119" s="1"/>
  <c r="F1014" i="119"/>
  <c r="H811" i="119"/>
  <c r="N811" i="119" s="1"/>
  <c r="F1004" i="119"/>
  <c r="H801" i="119"/>
  <c r="N801" i="119" s="1"/>
  <c r="H693" i="119"/>
  <c r="N693" i="119" s="1"/>
  <c r="F896" i="119"/>
  <c r="H927" i="119"/>
  <c r="N927" i="119" s="1"/>
  <c r="F1130" i="119"/>
  <c r="F1158" i="119"/>
  <c r="H955" i="119"/>
  <c r="N955" i="119" s="1"/>
  <c r="F1102" i="119"/>
  <c r="H899" i="119"/>
  <c r="N899" i="119" s="1"/>
  <c r="H945" i="119"/>
  <c r="N945" i="119" s="1"/>
  <c r="F1148" i="119"/>
  <c r="H1018" i="119"/>
  <c r="N1018" i="119" s="1"/>
  <c r="F1221" i="119"/>
  <c r="H957" i="119"/>
  <c r="N957" i="119" s="1"/>
  <c r="F1160" i="119"/>
  <c r="F1202" i="119"/>
  <c r="H999" i="119"/>
  <c r="N999" i="119" s="1"/>
  <c r="F988" i="119"/>
  <c r="H785" i="119"/>
  <c r="N785" i="119" s="1"/>
  <c r="F969" i="119"/>
  <c r="H766" i="119"/>
  <c r="N766" i="119" s="1"/>
  <c r="F934" i="119"/>
  <c r="H731" i="119"/>
  <c r="N731" i="119" s="1"/>
  <c r="H787" i="119"/>
  <c r="N787" i="119" s="1"/>
  <c r="F990" i="119"/>
  <c r="F1319" i="119"/>
  <c r="H1116" i="119"/>
  <c r="N1116" i="119" s="1"/>
  <c r="F1399" i="119"/>
  <c r="F992" i="119"/>
  <c r="H789" i="119"/>
  <c r="N789" i="119" s="1"/>
  <c r="F1104" i="119"/>
  <c r="H901" i="119"/>
  <c r="N901" i="119" s="1"/>
  <c r="F1013" i="119"/>
  <c r="H810" i="119"/>
  <c r="N810" i="119" s="1"/>
  <c r="H986" i="119"/>
  <c r="N986" i="119" s="1"/>
  <c r="F1189" i="119"/>
  <c r="F920" i="119"/>
  <c r="H717" i="119"/>
  <c r="N717" i="119" s="1"/>
  <c r="H743" i="119"/>
  <c r="N743" i="119" s="1"/>
  <c r="F946" i="119"/>
  <c r="F890" i="119"/>
  <c r="H687" i="119"/>
  <c r="N687" i="119" s="1"/>
  <c r="H753" i="119"/>
  <c r="N753" i="119" s="1"/>
  <c r="F956" i="119"/>
  <c r="F1203" i="119"/>
  <c r="H1000" i="119"/>
  <c r="N1000" i="119" s="1"/>
  <c r="H725" i="119"/>
  <c r="N725" i="119" s="1"/>
  <c r="F928" i="119"/>
  <c r="F898" i="119"/>
  <c r="H695" i="119"/>
  <c r="N695" i="119" s="1"/>
  <c r="F1170" i="119"/>
  <c r="H967" i="119"/>
  <c r="N967" i="119" s="1"/>
  <c r="H907" i="119"/>
  <c r="N907" i="119" s="1"/>
  <c r="F1110" i="119"/>
  <c r="F1194" i="119"/>
  <c r="H991" i="119"/>
  <c r="N991" i="119" s="1"/>
  <c r="F940" i="119"/>
  <c r="H737" i="119"/>
  <c r="N737" i="119" s="1"/>
  <c r="H757" i="119"/>
  <c r="N757" i="119" s="1"/>
  <c r="F960" i="119"/>
  <c r="F932" i="119"/>
  <c r="H729" i="119"/>
  <c r="N729" i="119" s="1"/>
  <c r="H895" i="119"/>
  <c r="N895" i="119" s="1"/>
  <c r="F1098" i="119"/>
  <c r="F1001" i="119"/>
  <c r="H798" i="119"/>
  <c r="N798" i="119" s="1"/>
  <c r="F1019" i="119"/>
  <c r="H816" i="119"/>
  <c r="N816" i="119" s="1"/>
  <c r="F1152" i="119"/>
  <c r="H949" i="119"/>
  <c r="N949" i="119" s="1"/>
  <c r="F916" i="119"/>
  <c r="H713" i="119"/>
  <c r="N713" i="119" s="1"/>
  <c r="H1010" i="119"/>
  <c r="N1010" i="119" s="1"/>
  <c r="F1213" i="119"/>
  <c r="F1176" i="119"/>
  <c r="H973" i="119"/>
  <c r="N973" i="119" s="1"/>
  <c r="H705" i="119"/>
  <c r="N705" i="119" s="1"/>
  <c r="F908" i="119"/>
  <c r="F998" i="119"/>
  <c r="H795" i="119"/>
  <c r="N795" i="119" s="1"/>
  <c r="H723" i="119"/>
  <c r="N723" i="119" s="1"/>
  <c r="F926" i="119"/>
  <c r="F1168" i="119"/>
  <c r="H965" i="119"/>
  <c r="N965" i="119" s="1"/>
  <c r="F906" i="119"/>
  <c r="H703" i="119"/>
  <c r="N703" i="119" s="1"/>
  <c r="F1144" i="119"/>
  <c r="H941" i="119"/>
  <c r="N941" i="119" s="1"/>
  <c r="F912" i="119"/>
  <c r="H709" i="119"/>
  <c r="N709" i="119" s="1"/>
  <c r="F900" i="119"/>
  <c r="H697" i="119"/>
  <c r="N697" i="119" s="1"/>
  <c r="F1146" i="119"/>
  <c r="H943" i="119"/>
  <c r="N943" i="119" s="1"/>
  <c r="F1178" i="119"/>
  <c r="H975" i="119"/>
  <c r="N975" i="119" s="1"/>
  <c r="F1003" i="119"/>
  <c r="H800" i="119"/>
  <c r="N800" i="119" s="1"/>
  <c r="F1091" i="119"/>
  <c r="H888" i="119"/>
  <c r="N888" i="119" s="1"/>
  <c r="F985" i="119"/>
  <c r="H782" i="119"/>
  <c r="N782" i="119" s="1"/>
  <c r="F54" i="67"/>
  <c r="G54" i="67"/>
  <c r="H54" i="67"/>
  <c r="F55" i="67"/>
  <c r="G55" i="67"/>
  <c r="H55" i="67"/>
  <c r="F56" i="67"/>
  <c r="G56" i="67"/>
  <c r="H56" i="67"/>
  <c r="F61" i="67"/>
  <c r="G61" i="67"/>
  <c r="H61" i="67"/>
  <c r="F62" i="67"/>
  <c r="G62" i="67"/>
  <c r="H62" i="67"/>
  <c r="F67" i="67"/>
  <c r="G67" i="67"/>
  <c r="H67" i="67"/>
  <c r="F68" i="67"/>
  <c r="G68" i="67"/>
  <c r="H68" i="67"/>
  <c r="F73" i="67"/>
  <c r="G73" i="67"/>
  <c r="H73" i="67"/>
  <c r="F74" i="67"/>
  <c r="G74" i="67"/>
  <c r="H74" i="67"/>
  <c r="H78" i="67"/>
  <c r="H77" i="67"/>
  <c r="F76" i="67"/>
  <c r="F75" i="67"/>
  <c r="F72" i="67"/>
  <c r="F71" i="67"/>
  <c r="H70" i="67"/>
  <c r="F69" i="67"/>
  <c r="F66" i="67"/>
  <c r="G65" i="67"/>
  <c r="F64" i="67"/>
  <c r="F63" i="67"/>
  <c r="F60" i="67"/>
  <c r="H59" i="67"/>
  <c r="F58" i="67"/>
  <c r="G57" i="67"/>
  <c r="G53" i="67"/>
  <c r="F52" i="67"/>
  <c r="F51" i="67"/>
  <c r="H50" i="67"/>
  <c r="F1129" i="119" l="1"/>
  <c r="H926" i="119"/>
  <c r="N926" i="119" s="1"/>
  <c r="F1518" i="119"/>
  <c r="H1518" i="119" s="1"/>
  <c r="N1518" i="119" s="1"/>
  <c r="H1315" i="119"/>
  <c r="N1315" i="119" s="1"/>
  <c r="F1408" i="119"/>
  <c r="H1205" i="119"/>
  <c r="N1205" i="119" s="1"/>
  <c r="F1329" i="119"/>
  <c r="H1126" i="119"/>
  <c r="N1126" i="119" s="1"/>
  <c r="F1147" i="119"/>
  <c r="H944" i="119"/>
  <c r="N944" i="119" s="1"/>
  <c r="F1333" i="119"/>
  <c r="H1130" i="119"/>
  <c r="N1130" i="119" s="1"/>
  <c r="F1586" i="119"/>
  <c r="H1586" i="119" s="1"/>
  <c r="N1586" i="119" s="1"/>
  <c r="H1383" i="119"/>
  <c r="N1383" i="119" s="1"/>
  <c r="F1199" i="119"/>
  <c r="H996" i="119"/>
  <c r="N996" i="119" s="1"/>
  <c r="F1506" i="119"/>
  <c r="H1506" i="119" s="1"/>
  <c r="N1506" i="119" s="1"/>
  <c r="H1303" i="119"/>
  <c r="N1303" i="119" s="1"/>
  <c r="F1347" i="119"/>
  <c r="H1144" i="119"/>
  <c r="N1144" i="119" s="1"/>
  <c r="H1152" i="119"/>
  <c r="N1152" i="119" s="1"/>
  <c r="F1355" i="119"/>
  <c r="H940" i="119"/>
  <c r="N940" i="119" s="1"/>
  <c r="F1143" i="119"/>
  <c r="F1123" i="119"/>
  <c r="H920" i="119"/>
  <c r="N920" i="119" s="1"/>
  <c r="F1195" i="119"/>
  <c r="H992" i="119"/>
  <c r="N992" i="119" s="1"/>
  <c r="F1137" i="119"/>
  <c r="H934" i="119"/>
  <c r="N934" i="119" s="1"/>
  <c r="F1191" i="119"/>
  <c r="H988" i="119"/>
  <c r="N988" i="119" s="1"/>
  <c r="F1405" i="119"/>
  <c r="H1202" i="119"/>
  <c r="N1202" i="119" s="1"/>
  <c r="F1523" i="119"/>
  <c r="H1523" i="119" s="1"/>
  <c r="N1523" i="119" s="1"/>
  <c r="H1320" i="119"/>
  <c r="N1320" i="119" s="1"/>
  <c r="F1512" i="119"/>
  <c r="H1512" i="119" s="1"/>
  <c r="N1512" i="119" s="1"/>
  <c r="H1309" i="119"/>
  <c r="N1309" i="119" s="1"/>
  <c r="F1343" i="119"/>
  <c r="H1140" i="119"/>
  <c r="N1140" i="119" s="1"/>
  <c r="F1215" i="119"/>
  <c r="H1012" i="119"/>
  <c r="N1012" i="119" s="1"/>
  <c r="H1154" i="119"/>
  <c r="N1154" i="119" s="1"/>
  <c r="F1357" i="119"/>
  <c r="G1196" i="119"/>
  <c r="H993" i="119"/>
  <c r="N993" i="119" s="1"/>
  <c r="F1295" i="119"/>
  <c r="H1092" i="119"/>
  <c r="N1092" i="119" s="1"/>
  <c r="F1353" i="119"/>
  <c r="H1150" i="119"/>
  <c r="N1150" i="119" s="1"/>
  <c r="F1165" i="119"/>
  <c r="H962" i="119"/>
  <c r="N962" i="119" s="1"/>
  <c r="F1169" i="119"/>
  <c r="H966" i="119"/>
  <c r="N966" i="119" s="1"/>
  <c r="F1214" i="119"/>
  <c r="H1011" i="119"/>
  <c r="N1011" i="119" s="1"/>
  <c r="F1115" i="119"/>
  <c r="H912" i="119"/>
  <c r="N912" i="119" s="1"/>
  <c r="F1373" i="119"/>
  <c r="H1170" i="119"/>
  <c r="N1170" i="119" s="1"/>
  <c r="H969" i="119"/>
  <c r="N969" i="119" s="1"/>
  <c r="F1172" i="119"/>
  <c r="F1217" i="119"/>
  <c r="H1014" i="119"/>
  <c r="N1014" i="119" s="1"/>
  <c r="F1331" i="119"/>
  <c r="H1128" i="119"/>
  <c r="N1128" i="119" s="1"/>
  <c r="F1107" i="119"/>
  <c r="H904" i="119"/>
  <c r="N904" i="119" s="1"/>
  <c r="F1131" i="119"/>
  <c r="H928" i="119"/>
  <c r="N928" i="119" s="1"/>
  <c r="H1148" i="119"/>
  <c r="N1148" i="119" s="1"/>
  <c r="F1351" i="119"/>
  <c r="F1187" i="119"/>
  <c r="H984" i="119"/>
  <c r="N984" i="119" s="1"/>
  <c r="F1358" i="119"/>
  <c r="H1155" i="119"/>
  <c r="N1155" i="119" s="1"/>
  <c r="H980" i="119"/>
  <c r="N980" i="119" s="1"/>
  <c r="F1183" i="119"/>
  <c r="F1179" i="119"/>
  <c r="H976" i="119"/>
  <c r="N976" i="119" s="1"/>
  <c r="F1376" i="119"/>
  <c r="H1173" i="119"/>
  <c r="N1173" i="119" s="1"/>
  <c r="F1317" i="119"/>
  <c r="H1114" i="119"/>
  <c r="N1114" i="119" s="1"/>
  <c r="F1416" i="119"/>
  <c r="H1213" i="119"/>
  <c r="N1213" i="119" s="1"/>
  <c r="F1392" i="119"/>
  <c r="H1189" i="119"/>
  <c r="N1189" i="119" s="1"/>
  <c r="F1099" i="119"/>
  <c r="H896" i="119"/>
  <c r="N896" i="119" s="1"/>
  <c r="F1321" i="119"/>
  <c r="H1118" i="119"/>
  <c r="N1118" i="119" s="1"/>
  <c r="F1384" i="119"/>
  <c r="H1181" i="119"/>
  <c r="N1181" i="119" s="1"/>
  <c r="F1125" i="119"/>
  <c r="H922" i="119"/>
  <c r="N922" i="119" s="1"/>
  <c r="F1139" i="119"/>
  <c r="H936" i="119"/>
  <c r="N936" i="119" s="1"/>
  <c r="F1603" i="119"/>
  <c r="H1603" i="119" s="1"/>
  <c r="N1603" i="119" s="1"/>
  <c r="H1400" i="119"/>
  <c r="N1400" i="119" s="1"/>
  <c r="F1615" i="119"/>
  <c r="H1615" i="119" s="1"/>
  <c r="N1615" i="119" s="1"/>
  <c r="H1412" i="119"/>
  <c r="N1412" i="119" s="1"/>
  <c r="F1182" i="119"/>
  <c r="H979" i="119"/>
  <c r="N979" i="119" s="1"/>
  <c r="F1220" i="119"/>
  <c r="H1017" i="119"/>
  <c r="N1017" i="119" s="1"/>
  <c r="F1323" i="119"/>
  <c r="H1120" i="119"/>
  <c r="N1120" i="119" s="1"/>
  <c r="F1193" i="119"/>
  <c r="H990" i="119"/>
  <c r="N990" i="119" s="1"/>
  <c r="F1190" i="119"/>
  <c r="H987" i="119"/>
  <c r="N987" i="119" s="1"/>
  <c r="F1421" i="119"/>
  <c r="H1218" i="119"/>
  <c r="N1218" i="119" s="1"/>
  <c r="F1161" i="119"/>
  <c r="H958" i="119"/>
  <c r="N958" i="119" s="1"/>
  <c r="F1307" i="119"/>
  <c r="H1104" i="119"/>
  <c r="N1104" i="119" s="1"/>
  <c r="F1175" i="119"/>
  <c r="H972" i="119"/>
  <c r="N972" i="119" s="1"/>
  <c r="F1339" i="119"/>
  <c r="H1136" i="119"/>
  <c r="N1136" i="119" s="1"/>
  <c r="F1153" i="119"/>
  <c r="H950" i="119"/>
  <c r="N950" i="119" s="1"/>
  <c r="F1111" i="119"/>
  <c r="H908" i="119"/>
  <c r="N908" i="119" s="1"/>
  <c r="F1109" i="119"/>
  <c r="H906" i="119"/>
  <c r="N906" i="119" s="1"/>
  <c r="F1406" i="119"/>
  <c r="H1203" i="119"/>
  <c r="N1203" i="119" s="1"/>
  <c r="F1305" i="119"/>
  <c r="H1102" i="119"/>
  <c r="N1102" i="119" s="1"/>
  <c r="F1299" i="119"/>
  <c r="H1096" i="119"/>
  <c r="N1096" i="119" s="1"/>
  <c r="F1359" i="119"/>
  <c r="H1156" i="119"/>
  <c r="N1156" i="119" s="1"/>
  <c r="F1127" i="119"/>
  <c r="H924" i="119"/>
  <c r="N924" i="119" s="1"/>
  <c r="F1145" i="119"/>
  <c r="H942" i="119"/>
  <c r="N942" i="119" s="1"/>
  <c r="F1539" i="119"/>
  <c r="H1539" i="119" s="1"/>
  <c r="N1539" i="119" s="1"/>
  <c r="H1336" i="119"/>
  <c r="N1336" i="119" s="1"/>
  <c r="F1121" i="119"/>
  <c r="H918" i="119"/>
  <c r="N918" i="119" s="1"/>
  <c r="F1411" i="119"/>
  <c r="H1208" i="119"/>
  <c r="N1208" i="119" s="1"/>
  <c r="F1151" i="119"/>
  <c r="H948" i="119"/>
  <c r="N948" i="119" s="1"/>
  <c r="F1163" i="119"/>
  <c r="H960" i="119"/>
  <c r="N960" i="119" s="1"/>
  <c r="F1424" i="119"/>
  <c r="H1221" i="119"/>
  <c r="N1221" i="119" s="1"/>
  <c r="F1538" i="119"/>
  <c r="H1538" i="119" s="1"/>
  <c r="N1538" i="119" s="1"/>
  <c r="H1335" i="119"/>
  <c r="N1335" i="119" s="1"/>
  <c r="F1167" i="119"/>
  <c r="H964" i="119"/>
  <c r="N964" i="119" s="1"/>
  <c r="F1401" i="119"/>
  <c r="H1198" i="119"/>
  <c r="N1198" i="119" s="1"/>
  <c r="F1294" i="119"/>
  <c r="H1091" i="119"/>
  <c r="N1091" i="119" s="1"/>
  <c r="F1297" i="119"/>
  <c r="H1094" i="119"/>
  <c r="N1094" i="119" s="1"/>
  <c r="F1185" i="119"/>
  <c r="H982" i="119"/>
  <c r="N982" i="119" s="1"/>
  <c r="F1349" i="119"/>
  <c r="H1146" i="119"/>
  <c r="N1146" i="119" s="1"/>
  <c r="F1201" i="119"/>
  <c r="H998" i="119"/>
  <c r="N998" i="119" s="1"/>
  <c r="F1101" i="119"/>
  <c r="H898" i="119"/>
  <c r="N898" i="119" s="1"/>
  <c r="F1313" i="119"/>
  <c r="H1110" i="119"/>
  <c r="N1110" i="119" s="1"/>
  <c r="F1159" i="119"/>
  <c r="H956" i="119"/>
  <c r="N956" i="119" s="1"/>
  <c r="F1149" i="119"/>
  <c r="H946" i="119"/>
  <c r="N946" i="119" s="1"/>
  <c r="H1160" i="119"/>
  <c r="N1160" i="119" s="1"/>
  <c r="F1363" i="119"/>
  <c r="F1369" i="119"/>
  <c r="H1166" i="119"/>
  <c r="N1166" i="119" s="1"/>
  <c r="F1097" i="119"/>
  <c r="H894" i="119"/>
  <c r="N894" i="119" s="1"/>
  <c r="H1210" i="119"/>
  <c r="N1210" i="119" s="1"/>
  <c r="F1413" i="119"/>
  <c r="F1141" i="119"/>
  <c r="H938" i="119"/>
  <c r="N938" i="119" s="1"/>
  <c r="F1219" i="119"/>
  <c r="H1016" i="119"/>
  <c r="N1016" i="119" s="1"/>
  <c r="F1337" i="119"/>
  <c r="H1134" i="119"/>
  <c r="N1134" i="119" s="1"/>
  <c r="F1583" i="119"/>
  <c r="H1583" i="119" s="1"/>
  <c r="N1583" i="119" s="1"/>
  <c r="H1380" i="119"/>
  <c r="N1380" i="119" s="1"/>
  <c r="F1528" i="119"/>
  <c r="H1528" i="119" s="1"/>
  <c r="N1528" i="119" s="1"/>
  <c r="H1325" i="119"/>
  <c r="N1325" i="119" s="1"/>
  <c r="F1095" i="119"/>
  <c r="H892" i="119"/>
  <c r="N892" i="119" s="1"/>
  <c r="H1162" i="119"/>
  <c r="N1162" i="119" s="1"/>
  <c r="F1365" i="119"/>
  <c r="F1389" i="119"/>
  <c r="H1186" i="119"/>
  <c r="N1186" i="119" s="1"/>
  <c r="F1211" i="119"/>
  <c r="H1008" i="119"/>
  <c r="N1008" i="119" s="1"/>
  <c r="F1381" i="119"/>
  <c r="H1178" i="119"/>
  <c r="N1178" i="119" s="1"/>
  <c r="F1361" i="119"/>
  <c r="H1158" i="119"/>
  <c r="N1158" i="119" s="1"/>
  <c r="F1341" i="119"/>
  <c r="H1138" i="119"/>
  <c r="N1138" i="119" s="1"/>
  <c r="F1113" i="119"/>
  <c r="H910" i="119"/>
  <c r="N910" i="119" s="1"/>
  <c r="F1105" i="119"/>
  <c r="H902" i="119"/>
  <c r="N902" i="119" s="1"/>
  <c r="F1345" i="119"/>
  <c r="H1142" i="119"/>
  <c r="N1142" i="119" s="1"/>
  <c r="F1403" i="119"/>
  <c r="H1200" i="119"/>
  <c r="N1200" i="119" s="1"/>
  <c r="F1301" i="119"/>
  <c r="H1098" i="119"/>
  <c r="N1098" i="119" s="1"/>
  <c r="F1204" i="119"/>
  <c r="H1001" i="119"/>
  <c r="N1001" i="119" s="1"/>
  <c r="F1397" i="119"/>
  <c r="H1194" i="119"/>
  <c r="N1194" i="119" s="1"/>
  <c r="F1093" i="119"/>
  <c r="H890" i="119"/>
  <c r="N890" i="119" s="1"/>
  <c r="F1602" i="119"/>
  <c r="F1188" i="119"/>
  <c r="H985" i="119"/>
  <c r="N985" i="119" s="1"/>
  <c r="F1206" i="119"/>
  <c r="H1003" i="119"/>
  <c r="N1003" i="119" s="1"/>
  <c r="F1103" i="119"/>
  <c r="H900" i="119"/>
  <c r="N900" i="119" s="1"/>
  <c r="F1371" i="119"/>
  <c r="H1168" i="119"/>
  <c r="N1168" i="119" s="1"/>
  <c r="F1379" i="119"/>
  <c r="H1176" i="119"/>
  <c r="N1176" i="119" s="1"/>
  <c r="F1119" i="119"/>
  <c r="H916" i="119"/>
  <c r="N916" i="119" s="1"/>
  <c r="F1222" i="119"/>
  <c r="H1019" i="119"/>
  <c r="N1019" i="119" s="1"/>
  <c r="F1135" i="119"/>
  <c r="H932" i="119"/>
  <c r="N932" i="119" s="1"/>
  <c r="F1216" i="119"/>
  <c r="H1013" i="119"/>
  <c r="N1013" i="119" s="1"/>
  <c r="F1522" i="119"/>
  <c r="H1522" i="119" s="1"/>
  <c r="N1522" i="119" s="1"/>
  <c r="H1319" i="119"/>
  <c r="N1319" i="119" s="1"/>
  <c r="F1207" i="119"/>
  <c r="H1004" i="119"/>
  <c r="N1004" i="119" s="1"/>
  <c r="F1311" i="119"/>
  <c r="H1108" i="119"/>
  <c r="N1108" i="119" s="1"/>
  <c r="F1327" i="119"/>
  <c r="H1124" i="119"/>
  <c r="N1124" i="119" s="1"/>
  <c r="F1374" i="119"/>
  <c r="H1171" i="119"/>
  <c r="N1171" i="119" s="1"/>
  <c r="F1157" i="119"/>
  <c r="H954" i="119"/>
  <c r="N954" i="119" s="1"/>
  <c r="F1618" i="119"/>
  <c r="H1618" i="119" s="1"/>
  <c r="N1618" i="119" s="1"/>
  <c r="H1415" i="119"/>
  <c r="N1415" i="119" s="1"/>
  <c r="F1387" i="119"/>
  <c r="H1184" i="119"/>
  <c r="N1184" i="119" s="1"/>
  <c r="F1598" i="119"/>
  <c r="H1598" i="119" s="1"/>
  <c r="N1598" i="119" s="1"/>
  <c r="H1395" i="119"/>
  <c r="N1395" i="119" s="1"/>
  <c r="F1174" i="119"/>
  <c r="H971" i="119"/>
  <c r="N971" i="119" s="1"/>
  <c r="H72" i="67"/>
  <c r="G59" i="67"/>
  <c r="G72" i="67"/>
  <c r="F59" i="67"/>
  <c r="H58" i="67"/>
  <c r="G69" i="67"/>
  <c r="F57" i="67"/>
  <c r="F78" i="67"/>
  <c r="G70" i="67"/>
  <c r="F70" i="67"/>
  <c r="G60" i="67"/>
  <c r="H53" i="67"/>
  <c r="G78" i="67"/>
  <c r="H57" i="67"/>
  <c r="H69" i="67"/>
  <c r="F65" i="67"/>
  <c r="H51" i="67"/>
  <c r="G75" i="67"/>
  <c r="H64" i="67"/>
  <c r="G51" i="67"/>
  <c r="G64" i="67"/>
  <c r="G77" i="67"/>
  <c r="H66" i="67"/>
  <c r="F50" i="67"/>
  <c r="F77" i="67"/>
  <c r="H71" i="67"/>
  <c r="G66" i="67"/>
  <c r="H63" i="67"/>
  <c r="G58" i="67"/>
  <c r="F53" i="67"/>
  <c r="G50" i="67"/>
  <c r="H76" i="67"/>
  <c r="G71" i="67"/>
  <c r="G63" i="67"/>
  <c r="H60" i="67"/>
  <c r="H52" i="67"/>
  <c r="H75" i="67"/>
  <c r="G76" i="67"/>
  <c r="H65" i="67"/>
  <c r="G52" i="67"/>
  <c r="F1417" i="119" l="1"/>
  <c r="H1214" i="119"/>
  <c r="N1214" i="119" s="1"/>
  <c r="F1425" i="119"/>
  <c r="H1222" i="119"/>
  <c r="N1222" i="119" s="1"/>
  <c r="F1504" i="119"/>
  <c r="H1504" i="119" s="1"/>
  <c r="N1504" i="119" s="1"/>
  <c r="H1301" i="119"/>
  <c r="N1301" i="119" s="1"/>
  <c r="F1298" i="119"/>
  <c r="H1095" i="119"/>
  <c r="N1095" i="119" s="1"/>
  <c r="F1362" i="119"/>
  <c r="H1159" i="119"/>
  <c r="N1159" i="119" s="1"/>
  <c r="F1423" i="119"/>
  <c r="H1220" i="119"/>
  <c r="N1220" i="119" s="1"/>
  <c r="F1410" i="119"/>
  <c r="H1207" i="119"/>
  <c r="N1207" i="119" s="1"/>
  <c r="F1616" i="119"/>
  <c r="H1616" i="119" s="1"/>
  <c r="N1616" i="119" s="1"/>
  <c r="H1413" i="119"/>
  <c r="N1413" i="119" s="1"/>
  <c r="F1534" i="119"/>
  <c r="H1534" i="119" s="1"/>
  <c r="N1534" i="119" s="1"/>
  <c r="H1331" i="119"/>
  <c r="N1331" i="119" s="1"/>
  <c r="F1372" i="119"/>
  <c r="H1169" i="119"/>
  <c r="N1169" i="119" s="1"/>
  <c r="F1398" i="119"/>
  <c r="H1195" i="119"/>
  <c r="N1195" i="119" s="1"/>
  <c r="F1322" i="119"/>
  <c r="H1119" i="119"/>
  <c r="N1119" i="119" s="1"/>
  <c r="F1306" i="119"/>
  <c r="H1103" i="119"/>
  <c r="N1103" i="119" s="1"/>
  <c r="H1403" i="119"/>
  <c r="N1403" i="119" s="1"/>
  <c r="F1606" i="119"/>
  <c r="H1606" i="119" s="1"/>
  <c r="N1606" i="119" s="1"/>
  <c r="F1544" i="119"/>
  <c r="H1544" i="119" s="1"/>
  <c r="N1544" i="119" s="1"/>
  <c r="H1341" i="119"/>
  <c r="N1341" i="119" s="1"/>
  <c r="F1422" i="119"/>
  <c r="H1219" i="119"/>
  <c r="N1219" i="119" s="1"/>
  <c r="F1516" i="119"/>
  <c r="H1516" i="119" s="1"/>
  <c r="N1516" i="119" s="1"/>
  <c r="H1313" i="119"/>
  <c r="N1313" i="119" s="1"/>
  <c r="F1552" i="119"/>
  <c r="H1552" i="119" s="1"/>
  <c r="N1552" i="119" s="1"/>
  <c r="H1349" i="119"/>
  <c r="N1349" i="119" s="1"/>
  <c r="F1500" i="119"/>
  <c r="H1500" i="119" s="1"/>
  <c r="N1500" i="119" s="1"/>
  <c r="H1297" i="119"/>
  <c r="N1297" i="119" s="1"/>
  <c r="F1604" i="119"/>
  <c r="H1604" i="119" s="1"/>
  <c r="N1604" i="119" s="1"/>
  <c r="H1401" i="119"/>
  <c r="N1401" i="119" s="1"/>
  <c r="F1627" i="119"/>
  <c r="H1627" i="119" s="1"/>
  <c r="N1627" i="119" s="1"/>
  <c r="H1424" i="119"/>
  <c r="N1424" i="119" s="1"/>
  <c r="F1614" i="119"/>
  <c r="H1614" i="119" s="1"/>
  <c r="N1614" i="119" s="1"/>
  <c r="H1411" i="119"/>
  <c r="N1411" i="119" s="1"/>
  <c r="F1330" i="119"/>
  <c r="H1127" i="119"/>
  <c r="N1127" i="119" s="1"/>
  <c r="F1609" i="119"/>
  <c r="H1609" i="119" s="1"/>
  <c r="N1609" i="119" s="1"/>
  <c r="H1406" i="119"/>
  <c r="N1406" i="119" s="1"/>
  <c r="F1356" i="119"/>
  <c r="H1153" i="119"/>
  <c r="N1153" i="119" s="1"/>
  <c r="F1510" i="119"/>
  <c r="H1510" i="119" s="1"/>
  <c r="N1510" i="119" s="1"/>
  <c r="H1307" i="119"/>
  <c r="N1307" i="119" s="1"/>
  <c r="F1624" i="119"/>
  <c r="H1624" i="119" s="1"/>
  <c r="N1624" i="119" s="1"/>
  <c r="H1421" i="119"/>
  <c r="N1421" i="119" s="1"/>
  <c r="F1385" i="119"/>
  <c r="H1182" i="119"/>
  <c r="N1182" i="119" s="1"/>
  <c r="F1342" i="119"/>
  <c r="H1139" i="119"/>
  <c r="N1139" i="119" s="1"/>
  <c r="F1524" i="119"/>
  <c r="H1524" i="119" s="1"/>
  <c r="N1524" i="119" s="1"/>
  <c r="H1321" i="119"/>
  <c r="N1321" i="119" s="1"/>
  <c r="F1558" i="119"/>
  <c r="H1558" i="119" s="1"/>
  <c r="N1558" i="119" s="1"/>
  <c r="H1355" i="119"/>
  <c r="N1355" i="119" s="1"/>
  <c r="F1611" i="119"/>
  <c r="H1611" i="119" s="1"/>
  <c r="N1611" i="119" s="1"/>
  <c r="H1408" i="119"/>
  <c r="N1408" i="119" s="1"/>
  <c r="F1377" i="119"/>
  <c r="H1174" i="119"/>
  <c r="N1174" i="119" s="1"/>
  <c r="F1514" i="119"/>
  <c r="H1514" i="119" s="1"/>
  <c r="N1514" i="119" s="1"/>
  <c r="H1311" i="119"/>
  <c r="N1311" i="119" s="1"/>
  <c r="F1382" i="119"/>
  <c r="H1179" i="119"/>
  <c r="N1179" i="119" s="1"/>
  <c r="F1340" i="119"/>
  <c r="H1137" i="119"/>
  <c r="N1137" i="119" s="1"/>
  <c r="F1532" i="119"/>
  <c r="H1532" i="119" s="1"/>
  <c r="N1532" i="119" s="1"/>
  <c r="H1329" i="119"/>
  <c r="N1329" i="119" s="1"/>
  <c r="F1574" i="119"/>
  <c r="H1574" i="119" s="1"/>
  <c r="N1574" i="119" s="1"/>
  <c r="H1371" i="119"/>
  <c r="N1371" i="119" s="1"/>
  <c r="F1348" i="119"/>
  <c r="H1145" i="119"/>
  <c r="N1145" i="119" s="1"/>
  <c r="F1364" i="119"/>
  <c r="H1161" i="119"/>
  <c r="N1161" i="119" s="1"/>
  <c r="F1619" i="119"/>
  <c r="H1619" i="119" s="1"/>
  <c r="N1619" i="119" s="1"/>
  <c r="H1416" i="119"/>
  <c r="N1416" i="119" s="1"/>
  <c r="F1576" i="119"/>
  <c r="H1576" i="119" s="1"/>
  <c r="N1576" i="119" s="1"/>
  <c r="H1373" i="119"/>
  <c r="N1373" i="119" s="1"/>
  <c r="G1399" i="119"/>
  <c r="H1196" i="119"/>
  <c r="N1196" i="119" s="1"/>
  <c r="F1536" i="119"/>
  <c r="H1536" i="119" s="1"/>
  <c r="N1536" i="119" s="1"/>
  <c r="H1333" i="119"/>
  <c r="N1333" i="119" s="1"/>
  <c r="F1590" i="119"/>
  <c r="H1590" i="119" s="1"/>
  <c r="N1590" i="119" s="1"/>
  <c r="H1387" i="119"/>
  <c r="N1387" i="119" s="1"/>
  <c r="F1577" i="119"/>
  <c r="H1577" i="119" s="1"/>
  <c r="N1577" i="119" s="1"/>
  <c r="H1374" i="119"/>
  <c r="N1374" i="119" s="1"/>
  <c r="F1561" i="119"/>
  <c r="H1561" i="119" s="1"/>
  <c r="N1561" i="119" s="1"/>
  <c r="H1358" i="119"/>
  <c r="N1358" i="119" s="1"/>
  <c r="F1334" i="119"/>
  <c r="H1131" i="119"/>
  <c r="N1131" i="119" s="1"/>
  <c r="F1420" i="119"/>
  <c r="H1217" i="119"/>
  <c r="N1217" i="119" s="1"/>
  <c r="F1368" i="119"/>
  <c r="H1165" i="119"/>
  <c r="N1165" i="119" s="1"/>
  <c r="F1546" i="119"/>
  <c r="H1546" i="119" s="1"/>
  <c r="N1546" i="119" s="1"/>
  <c r="H1343" i="119"/>
  <c r="N1343" i="119" s="1"/>
  <c r="F1608" i="119"/>
  <c r="H1608" i="119" s="1"/>
  <c r="N1608" i="119" s="1"/>
  <c r="H1405" i="119"/>
  <c r="N1405" i="119" s="1"/>
  <c r="F1326" i="119"/>
  <c r="H1123" i="119"/>
  <c r="N1123" i="119" s="1"/>
  <c r="F1550" i="119"/>
  <c r="H1550" i="119" s="1"/>
  <c r="N1550" i="119" s="1"/>
  <c r="H1347" i="119"/>
  <c r="N1347" i="119" s="1"/>
  <c r="F1316" i="119"/>
  <c r="H1113" i="119"/>
  <c r="N1113" i="119" s="1"/>
  <c r="F1414" i="119"/>
  <c r="H1211" i="119"/>
  <c r="N1211" i="119" s="1"/>
  <c r="F1370" i="119"/>
  <c r="H1167" i="119"/>
  <c r="N1167" i="119" s="1"/>
  <c r="F1366" i="119"/>
  <c r="H1163" i="119"/>
  <c r="N1163" i="119" s="1"/>
  <c r="F1562" i="119"/>
  <c r="H1562" i="119" s="1"/>
  <c r="N1562" i="119" s="1"/>
  <c r="H1359" i="119"/>
  <c r="N1359" i="119" s="1"/>
  <c r="F1312" i="119"/>
  <c r="H1109" i="119"/>
  <c r="N1109" i="119" s="1"/>
  <c r="F1542" i="119"/>
  <c r="H1542" i="119" s="1"/>
  <c r="N1542" i="119" s="1"/>
  <c r="H1339" i="119"/>
  <c r="N1339" i="119" s="1"/>
  <c r="F1393" i="119"/>
  <c r="H1190" i="119"/>
  <c r="N1190" i="119" s="1"/>
  <c r="F1526" i="119"/>
  <c r="H1526" i="119" s="1"/>
  <c r="N1526" i="119" s="1"/>
  <c r="H1323" i="119"/>
  <c r="N1323" i="119" s="1"/>
  <c r="F1328" i="119"/>
  <c r="H1125" i="119"/>
  <c r="N1125" i="119" s="1"/>
  <c r="F1595" i="119"/>
  <c r="H1595" i="119" s="1"/>
  <c r="N1595" i="119" s="1"/>
  <c r="H1392" i="119"/>
  <c r="N1392" i="119" s="1"/>
  <c r="F1520" i="119"/>
  <c r="H1520" i="119" s="1"/>
  <c r="N1520" i="119" s="1"/>
  <c r="H1317" i="119"/>
  <c r="N1317" i="119" s="1"/>
  <c r="F1375" i="119"/>
  <c r="H1172" i="119"/>
  <c r="N1172" i="119" s="1"/>
  <c r="H1357" i="119"/>
  <c r="N1357" i="119" s="1"/>
  <c r="F1560" i="119"/>
  <c r="H1560" i="119" s="1"/>
  <c r="N1560" i="119" s="1"/>
  <c r="F1418" i="119"/>
  <c r="H1215" i="119"/>
  <c r="N1215" i="119" s="1"/>
  <c r="F1419" i="119"/>
  <c r="H1216" i="119"/>
  <c r="N1216" i="119" s="1"/>
  <c r="F1407" i="119"/>
  <c r="H1204" i="119"/>
  <c r="N1204" i="119" s="1"/>
  <c r="F1572" i="119"/>
  <c r="H1572" i="119" s="1"/>
  <c r="N1572" i="119" s="1"/>
  <c r="H1369" i="119"/>
  <c r="N1369" i="119" s="1"/>
  <c r="F1497" i="119"/>
  <c r="H1497" i="119" s="1"/>
  <c r="N1497" i="119" s="1"/>
  <c r="H1294" i="119"/>
  <c r="N1294" i="119" s="1"/>
  <c r="F1508" i="119"/>
  <c r="H1508" i="119" s="1"/>
  <c r="N1508" i="119" s="1"/>
  <c r="H1305" i="119"/>
  <c r="N1305" i="119" s="1"/>
  <c r="F1302" i="119"/>
  <c r="H1099" i="119"/>
  <c r="N1099" i="119" s="1"/>
  <c r="F1338" i="119"/>
  <c r="H1135" i="119"/>
  <c r="N1135" i="119" s="1"/>
  <c r="F1409" i="119"/>
  <c r="H1206" i="119"/>
  <c r="N1206" i="119" s="1"/>
  <c r="F1296" i="119"/>
  <c r="H1093" i="119"/>
  <c r="N1093" i="119" s="1"/>
  <c r="F1548" i="119"/>
  <c r="H1548" i="119" s="1"/>
  <c r="N1548" i="119" s="1"/>
  <c r="H1345" i="119"/>
  <c r="N1345" i="119" s="1"/>
  <c r="F1564" i="119"/>
  <c r="H1564" i="119" s="1"/>
  <c r="N1564" i="119" s="1"/>
  <c r="H1361" i="119"/>
  <c r="N1361" i="119" s="1"/>
  <c r="F1530" i="119"/>
  <c r="H1530" i="119" s="1"/>
  <c r="N1530" i="119" s="1"/>
  <c r="H1327" i="119"/>
  <c r="N1327" i="119" s="1"/>
  <c r="F1568" i="119"/>
  <c r="H1568" i="119" s="1"/>
  <c r="N1568" i="119" s="1"/>
  <c r="H1365" i="119"/>
  <c r="N1365" i="119" s="1"/>
  <c r="F1579" i="119"/>
  <c r="H1579" i="119" s="1"/>
  <c r="N1579" i="119" s="1"/>
  <c r="H1376" i="119"/>
  <c r="N1376" i="119" s="1"/>
  <c r="F1390" i="119"/>
  <c r="H1187" i="119"/>
  <c r="N1187" i="119" s="1"/>
  <c r="H1107" i="119"/>
  <c r="N1107" i="119" s="1"/>
  <c r="F1310" i="119"/>
  <c r="F1318" i="119"/>
  <c r="H1115" i="119"/>
  <c r="N1115" i="119" s="1"/>
  <c r="F1556" i="119"/>
  <c r="H1556" i="119" s="1"/>
  <c r="N1556" i="119" s="1"/>
  <c r="H1353" i="119"/>
  <c r="N1353" i="119" s="1"/>
  <c r="F1394" i="119"/>
  <c r="H1191" i="119"/>
  <c r="N1191" i="119" s="1"/>
  <c r="F1402" i="119"/>
  <c r="H1199" i="119"/>
  <c r="N1199" i="119" s="1"/>
  <c r="F1350" i="119"/>
  <c r="H1147" i="119"/>
  <c r="N1147" i="119" s="1"/>
  <c r="F1498" i="119"/>
  <c r="H1498" i="119" s="1"/>
  <c r="N1498" i="119" s="1"/>
  <c r="H1295" i="119"/>
  <c r="N1295" i="119" s="1"/>
  <c r="F1584" i="119"/>
  <c r="H1584" i="119" s="1"/>
  <c r="N1584" i="119" s="1"/>
  <c r="H1381" i="119"/>
  <c r="N1381" i="119" s="1"/>
  <c r="F1344" i="119"/>
  <c r="H1141" i="119"/>
  <c r="N1141" i="119" s="1"/>
  <c r="F1404" i="119"/>
  <c r="H1201" i="119"/>
  <c r="N1201" i="119" s="1"/>
  <c r="F1587" i="119"/>
  <c r="H1587" i="119" s="1"/>
  <c r="N1587" i="119" s="1"/>
  <c r="H1384" i="119"/>
  <c r="N1384" i="119" s="1"/>
  <c r="F1386" i="119"/>
  <c r="H1183" i="119"/>
  <c r="N1183" i="119" s="1"/>
  <c r="F1360" i="119"/>
  <c r="H1157" i="119"/>
  <c r="N1157" i="119" s="1"/>
  <c r="F1566" i="119"/>
  <c r="H1566" i="119" s="1"/>
  <c r="N1566" i="119" s="1"/>
  <c r="H1363" i="119"/>
  <c r="N1363" i="119" s="1"/>
  <c r="F1582" i="119"/>
  <c r="H1582" i="119" s="1"/>
  <c r="N1582" i="119" s="1"/>
  <c r="H1379" i="119"/>
  <c r="N1379" i="119" s="1"/>
  <c r="F1391" i="119"/>
  <c r="H1188" i="119"/>
  <c r="N1188" i="119" s="1"/>
  <c r="F1600" i="119"/>
  <c r="H1600" i="119" s="1"/>
  <c r="N1600" i="119" s="1"/>
  <c r="H1397" i="119"/>
  <c r="N1397" i="119" s="1"/>
  <c r="F1308" i="119"/>
  <c r="H1105" i="119"/>
  <c r="N1105" i="119" s="1"/>
  <c r="F1592" i="119"/>
  <c r="H1592" i="119" s="1"/>
  <c r="N1592" i="119" s="1"/>
  <c r="H1389" i="119"/>
  <c r="N1389" i="119" s="1"/>
  <c r="F1540" i="119"/>
  <c r="H1540" i="119" s="1"/>
  <c r="N1540" i="119" s="1"/>
  <c r="H1337" i="119"/>
  <c r="N1337" i="119" s="1"/>
  <c r="F1300" i="119"/>
  <c r="H1097" i="119"/>
  <c r="N1097" i="119" s="1"/>
  <c r="F1352" i="119"/>
  <c r="H1149" i="119"/>
  <c r="N1149" i="119" s="1"/>
  <c r="F1304" i="119"/>
  <c r="H1101" i="119"/>
  <c r="N1101" i="119" s="1"/>
  <c r="F1388" i="119"/>
  <c r="H1185" i="119"/>
  <c r="N1185" i="119" s="1"/>
  <c r="F1354" i="119"/>
  <c r="H1151" i="119"/>
  <c r="N1151" i="119" s="1"/>
  <c r="F1324" i="119"/>
  <c r="H1121" i="119"/>
  <c r="N1121" i="119" s="1"/>
  <c r="F1502" i="119"/>
  <c r="H1502" i="119" s="1"/>
  <c r="N1502" i="119" s="1"/>
  <c r="H1299" i="119"/>
  <c r="N1299" i="119" s="1"/>
  <c r="F1314" i="119"/>
  <c r="H1111" i="119"/>
  <c r="N1111" i="119" s="1"/>
  <c r="F1378" i="119"/>
  <c r="H1175" i="119"/>
  <c r="N1175" i="119" s="1"/>
  <c r="F1396" i="119"/>
  <c r="H1193" i="119"/>
  <c r="N1193" i="119" s="1"/>
  <c r="F1554" i="119"/>
  <c r="H1554" i="119" s="1"/>
  <c r="N1554" i="119" s="1"/>
  <c r="H1351" i="119"/>
  <c r="N1351" i="119" s="1"/>
  <c r="F1346" i="119"/>
  <c r="H1143" i="119"/>
  <c r="N1143" i="119" s="1"/>
  <c r="F1332" i="119"/>
  <c r="H1129" i="119"/>
  <c r="N1129" i="119" s="1"/>
  <c r="L47" i="91"/>
  <c r="N47" i="91"/>
  <c r="F47" i="91"/>
  <c r="M47" i="91"/>
  <c r="K47" i="91"/>
  <c r="J47" i="91"/>
  <c r="I47" i="91"/>
  <c r="H47" i="91"/>
  <c r="P47" i="91"/>
  <c r="E47" i="91"/>
  <c r="O47" i="91"/>
  <c r="G47" i="91"/>
  <c r="F1541" i="119" l="1"/>
  <c r="H1541" i="119" s="1"/>
  <c r="N1541" i="119" s="1"/>
  <c r="H1338" i="119"/>
  <c r="N1338" i="119" s="1"/>
  <c r="F1628" i="119"/>
  <c r="H1628" i="119" s="1"/>
  <c r="N1628" i="119" s="1"/>
  <c r="H1425" i="119"/>
  <c r="N1425" i="119" s="1"/>
  <c r="F1555" i="119"/>
  <c r="H1555" i="119" s="1"/>
  <c r="N1555" i="119" s="1"/>
  <c r="H1352" i="119"/>
  <c r="N1352" i="119" s="1"/>
  <c r="F1521" i="119"/>
  <c r="H1521" i="119" s="1"/>
  <c r="N1521" i="119" s="1"/>
  <c r="H1318" i="119"/>
  <c r="N1318" i="119" s="1"/>
  <c r="F1505" i="119"/>
  <c r="H1505" i="119" s="1"/>
  <c r="N1505" i="119" s="1"/>
  <c r="H1302" i="119"/>
  <c r="N1302" i="119" s="1"/>
  <c r="F1519" i="119"/>
  <c r="H1519" i="119" s="1"/>
  <c r="N1519" i="119" s="1"/>
  <c r="H1316" i="119"/>
  <c r="N1316" i="119" s="1"/>
  <c r="F1567" i="119"/>
  <c r="H1567" i="119" s="1"/>
  <c r="N1567" i="119" s="1"/>
  <c r="H1364" i="119"/>
  <c r="N1364" i="119" s="1"/>
  <c r="F1543" i="119"/>
  <c r="H1543" i="119" s="1"/>
  <c r="N1543" i="119" s="1"/>
  <c r="H1340" i="119"/>
  <c r="N1340" i="119" s="1"/>
  <c r="F1588" i="119"/>
  <c r="H1588" i="119" s="1"/>
  <c r="N1588" i="119" s="1"/>
  <c r="H1385" i="119"/>
  <c r="N1385" i="119" s="1"/>
  <c r="F1513" i="119"/>
  <c r="H1513" i="119" s="1"/>
  <c r="N1513" i="119" s="1"/>
  <c r="H1310" i="119"/>
  <c r="N1310" i="119" s="1"/>
  <c r="F1525" i="119"/>
  <c r="H1525" i="119" s="1"/>
  <c r="N1525" i="119" s="1"/>
  <c r="H1322" i="119"/>
  <c r="N1322" i="119" s="1"/>
  <c r="F1565" i="119"/>
  <c r="H1565" i="119" s="1"/>
  <c r="N1565" i="119" s="1"/>
  <c r="H1362" i="119"/>
  <c r="N1362" i="119" s="1"/>
  <c r="F1620" i="119"/>
  <c r="H1620" i="119" s="1"/>
  <c r="N1620" i="119" s="1"/>
  <c r="H1417" i="119"/>
  <c r="N1417" i="119" s="1"/>
  <c r="F1581" i="119"/>
  <c r="H1581" i="119" s="1"/>
  <c r="N1581" i="119" s="1"/>
  <c r="H1378" i="119"/>
  <c r="N1378" i="119" s="1"/>
  <c r="F1596" i="119"/>
  <c r="H1596" i="119" s="1"/>
  <c r="N1596" i="119" s="1"/>
  <c r="H1393" i="119"/>
  <c r="N1393" i="119" s="1"/>
  <c r="F1529" i="119"/>
  <c r="H1529" i="119" s="1"/>
  <c r="N1529" i="119" s="1"/>
  <c r="H1326" i="119"/>
  <c r="N1326" i="119" s="1"/>
  <c r="F1517" i="119"/>
  <c r="H1517" i="119" s="1"/>
  <c r="N1517" i="119" s="1"/>
  <c r="H1314" i="119"/>
  <c r="N1314" i="119" s="1"/>
  <c r="F1589" i="119"/>
  <c r="H1589" i="119" s="1"/>
  <c r="N1589" i="119" s="1"/>
  <c r="H1386" i="119"/>
  <c r="N1386" i="119" s="1"/>
  <c r="F1607" i="119"/>
  <c r="H1607" i="119" s="1"/>
  <c r="N1607" i="119" s="1"/>
  <c r="H1404" i="119"/>
  <c r="N1404" i="119" s="1"/>
  <c r="F1578" i="119"/>
  <c r="H1578" i="119" s="1"/>
  <c r="N1578" i="119" s="1"/>
  <c r="H1375" i="119"/>
  <c r="N1375" i="119" s="1"/>
  <c r="F1531" i="119"/>
  <c r="H1531" i="119" s="1"/>
  <c r="N1531" i="119" s="1"/>
  <c r="H1328" i="119"/>
  <c r="N1328" i="119" s="1"/>
  <c r="F1569" i="119"/>
  <c r="H1569" i="119" s="1"/>
  <c r="N1569" i="119" s="1"/>
  <c r="H1366" i="119"/>
  <c r="N1366" i="119" s="1"/>
  <c r="G1602" i="119"/>
  <c r="H1602" i="119" s="1"/>
  <c r="N1602" i="119" s="1"/>
  <c r="H1399" i="119"/>
  <c r="N1399" i="119" s="1"/>
  <c r="F1559" i="119"/>
  <c r="H1559" i="119" s="1"/>
  <c r="N1559" i="119" s="1"/>
  <c r="H1356" i="119"/>
  <c r="N1356" i="119" s="1"/>
  <c r="F1599" i="119"/>
  <c r="H1599" i="119" s="1"/>
  <c r="N1599" i="119" s="1"/>
  <c r="H1396" i="119"/>
  <c r="N1396" i="119" s="1"/>
  <c r="F1503" i="119"/>
  <c r="H1503" i="119" s="1"/>
  <c r="N1503" i="119" s="1"/>
  <c r="H1300" i="119"/>
  <c r="N1300" i="119" s="1"/>
  <c r="F1511" i="119"/>
  <c r="H1511" i="119" s="1"/>
  <c r="N1511" i="119" s="1"/>
  <c r="H1308" i="119"/>
  <c r="N1308" i="119" s="1"/>
  <c r="F1547" i="119"/>
  <c r="H1547" i="119" s="1"/>
  <c r="N1547" i="119" s="1"/>
  <c r="H1344" i="119"/>
  <c r="N1344" i="119" s="1"/>
  <c r="F1499" i="119"/>
  <c r="H1499" i="119" s="1"/>
  <c r="N1499" i="119" s="1"/>
  <c r="H1296" i="119"/>
  <c r="N1296" i="119" s="1"/>
  <c r="H1418" i="119"/>
  <c r="N1418" i="119" s="1"/>
  <c r="F1621" i="119"/>
  <c r="H1621" i="119" s="1"/>
  <c r="N1621" i="119" s="1"/>
  <c r="F1573" i="119"/>
  <c r="H1573" i="119" s="1"/>
  <c r="N1573" i="119" s="1"/>
  <c r="H1370" i="119"/>
  <c r="N1370" i="119" s="1"/>
  <c r="F1551" i="119"/>
  <c r="H1551" i="119" s="1"/>
  <c r="N1551" i="119" s="1"/>
  <c r="H1348" i="119"/>
  <c r="N1348" i="119" s="1"/>
  <c r="F1625" i="119"/>
  <c r="H1625" i="119" s="1"/>
  <c r="N1625" i="119" s="1"/>
  <c r="H1422" i="119"/>
  <c r="N1422" i="119" s="1"/>
  <c r="F1557" i="119"/>
  <c r="H1557" i="119" s="1"/>
  <c r="N1557" i="119" s="1"/>
  <c r="H1354" i="119"/>
  <c r="N1354" i="119" s="1"/>
  <c r="F1563" i="119"/>
  <c r="H1563" i="119" s="1"/>
  <c r="N1563" i="119" s="1"/>
  <c r="H1360" i="119"/>
  <c r="N1360" i="119" s="1"/>
  <c r="F1617" i="119"/>
  <c r="H1617" i="119" s="1"/>
  <c r="N1617" i="119" s="1"/>
  <c r="H1414" i="119"/>
  <c r="N1414" i="119" s="1"/>
  <c r="F1509" i="119"/>
  <c r="H1509" i="119" s="1"/>
  <c r="N1509" i="119" s="1"/>
  <c r="H1306" i="119"/>
  <c r="N1306" i="119" s="1"/>
  <c r="F1623" i="119"/>
  <c r="H1623" i="119" s="1"/>
  <c r="N1623" i="119" s="1"/>
  <c r="H1420" i="119"/>
  <c r="N1420" i="119" s="1"/>
  <c r="F1575" i="119"/>
  <c r="H1575" i="119" s="1"/>
  <c r="N1575" i="119" s="1"/>
  <c r="H1372" i="119"/>
  <c r="N1372" i="119" s="1"/>
  <c r="F1613" i="119"/>
  <c r="H1613" i="119" s="1"/>
  <c r="N1613" i="119" s="1"/>
  <c r="H1410" i="119"/>
  <c r="N1410" i="119" s="1"/>
  <c r="F1501" i="119"/>
  <c r="H1501" i="119" s="1"/>
  <c r="N1501" i="119" s="1"/>
  <c r="H1298" i="119"/>
  <c r="N1298" i="119" s="1"/>
  <c r="F1549" i="119"/>
  <c r="H1549" i="119" s="1"/>
  <c r="N1549" i="119" s="1"/>
  <c r="H1346" i="119"/>
  <c r="N1346" i="119" s="1"/>
  <c r="F1507" i="119"/>
  <c r="H1507" i="119" s="1"/>
  <c r="N1507" i="119" s="1"/>
  <c r="H1304" i="119"/>
  <c r="N1304" i="119" s="1"/>
  <c r="F1622" i="119"/>
  <c r="H1622" i="119" s="1"/>
  <c r="N1622" i="119" s="1"/>
  <c r="H1419" i="119"/>
  <c r="N1419" i="119" s="1"/>
  <c r="F1535" i="119"/>
  <c r="H1535" i="119" s="1"/>
  <c r="N1535" i="119" s="1"/>
  <c r="H1332" i="119"/>
  <c r="N1332" i="119" s="1"/>
  <c r="F1527" i="119"/>
  <c r="H1527" i="119" s="1"/>
  <c r="N1527" i="119" s="1"/>
  <c r="H1324" i="119"/>
  <c r="N1324" i="119" s="1"/>
  <c r="F1591" i="119"/>
  <c r="H1591" i="119" s="1"/>
  <c r="N1591" i="119" s="1"/>
  <c r="H1388" i="119"/>
  <c r="N1388" i="119" s="1"/>
  <c r="F1553" i="119"/>
  <c r="H1553" i="119" s="1"/>
  <c r="N1553" i="119" s="1"/>
  <c r="H1350" i="119"/>
  <c r="N1350" i="119" s="1"/>
  <c r="F1597" i="119"/>
  <c r="H1597" i="119" s="1"/>
  <c r="N1597" i="119" s="1"/>
  <c r="H1394" i="119"/>
  <c r="N1394" i="119" s="1"/>
  <c r="F1593" i="119"/>
  <c r="H1593" i="119" s="1"/>
  <c r="N1593" i="119" s="1"/>
  <c r="H1390" i="119"/>
  <c r="N1390" i="119" s="1"/>
  <c r="F1612" i="119"/>
  <c r="H1612" i="119" s="1"/>
  <c r="N1612" i="119" s="1"/>
  <c r="H1409" i="119"/>
  <c r="N1409" i="119" s="1"/>
  <c r="F1610" i="119"/>
  <c r="H1610" i="119" s="1"/>
  <c r="N1610" i="119" s="1"/>
  <c r="H1407" i="119"/>
  <c r="N1407" i="119" s="1"/>
  <c r="F1515" i="119"/>
  <c r="H1515" i="119" s="1"/>
  <c r="N1515" i="119" s="1"/>
  <c r="H1312" i="119"/>
  <c r="N1312" i="119" s="1"/>
  <c r="F1585" i="119"/>
  <c r="H1585" i="119" s="1"/>
  <c r="N1585" i="119" s="1"/>
  <c r="H1382" i="119"/>
  <c r="N1382" i="119" s="1"/>
  <c r="F1580" i="119"/>
  <c r="H1580" i="119" s="1"/>
  <c r="N1580" i="119" s="1"/>
  <c r="H1377" i="119"/>
  <c r="N1377" i="119" s="1"/>
  <c r="F1533" i="119"/>
  <c r="H1533" i="119" s="1"/>
  <c r="N1533" i="119" s="1"/>
  <c r="H1330" i="119"/>
  <c r="N1330" i="119" s="1"/>
  <c r="F1594" i="119"/>
  <c r="H1594" i="119" s="1"/>
  <c r="N1594" i="119" s="1"/>
  <c r="H1391" i="119"/>
  <c r="N1391" i="119" s="1"/>
  <c r="F1605" i="119"/>
  <c r="H1605" i="119" s="1"/>
  <c r="N1605" i="119" s="1"/>
  <c r="H1402" i="119"/>
  <c r="N1402" i="119" s="1"/>
  <c r="F1545" i="119"/>
  <c r="H1545" i="119" s="1"/>
  <c r="N1545" i="119" s="1"/>
  <c r="H1342" i="119"/>
  <c r="N1342" i="119" s="1"/>
  <c r="F1571" i="119"/>
  <c r="H1571" i="119" s="1"/>
  <c r="N1571" i="119" s="1"/>
  <c r="H1368" i="119"/>
  <c r="N1368" i="119" s="1"/>
  <c r="F1601" i="119"/>
  <c r="H1601" i="119" s="1"/>
  <c r="N1601" i="119" s="1"/>
  <c r="H1398" i="119"/>
  <c r="N1398" i="119" s="1"/>
  <c r="F1537" i="119"/>
  <c r="H1537" i="119" s="1"/>
  <c r="N1537" i="119" s="1"/>
  <c r="H1334" i="119"/>
  <c r="N1334" i="119" s="1"/>
  <c r="F1626" i="119"/>
  <c r="H1626" i="119" s="1"/>
  <c r="N1626" i="119" s="1"/>
  <c r="H1423" i="119"/>
  <c r="N1423" i="119" s="1"/>
  <c r="N14" i="62" l="1"/>
  <c r="Q12" i="79"/>
  <c r="R12" i="79"/>
  <c r="S12" i="79"/>
  <c r="T12" i="79"/>
  <c r="P12" i="79"/>
  <c r="I12" i="62" l="1"/>
  <c r="M32" i="72" l="1"/>
  <c r="J30" i="72"/>
  <c r="L32" i="72" l="1"/>
  <c r="N30" i="72"/>
  <c r="M15" i="79" l="1"/>
  <c r="B12" i="58" l="1"/>
  <c r="B13" i="58" s="1"/>
  <c r="B14" i="58" s="1"/>
  <c r="B15" i="58" l="1"/>
  <c r="B16" i="58" s="1"/>
  <c r="B17" i="58" s="1"/>
  <c r="B18" i="58" s="1"/>
  <c r="B19" i="58" s="1"/>
  <c r="B20" i="58" s="1"/>
  <c r="B21" i="58" s="1"/>
  <c r="B22" i="58" s="1"/>
  <c r="B23" i="58" s="1"/>
  <c r="B24" i="58" s="1"/>
  <c r="B25" i="58" s="1"/>
  <c r="B26" i="58" s="1"/>
  <c r="B27" i="58" s="1"/>
  <c r="B28" i="58" s="1"/>
  <c r="B29" i="58" s="1"/>
  <c r="B30" i="58" s="1"/>
  <c r="E19" i="78"/>
  <c r="L19" i="78" s="1"/>
  <c r="F14" i="58" l="1"/>
  <c r="H14" i="58" l="1"/>
  <c r="E13" i="78"/>
  <c r="D13" i="78" s="1"/>
  <c r="E14" i="66"/>
  <c r="D14" i="66"/>
  <c r="E40" i="78"/>
  <c r="D40" i="78" s="1"/>
  <c r="E12" i="78"/>
  <c r="D12" i="78"/>
  <c r="W12" i="66"/>
  <c r="P15" i="65"/>
  <c r="Q15" i="65" s="1"/>
  <c r="O15" i="65"/>
  <c r="K15" i="65"/>
  <c r="L15" i="65" s="1"/>
  <c r="G15" i="65"/>
  <c r="H15" i="65" s="1"/>
  <c r="E23" i="65"/>
  <c r="E24" i="65" s="1"/>
  <c r="I19" i="65"/>
  <c r="H19" i="65"/>
  <c r="G19" i="65"/>
  <c r="F19" i="65"/>
  <c r="E19" i="65"/>
  <c r="Q16" i="65"/>
  <c r="R16" i="65" s="1"/>
  <c r="L16" i="65"/>
  <c r="H16" i="65"/>
  <c r="B11" i="65"/>
  <c r="B12" i="65" s="1"/>
  <c r="B13" i="65" s="1"/>
  <c r="B14" i="65" s="1"/>
  <c r="B15" i="65" s="1"/>
  <c r="B16" i="65" s="1"/>
  <c r="B17" i="65" s="1"/>
  <c r="W24" i="58"/>
  <c r="V24" i="58"/>
  <c r="U24" i="58"/>
  <c r="T24" i="58"/>
  <c r="S24" i="58"/>
  <c r="W11" i="58"/>
  <c r="V11" i="58"/>
  <c r="U11" i="58"/>
  <c r="T11" i="58"/>
  <c r="S11" i="58"/>
  <c r="E16" i="66" l="1"/>
  <c r="D16" i="66"/>
  <c r="F23" i="65"/>
  <c r="F24" i="65" s="1"/>
  <c r="W14" i="66"/>
  <c r="W13" i="66"/>
  <c r="W17" i="66" s="1"/>
  <c r="W16" i="66"/>
  <c r="W15" i="66"/>
  <c r="F14" i="66"/>
  <c r="F16" i="66" s="1"/>
  <c r="R15" i="65"/>
  <c r="K5" i="116"/>
  <c r="K4" i="116"/>
  <c r="G23" i="65" l="1"/>
  <c r="G24" i="65"/>
  <c r="H23" i="65"/>
  <c r="H24" i="65" l="1"/>
  <c r="I23" i="65"/>
  <c r="I24" i="65" s="1"/>
  <c r="Q54" i="91" l="1"/>
  <c r="M21" i="75"/>
  <c r="M19" i="75"/>
  <c r="M18" i="75"/>
  <c r="M17" i="75"/>
  <c r="M14" i="75"/>
  <c r="M12" i="75"/>
  <c r="M10" i="75"/>
  <c r="V111" i="116" l="1"/>
  <c r="Q111" i="116"/>
  <c r="L111" i="116"/>
  <c r="G111" i="116"/>
  <c r="V110" i="116"/>
  <c r="Q110" i="116"/>
  <c r="L110" i="116"/>
  <c r="G110" i="116"/>
  <c r="V109" i="116"/>
  <c r="Q109" i="116"/>
  <c r="L109" i="116"/>
  <c r="G109" i="116"/>
  <c r="V108" i="116"/>
  <c r="Q108" i="116"/>
  <c r="L108" i="116"/>
  <c r="G108" i="116"/>
  <c r="V107" i="116"/>
  <c r="Q107" i="116"/>
  <c r="L107" i="116"/>
  <c r="G107" i="116"/>
  <c r="V106" i="116"/>
  <c r="Q106" i="116"/>
  <c r="L106" i="116"/>
  <c r="G106" i="116"/>
  <c r="V105" i="116"/>
  <c r="Q105" i="116"/>
  <c r="L105" i="116"/>
  <c r="G105" i="116"/>
  <c r="V104" i="116"/>
  <c r="Q104" i="116"/>
  <c r="L104" i="116"/>
  <c r="G104" i="116"/>
  <c r="V103" i="116"/>
  <c r="Q103" i="116"/>
  <c r="L103" i="116"/>
  <c r="G103" i="116"/>
  <c r="V102" i="116"/>
  <c r="Q102" i="116"/>
  <c r="L102" i="116"/>
  <c r="G102" i="116"/>
  <c r="V101" i="116"/>
  <c r="Q101" i="116"/>
  <c r="L101" i="116"/>
  <c r="G101" i="116"/>
  <c r="V100" i="116"/>
  <c r="Q100" i="116"/>
  <c r="L100" i="116"/>
  <c r="G100" i="116"/>
  <c r="V99" i="116"/>
  <c r="Q99" i="116"/>
  <c r="L99" i="116"/>
  <c r="G99" i="116"/>
  <c r="V98" i="116"/>
  <c r="Q98" i="116"/>
  <c r="L98" i="116"/>
  <c r="G98" i="116"/>
  <c r="V97" i="116"/>
  <c r="Q97" i="116"/>
  <c r="L97" i="116"/>
  <c r="G97" i="116"/>
  <c r="V96" i="116"/>
  <c r="Q96" i="116"/>
  <c r="L96" i="116"/>
  <c r="G96" i="116"/>
  <c r="V95" i="116"/>
  <c r="Q95" i="116"/>
  <c r="L95" i="116"/>
  <c r="G95" i="116"/>
  <c r="V84" i="116"/>
  <c r="V83" i="116"/>
  <c r="V82" i="116"/>
  <c r="V81" i="116"/>
  <c r="V80" i="116"/>
  <c r="V79" i="116"/>
  <c r="V78" i="116"/>
  <c r="V77" i="116"/>
  <c r="V76" i="116"/>
  <c r="V75" i="116"/>
  <c r="V74" i="116"/>
  <c r="V73" i="116"/>
  <c r="V72" i="116"/>
  <c r="V71" i="116"/>
  <c r="V70" i="116"/>
  <c r="V69" i="116"/>
  <c r="V68" i="116"/>
  <c r="V56" i="116"/>
  <c r="Q56" i="116"/>
  <c r="L56" i="116"/>
  <c r="G56" i="116"/>
  <c r="G164" i="116" s="1"/>
  <c r="V55" i="116"/>
  <c r="Q55" i="116"/>
  <c r="L55" i="116"/>
  <c r="G55" i="116"/>
  <c r="V54" i="116"/>
  <c r="Q54" i="116"/>
  <c r="L54" i="116"/>
  <c r="G54" i="116"/>
  <c r="G162" i="116" s="1"/>
  <c r="V53" i="116"/>
  <c r="Q53" i="116"/>
  <c r="L53" i="116"/>
  <c r="G53" i="116"/>
  <c r="V52" i="116"/>
  <c r="Q52" i="116"/>
  <c r="L52" i="116"/>
  <c r="G52" i="116"/>
  <c r="G160" i="116" s="1"/>
  <c r="V51" i="116"/>
  <c r="Q51" i="116"/>
  <c r="L51" i="116"/>
  <c r="G51" i="116"/>
  <c r="V50" i="116"/>
  <c r="Q50" i="116"/>
  <c r="L50" i="116"/>
  <c r="G50" i="116"/>
  <c r="G158" i="116" s="1"/>
  <c r="V49" i="116"/>
  <c r="Q49" i="116"/>
  <c r="L49" i="116"/>
  <c r="G49" i="116"/>
  <c r="V48" i="116"/>
  <c r="Q48" i="116"/>
  <c r="L48" i="116"/>
  <c r="G48" i="116"/>
  <c r="G156" i="116" s="1"/>
  <c r="V47" i="116"/>
  <c r="Q47" i="116"/>
  <c r="L47" i="116"/>
  <c r="G47" i="116"/>
  <c r="V46" i="116"/>
  <c r="Q46" i="116"/>
  <c r="L46" i="116"/>
  <c r="G46" i="116"/>
  <c r="G154" i="116" s="1"/>
  <c r="V45" i="116"/>
  <c r="Q45" i="116"/>
  <c r="L45" i="116"/>
  <c r="G45" i="116"/>
  <c r="V44" i="116"/>
  <c r="Q44" i="116"/>
  <c r="L44" i="116"/>
  <c r="G44" i="116"/>
  <c r="V43" i="116"/>
  <c r="Q43" i="116"/>
  <c r="L43" i="116"/>
  <c r="G43" i="116"/>
  <c r="V42" i="116"/>
  <c r="Q42" i="116"/>
  <c r="L42" i="116"/>
  <c r="G42" i="116"/>
  <c r="G150" i="116" s="1"/>
  <c r="V41" i="116"/>
  <c r="Q41" i="116"/>
  <c r="L41" i="116"/>
  <c r="G41" i="116"/>
  <c r="V40" i="116"/>
  <c r="Q40" i="116"/>
  <c r="L40" i="116"/>
  <c r="G40" i="116"/>
  <c r="V30" i="116"/>
  <c r="V138" i="116" s="1"/>
  <c r="V29" i="116"/>
  <c r="V28" i="116"/>
  <c r="V27" i="116"/>
  <c r="V26" i="116"/>
  <c r="V25" i="116"/>
  <c r="V24" i="116"/>
  <c r="V23" i="116"/>
  <c r="V22" i="116"/>
  <c r="V21" i="116"/>
  <c r="V20" i="116"/>
  <c r="V19" i="116"/>
  <c r="V18" i="116"/>
  <c r="V17" i="116"/>
  <c r="V16" i="116"/>
  <c r="V15" i="116"/>
  <c r="V14" i="116"/>
  <c r="Q84" i="116"/>
  <c r="L84" i="116"/>
  <c r="G84" i="116"/>
  <c r="Q83" i="116"/>
  <c r="L83" i="116"/>
  <c r="G83" i="116"/>
  <c r="Q82" i="116"/>
  <c r="L82" i="116"/>
  <c r="G82" i="116"/>
  <c r="Q81" i="116"/>
  <c r="L81" i="116"/>
  <c r="G81" i="116"/>
  <c r="Q80" i="116"/>
  <c r="L80" i="116"/>
  <c r="G80" i="116"/>
  <c r="Q79" i="116"/>
  <c r="L79" i="116"/>
  <c r="G79" i="116"/>
  <c r="Q78" i="116"/>
  <c r="L78" i="116"/>
  <c r="G78" i="116"/>
  <c r="Q77" i="116"/>
  <c r="L77" i="116"/>
  <c r="G77" i="116"/>
  <c r="Q76" i="116"/>
  <c r="L76" i="116"/>
  <c r="G76" i="116"/>
  <c r="Q75" i="116"/>
  <c r="L75" i="116"/>
  <c r="G75" i="116"/>
  <c r="Q74" i="116"/>
  <c r="L74" i="116"/>
  <c r="G74" i="116"/>
  <c r="Q73" i="116"/>
  <c r="L73" i="116"/>
  <c r="G73" i="116"/>
  <c r="Q72" i="116"/>
  <c r="L72" i="116"/>
  <c r="G72" i="116"/>
  <c r="Q71" i="116"/>
  <c r="L71" i="116"/>
  <c r="G71" i="116"/>
  <c r="Q70" i="116"/>
  <c r="L70" i="116"/>
  <c r="G70" i="116"/>
  <c r="Q69" i="116"/>
  <c r="L69" i="116"/>
  <c r="G69" i="116"/>
  <c r="Q68" i="116"/>
  <c r="L68" i="116"/>
  <c r="G68" i="116"/>
  <c r="Q30" i="116"/>
  <c r="P30" i="116"/>
  <c r="O30" i="116"/>
  <c r="L30" i="116"/>
  <c r="G30" i="116"/>
  <c r="Q29" i="116"/>
  <c r="P29" i="116"/>
  <c r="O29" i="116"/>
  <c r="L29" i="116"/>
  <c r="G29" i="116"/>
  <c r="Q28" i="116"/>
  <c r="P28" i="116"/>
  <c r="O28" i="116"/>
  <c r="L28" i="116"/>
  <c r="G28" i="116"/>
  <c r="Q27" i="116"/>
  <c r="P27" i="116"/>
  <c r="O27" i="116"/>
  <c r="L27" i="116"/>
  <c r="G27" i="116"/>
  <c r="Q26" i="116"/>
  <c r="P26" i="116"/>
  <c r="O26" i="116"/>
  <c r="L26" i="116"/>
  <c r="G26" i="116"/>
  <c r="Q25" i="116"/>
  <c r="P25" i="116"/>
  <c r="O25" i="116"/>
  <c r="L25" i="116"/>
  <c r="G25" i="116"/>
  <c r="Q24" i="116"/>
  <c r="P24" i="116"/>
  <c r="O24" i="116"/>
  <c r="L24" i="116"/>
  <c r="G24" i="116"/>
  <c r="Q23" i="116"/>
  <c r="P23" i="116"/>
  <c r="O23" i="116"/>
  <c r="L23" i="116"/>
  <c r="G23" i="116"/>
  <c r="Q22" i="116"/>
  <c r="P22" i="116"/>
  <c r="O22" i="116"/>
  <c r="L22" i="116"/>
  <c r="G22" i="116"/>
  <c r="G130" i="116" s="1"/>
  <c r="Q21" i="116"/>
  <c r="P21" i="116"/>
  <c r="O21" i="116"/>
  <c r="L21" i="116"/>
  <c r="G21" i="116"/>
  <c r="Q20" i="116"/>
  <c r="P20" i="116"/>
  <c r="O20" i="116"/>
  <c r="L20" i="116"/>
  <c r="G20" i="116"/>
  <c r="Q19" i="116"/>
  <c r="P19" i="116"/>
  <c r="O19" i="116"/>
  <c r="L19" i="116"/>
  <c r="G19" i="116"/>
  <c r="Q18" i="116"/>
  <c r="P18" i="116"/>
  <c r="O18" i="116"/>
  <c r="L18" i="116"/>
  <c r="G18" i="116"/>
  <c r="Q17" i="116"/>
  <c r="P17" i="116"/>
  <c r="O17" i="116"/>
  <c r="L17" i="116"/>
  <c r="G17" i="116"/>
  <c r="Q16" i="116"/>
  <c r="P16" i="116"/>
  <c r="O16" i="116"/>
  <c r="L16" i="116"/>
  <c r="G16" i="116"/>
  <c r="Q15" i="116"/>
  <c r="P15" i="116"/>
  <c r="O15" i="116"/>
  <c r="L15" i="116"/>
  <c r="G15" i="116"/>
  <c r="Q14" i="116"/>
  <c r="P14" i="116"/>
  <c r="O14" i="116"/>
  <c r="L14" i="116"/>
  <c r="G14" i="116"/>
  <c r="V165" i="116"/>
  <c r="U165" i="116"/>
  <c r="T165" i="116"/>
  <c r="Q165" i="116"/>
  <c r="P165" i="116"/>
  <c r="O165" i="116"/>
  <c r="L165" i="116"/>
  <c r="K165" i="116"/>
  <c r="J165" i="116"/>
  <c r="B149" i="116"/>
  <c r="B150" i="116" s="1"/>
  <c r="B151" i="116" s="1"/>
  <c r="B152" i="116" s="1"/>
  <c r="B153" i="116" s="1"/>
  <c r="B154" i="116" s="1"/>
  <c r="B155" i="116" s="1"/>
  <c r="B156" i="116" s="1"/>
  <c r="B157" i="116" s="1"/>
  <c r="B158" i="116" s="1"/>
  <c r="B159" i="116" s="1"/>
  <c r="B160" i="116" s="1"/>
  <c r="B161" i="116" s="1"/>
  <c r="B162" i="116" s="1"/>
  <c r="B163" i="116" s="1"/>
  <c r="B164" i="116" s="1"/>
  <c r="B123" i="116"/>
  <c r="B124" i="116" s="1"/>
  <c r="B125" i="116" s="1"/>
  <c r="B126" i="116" s="1"/>
  <c r="B127" i="116" s="1"/>
  <c r="B128" i="116" s="1"/>
  <c r="B129" i="116" s="1"/>
  <c r="B130" i="116" s="1"/>
  <c r="B131" i="116" s="1"/>
  <c r="B132" i="116" s="1"/>
  <c r="B133" i="116" s="1"/>
  <c r="B134" i="116" s="1"/>
  <c r="B135" i="116" s="1"/>
  <c r="B136" i="116" s="1"/>
  <c r="B137" i="116" s="1"/>
  <c r="B138" i="116" s="1"/>
  <c r="B96" i="116"/>
  <c r="B97" i="116" s="1"/>
  <c r="B98" i="116" s="1"/>
  <c r="B99" i="116" s="1"/>
  <c r="B100" i="116" s="1"/>
  <c r="B101" i="116" s="1"/>
  <c r="B102" i="116" s="1"/>
  <c r="B103" i="116" s="1"/>
  <c r="B104" i="116" s="1"/>
  <c r="B105" i="116" s="1"/>
  <c r="B106" i="116" s="1"/>
  <c r="B107" i="116" s="1"/>
  <c r="B108" i="116" s="1"/>
  <c r="B109" i="116" s="1"/>
  <c r="B110" i="116" s="1"/>
  <c r="B111" i="116" s="1"/>
  <c r="B69" i="116"/>
  <c r="B70" i="116" s="1"/>
  <c r="B71" i="116" s="1"/>
  <c r="B72" i="116" s="1"/>
  <c r="B73" i="116" s="1"/>
  <c r="B74" i="116" s="1"/>
  <c r="B75" i="116" s="1"/>
  <c r="B76" i="116" s="1"/>
  <c r="B77" i="116" s="1"/>
  <c r="B78" i="116" s="1"/>
  <c r="B79" i="116" s="1"/>
  <c r="B80" i="116" s="1"/>
  <c r="B81" i="116" s="1"/>
  <c r="B82" i="116" s="1"/>
  <c r="B83" i="116" s="1"/>
  <c r="B84" i="116" s="1"/>
  <c r="B41" i="116"/>
  <c r="B42" i="116" s="1"/>
  <c r="B43" i="116" s="1"/>
  <c r="B44" i="116" s="1"/>
  <c r="B45" i="116" s="1"/>
  <c r="B46" i="116" s="1"/>
  <c r="B47" i="116" s="1"/>
  <c r="B48" i="116" s="1"/>
  <c r="B49" i="116" s="1"/>
  <c r="B50" i="116" s="1"/>
  <c r="B51" i="116" s="1"/>
  <c r="B52" i="116" s="1"/>
  <c r="B53" i="116" s="1"/>
  <c r="B54" i="116" s="1"/>
  <c r="B55" i="116" s="1"/>
  <c r="B56" i="116" s="1"/>
  <c r="Q131" i="116"/>
  <c r="B15" i="116"/>
  <c r="B16" i="116" s="1"/>
  <c r="B17" i="116" s="1"/>
  <c r="B18" i="116" s="1"/>
  <c r="B19" i="116" s="1"/>
  <c r="B20" i="116" s="1"/>
  <c r="B21" i="116" s="1"/>
  <c r="B22" i="116" s="1"/>
  <c r="B23" i="116" s="1"/>
  <c r="B24" i="116" s="1"/>
  <c r="B25" i="116" s="1"/>
  <c r="B26" i="116" s="1"/>
  <c r="B27" i="116" s="1"/>
  <c r="B28" i="116" s="1"/>
  <c r="B29" i="116" s="1"/>
  <c r="B30" i="116" s="1"/>
  <c r="B10" i="57"/>
  <c r="B11" i="57" s="1"/>
  <c r="B12" i="57" s="1"/>
  <c r="B13" i="57" s="1"/>
  <c r="B14" i="57" s="1"/>
  <c r="B15" i="57" s="1"/>
  <c r="B16" i="57" s="1"/>
  <c r="B17" i="57" s="1"/>
  <c r="B18" i="57" s="1"/>
  <c r="B19" i="57" s="1"/>
  <c r="B20" i="57" s="1"/>
  <c r="B21" i="57" s="1"/>
  <c r="B22" i="57" s="1"/>
  <c r="B23" i="57" s="1"/>
  <c r="B24" i="57" s="1"/>
  <c r="B25" i="57" s="1"/>
  <c r="B26" i="57" s="1"/>
  <c r="B27" i="57" s="1"/>
  <c r="B28" i="57" s="1"/>
  <c r="B29" i="57" s="1"/>
  <c r="B30" i="57" s="1"/>
  <c r="B31" i="57" s="1"/>
  <c r="B32" i="57" s="1"/>
  <c r="B33" i="57" s="1"/>
  <c r="B34" i="57" s="1"/>
  <c r="B35" i="57" s="1"/>
  <c r="B36" i="57" s="1"/>
  <c r="B37" i="57" s="1"/>
  <c r="B38" i="57" s="1"/>
  <c r="B39" i="57" s="1"/>
  <c r="B40" i="57" s="1"/>
  <c r="B41" i="57" s="1"/>
  <c r="B43" i="57" s="1"/>
  <c r="B44" i="57" s="1"/>
  <c r="B45" i="57" s="1"/>
  <c r="B46" i="57" s="1"/>
  <c r="B47" i="57" s="1"/>
  <c r="B48" i="57" s="1"/>
  <c r="B49" i="57" s="1"/>
  <c r="B50" i="57" s="1"/>
  <c r="B51" i="57" s="1"/>
  <c r="B52" i="57" s="1"/>
  <c r="B53" i="57" s="1"/>
  <c r="B54" i="57" s="1"/>
  <c r="B55" i="57" s="1"/>
  <c r="B56" i="57" s="1"/>
  <c r="G129" i="116" l="1"/>
  <c r="G131" i="116"/>
  <c r="G57" i="116"/>
  <c r="L126" i="116"/>
  <c r="Q123" i="116"/>
  <c r="Q130" i="116"/>
  <c r="Q138" i="116"/>
  <c r="L132" i="116"/>
  <c r="V133" i="116"/>
  <c r="G123" i="116"/>
  <c r="V128" i="116"/>
  <c r="V136" i="116"/>
  <c r="G136" i="116"/>
  <c r="L138" i="116"/>
  <c r="V134" i="116"/>
  <c r="L133" i="116"/>
  <c r="Q128" i="116"/>
  <c r="G133" i="116"/>
  <c r="L125" i="116"/>
  <c r="V127" i="116"/>
  <c r="V135" i="116"/>
  <c r="G149" i="116"/>
  <c r="G151" i="116"/>
  <c r="G153" i="116"/>
  <c r="G155" i="116"/>
  <c r="G157" i="116"/>
  <c r="G159" i="116"/>
  <c r="G161" i="116"/>
  <c r="G163" i="116"/>
  <c r="G124" i="116"/>
  <c r="Q134" i="116"/>
  <c r="L112" i="116"/>
  <c r="V125" i="116"/>
  <c r="L85" i="116"/>
  <c r="Q126" i="116"/>
  <c r="G127" i="116"/>
  <c r="G135" i="116"/>
  <c r="V129" i="116"/>
  <c r="V85" i="116"/>
  <c r="L127" i="116"/>
  <c r="L129" i="116"/>
  <c r="G126" i="116"/>
  <c r="Q133" i="116"/>
  <c r="Q85" i="116"/>
  <c r="Q137" i="116"/>
  <c r="P31" i="116"/>
  <c r="G134" i="116"/>
  <c r="L136" i="116"/>
  <c r="V137" i="116"/>
  <c r="G122" i="116"/>
  <c r="G138" i="116"/>
  <c r="L135" i="116"/>
  <c r="V124" i="116"/>
  <c r="V132" i="116"/>
  <c r="Q124" i="116"/>
  <c r="G128" i="116"/>
  <c r="V57" i="116"/>
  <c r="V122" i="116"/>
  <c r="V31" i="116"/>
  <c r="G85" i="116"/>
  <c r="Q112" i="116"/>
  <c r="G148" i="116"/>
  <c r="G112" i="116"/>
  <c r="O31" i="116"/>
  <c r="L122" i="116"/>
  <c r="L31" i="116"/>
  <c r="L57" i="116"/>
  <c r="G31" i="116"/>
  <c r="L123" i="116"/>
  <c r="L128" i="116"/>
  <c r="L130" i="116"/>
  <c r="G132" i="116"/>
  <c r="Q57" i="116"/>
  <c r="V123" i="116"/>
  <c r="Q127" i="116"/>
  <c r="Q129" i="116"/>
  <c r="V130" i="116"/>
  <c r="Q132" i="116"/>
  <c r="G137" i="116"/>
  <c r="G152" i="116"/>
  <c r="Q31" i="116"/>
  <c r="Q122" i="116"/>
  <c r="G125" i="116"/>
  <c r="Q125" i="116"/>
  <c r="V126" i="116"/>
  <c r="L131" i="116"/>
  <c r="L134" i="116"/>
  <c r="L124" i="116"/>
  <c r="V131" i="116"/>
  <c r="Q135" i="116"/>
  <c r="Q136" i="116"/>
  <c r="L137" i="116"/>
  <c r="V112" i="116"/>
  <c r="B4" i="115"/>
  <c r="B2" i="115"/>
  <c r="B5" i="114"/>
  <c r="B2" i="114"/>
  <c r="A3" i="113"/>
  <c r="L2" i="112"/>
  <c r="C2" i="111"/>
  <c r="F2" i="110"/>
  <c r="B2" i="109"/>
  <c r="G2" i="108"/>
  <c r="H3" i="107"/>
  <c r="H3" i="106"/>
  <c r="C2" i="105"/>
  <c r="E2" i="104"/>
  <c r="B9" i="115"/>
  <c r="B10" i="115" s="1"/>
  <c r="B11" i="115" s="1"/>
  <c r="B12" i="115" s="1"/>
  <c r="B13" i="115" s="1"/>
  <c r="B14" i="115" s="1"/>
  <c r="B15" i="115" s="1"/>
  <c r="B16" i="115" s="1"/>
  <c r="B17" i="115" s="1"/>
  <c r="B18" i="115" s="1"/>
  <c r="B19" i="115" s="1"/>
  <c r="B20" i="115" s="1"/>
  <c r="B15" i="114"/>
  <c r="T39" i="112"/>
  <c r="P4" i="103"/>
  <c r="P5" i="103"/>
  <c r="AA87" i="103"/>
  <c r="V87" i="103"/>
  <c r="Q87" i="103"/>
  <c r="L87" i="103"/>
  <c r="G87" i="103"/>
  <c r="B71" i="103"/>
  <c r="B72" i="103" s="1"/>
  <c r="B73" i="103" s="1"/>
  <c r="B74" i="103" s="1"/>
  <c r="B75" i="103" s="1"/>
  <c r="B76" i="103" s="1"/>
  <c r="B77" i="103" s="1"/>
  <c r="B78" i="103" s="1"/>
  <c r="B79" i="103" s="1"/>
  <c r="B80" i="103" s="1"/>
  <c r="B81" i="103" s="1"/>
  <c r="B82" i="103" s="1"/>
  <c r="B83" i="103" s="1"/>
  <c r="B84" i="103" s="1"/>
  <c r="B85" i="103" s="1"/>
  <c r="B86" i="103" s="1"/>
  <c r="V61" i="103"/>
  <c r="Q61" i="103"/>
  <c r="L61" i="103"/>
  <c r="G61" i="103"/>
  <c r="F60" i="103"/>
  <c r="F58" i="103"/>
  <c r="F57" i="103"/>
  <c r="F56" i="103"/>
  <c r="F55" i="103"/>
  <c r="F54" i="103"/>
  <c r="F53" i="103"/>
  <c r="F52" i="103"/>
  <c r="F51" i="103"/>
  <c r="F50" i="103"/>
  <c r="F49" i="103"/>
  <c r="F48" i="103"/>
  <c r="F47" i="103"/>
  <c r="F46" i="103"/>
  <c r="F45" i="103"/>
  <c r="B45" i="103"/>
  <c r="B46" i="103" s="1"/>
  <c r="B47" i="103" s="1"/>
  <c r="B48" i="103" s="1"/>
  <c r="B49" i="103" s="1"/>
  <c r="B50" i="103" s="1"/>
  <c r="B51" i="103" s="1"/>
  <c r="B52" i="103" s="1"/>
  <c r="B53" i="103" s="1"/>
  <c r="B54" i="103" s="1"/>
  <c r="B55" i="103" s="1"/>
  <c r="B56" i="103" s="1"/>
  <c r="B57" i="103" s="1"/>
  <c r="B58" i="103" s="1"/>
  <c r="B59" i="103" s="1"/>
  <c r="B60" i="103" s="1"/>
  <c r="F44" i="103"/>
  <c r="AA33" i="103"/>
  <c r="V33" i="103"/>
  <c r="Q33" i="103"/>
  <c r="L33" i="103"/>
  <c r="B17" i="103"/>
  <c r="B18" i="103" s="1"/>
  <c r="B19" i="103" s="1"/>
  <c r="B20" i="103" s="1"/>
  <c r="B21" i="103" s="1"/>
  <c r="B22" i="103" s="1"/>
  <c r="B23" i="103" s="1"/>
  <c r="B24" i="103" s="1"/>
  <c r="B25" i="103" s="1"/>
  <c r="B26" i="103" s="1"/>
  <c r="B27" i="103" s="1"/>
  <c r="B28" i="103" s="1"/>
  <c r="B29" i="103" s="1"/>
  <c r="B30" i="103" s="1"/>
  <c r="B31" i="103" s="1"/>
  <c r="B32" i="103" s="1"/>
  <c r="B64" i="55"/>
  <c r="B65" i="55" s="1"/>
  <c r="B55" i="55"/>
  <c r="B56" i="55" s="1"/>
  <c r="B57" i="55" s="1"/>
  <c r="B58" i="55" s="1"/>
  <c r="G139" i="116" l="1"/>
  <c r="L139" i="116"/>
  <c r="G165" i="116"/>
  <c r="Q139" i="116"/>
  <c r="V139" i="116"/>
  <c r="J15" i="62" l="1"/>
  <c r="I18" i="62"/>
  <c r="H18" i="62"/>
  <c r="D79" i="67" l="1"/>
  <c r="L27" i="77" l="1"/>
  <c r="K27" i="77"/>
  <c r="E32" i="91" l="1"/>
  <c r="F32" i="91"/>
  <c r="G32" i="91"/>
  <c r="H32" i="91"/>
  <c r="I32" i="91"/>
  <c r="J32" i="91"/>
  <c r="K32" i="91"/>
  <c r="L32" i="91"/>
  <c r="M32" i="91"/>
  <c r="N32" i="91"/>
  <c r="O32" i="91"/>
  <c r="P32" i="91"/>
  <c r="Q28" i="91" l="1"/>
  <c r="I18" i="91" l="1"/>
  <c r="J18" i="91"/>
  <c r="M18" i="91"/>
  <c r="N18" i="91"/>
  <c r="L18" i="91" l="1"/>
  <c r="H18" i="91"/>
  <c r="K18" i="91"/>
  <c r="G18" i="91"/>
  <c r="F18" i="91"/>
  <c r="E18" i="91"/>
  <c r="P18" i="91"/>
  <c r="O18" i="91"/>
  <c r="Q31" i="91"/>
  <c r="Q29" i="91"/>
  <c r="Q26" i="91"/>
  <c r="D84" i="116"/>
  <c r="D80" i="116"/>
  <c r="D79" i="116"/>
  <c r="D78" i="116"/>
  <c r="D77" i="116"/>
  <c r="D76" i="116"/>
  <c r="D75" i="116"/>
  <c r="D74" i="116"/>
  <c r="D73" i="116"/>
  <c r="D72" i="116"/>
  <c r="D71" i="116"/>
  <c r="D70" i="116"/>
  <c r="D69" i="116"/>
  <c r="D68" i="116"/>
  <c r="Q18" i="91" l="1"/>
  <c r="D82" i="116"/>
  <c r="D83" i="116"/>
  <c r="D81" i="116"/>
  <c r="D85" i="116" l="1"/>
  <c r="F70" i="70"/>
  <c r="F70" i="116" s="1"/>
  <c r="F68" i="70"/>
  <c r="F68" i="116" s="1"/>
  <c r="F81" i="70" l="1"/>
  <c r="F81" i="116" s="1"/>
  <c r="F74" i="70"/>
  <c r="F74" i="116" s="1"/>
  <c r="F82" i="70"/>
  <c r="F82" i="116" s="1"/>
  <c r="F75" i="70"/>
  <c r="F75" i="116" s="1"/>
  <c r="F80" i="70"/>
  <c r="F80" i="116" s="1"/>
  <c r="Q23" i="91" l="1"/>
  <c r="Q24" i="91"/>
  <c r="Q21" i="91" l="1"/>
  <c r="D122" i="54"/>
  <c r="K20" i="91" l="1"/>
  <c r="Q16" i="91"/>
  <c r="Q17" i="91"/>
  <c r="Q20" i="91" l="1"/>
  <c r="E12" i="79" l="1"/>
  <c r="E18" i="62"/>
  <c r="E19" i="62" s="1"/>
  <c r="F15" i="79"/>
  <c r="F12" i="79"/>
  <c r="E12" i="62" l="1"/>
  <c r="P12" i="62" s="1"/>
  <c r="F11" i="79" l="1"/>
  <c r="G12" i="62"/>
  <c r="G28" i="78" l="1"/>
  <c r="L67" i="73"/>
  <c r="L56" i="74" s="1"/>
  <c r="L58" i="74" s="1"/>
  <c r="E67" i="73"/>
  <c r="E56" i="74" s="1"/>
  <c r="L56" i="73"/>
  <c r="L58" i="73" s="1"/>
  <c r="E56" i="73"/>
  <c r="E45" i="74" s="1"/>
  <c r="L45" i="73"/>
  <c r="L47" i="73" s="1"/>
  <c r="E45" i="73"/>
  <c r="L34" i="73"/>
  <c r="E34" i="73"/>
  <c r="L23" i="73"/>
  <c r="E23" i="73"/>
  <c r="I56" i="74"/>
  <c r="H56" i="74"/>
  <c r="F56" i="74"/>
  <c r="C56" i="74"/>
  <c r="J56" i="74" s="1"/>
  <c r="J58" i="74" s="1"/>
  <c r="I45" i="74"/>
  <c r="H45" i="74"/>
  <c r="F45" i="74"/>
  <c r="I35" i="74"/>
  <c r="H35" i="74"/>
  <c r="F35" i="74"/>
  <c r="L45" i="74"/>
  <c r="L47" i="74" s="1"/>
  <c r="N68" i="73"/>
  <c r="N57" i="73"/>
  <c r="N46" i="73"/>
  <c r="K12" i="72"/>
  <c r="C12" i="72"/>
  <c r="J12" i="72" s="1"/>
  <c r="L69" i="73" l="1"/>
  <c r="E35" i="74"/>
  <c r="L35" i="74"/>
  <c r="L37" i="74" s="1"/>
  <c r="C10" i="71"/>
  <c r="C12" i="71" s="1"/>
  <c r="O263" i="54"/>
  <c r="P263" i="54"/>
  <c r="Q263" i="54"/>
  <c r="O264" i="54"/>
  <c r="P264" i="54"/>
  <c r="Q264" i="54"/>
  <c r="O265" i="54"/>
  <c r="P265" i="54"/>
  <c r="Q265" i="54"/>
  <c r="O266" i="54"/>
  <c r="P266" i="54"/>
  <c r="Q266" i="54"/>
  <c r="O267" i="54"/>
  <c r="P267" i="54"/>
  <c r="Q267" i="54"/>
  <c r="O268" i="54"/>
  <c r="P268" i="54"/>
  <c r="Q268" i="54"/>
  <c r="O270" i="54"/>
  <c r="P270" i="54"/>
  <c r="P273" i="54" s="1"/>
  <c r="P275" i="54" s="1"/>
  <c r="Q270" i="54"/>
  <c r="Q273" i="54" s="1"/>
  <c r="Q275" i="54" s="1"/>
  <c r="M270" i="54"/>
  <c r="M273" i="54" s="1"/>
  <c r="M275" i="54" s="1"/>
  <c r="M268" i="54"/>
  <c r="M269" i="54" s="1"/>
  <c r="M267" i="54"/>
  <c r="M266" i="54"/>
  <c r="M265" i="54"/>
  <c r="M264" i="54"/>
  <c r="M263" i="54"/>
  <c r="M123" i="54"/>
  <c r="M126" i="54" s="1"/>
  <c r="M128" i="54" s="1"/>
  <c r="M121" i="54"/>
  <c r="M120" i="54"/>
  <c r="M119" i="54"/>
  <c r="M118" i="54"/>
  <c r="M117" i="54"/>
  <c r="M116" i="54"/>
  <c r="O116" i="54"/>
  <c r="P116" i="54"/>
  <c r="Q116" i="54"/>
  <c r="O117" i="54"/>
  <c r="P117" i="54"/>
  <c r="Q117" i="54"/>
  <c r="O118" i="54"/>
  <c r="P118" i="54"/>
  <c r="Q118" i="54"/>
  <c r="O119" i="54"/>
  <c r="P119" i="54"/>
  <c r="Q119" i="54"/>
  <c r="O120" i="54"/>
  <c r="P120" i="54"/>
  <c r="Q120" i="54"/>
  <c r="O121" i="54"/>
  <c r="P121" i="54"/>
  <c r="Q121" i="54"/>
  <c r="O123" i="54"/>
  <c r="O126" i="54" s="1"/>
  <c r="O128" i="54" s="1"/>
  <c r="P123" i="54"/>
  <c r="P126" i="54" s="1"/>
  <c r="P128" i="54" s="1"/>
  <c r="Q123" i="54"/>
  <c r="Q122" i="54" l="1"/>
  <c r="O269" i="54"/>
  <c r="O273" i="54"/>
  <c r="O275" i="54" s="1"/>
  <c r="M122" i="54"/>
  <c r="Q269" i="54"/>
  <c r="P269" i="54"/>
  <c r="Q126" i="54"/>
  <c r="Q128" i="54" s="1"/>
  <c r="O122" i="54"/>
  <c r="P122" i="54"/>
  <c r="Q148" i="70" l="1"/>
  <c r="V164" i="70"/>
  <c r="V163" i="70"/>
  <c r="V162" i="70"/>
  <c r="V161" i="70"/>
  <c r="V160" i="70"/>
  <c r="V159" i="70"/>
  <c r="V158" i="70"/>
  <c r="V157" i="70"/>
  <c r="V156" i="70"/>
  <c r="V155" i="70"/>
  <c r="V154" i="70"/>
  <c r="V153" i="70"/>
  <c r="V152" i="70"/>
  <c r="V151" i="70"/>
  <c r="V150" i="70"/>
  <c r="V149" i="70"/>
  <c r="V148" i="70"/>
  <c r="Q164" i="70"/>
  <c r="Q163" i="70"/>
  <c r="Q162" i="70"/>
  <c r="Q161" i="70"/>
  <c r="Q160" i="70"/>
  <c r="Q159" i="70"/>
  <c r="Q158" i="70"/>
  <c r="Q157" i="70"/>
  <c r="Q156" i="70"/>
  <c r="Q155" i="70"/>
  <c r="Q154" i="70"/>
  <c r="Q153" i="70"/>
  <c r="Q152" i="70"/>
  <c r="Q151" i="70"/>
  <c r="Q150" i="70"/>
  <c r="Q149" i="70"/>
  <c r="L122" i="70"/>
  <c r="V112" i="70"/>
  <c r="Q112" i="70"/>
  <c r="V57" i="70"/>
  <c r="Q57" i="70"/>
  <c r="N14" i="70"/>
  <c r="G31" i="70"/>
  <c r="K44" i="68"/>
  <c r="L44" i="68"/>
  <c r="M44" i="68"/>
  <c r="H30" i="67"/>
  <c r="Q165" i="70" l="1"/>
  <c r="V165" i="70"/>
  <c r="O42" i="71" l="1"/>
  <c r="O34" i="71"/>
  <c r="O26" i="71"/>
  <c r="B3" i="98" l="1"/>
  <c r="B2" i="98"/>
  <c r="B262" i="98"/>
  <c r="B274" i="98" s="1"/>
  <c r="B226" i="98"/>
  <c r="B238" i="98" s="1"/>
  <c r="B190" i="98"/>
  <c r="B202" i="98" s="1"/>
  <c r="B170" i="98"/>
  <c r="B176" i="98" s="1"/>
  <c r="B139" i="98"/>
  <c r="B151" i="98" s="1"/>
  <c r="B105" i="98"/>
  <c r="B117" i="98" s="1"/>
  <c r="B74" i="98"/>
  <c r="B86" i="98" s="1"/>
  <c r="B41" i="98"/>
  <c r="B53" i="98" s="1"/>
  <c r="B10" i="98"/>
  <c r="B22" i="98" s="1"/>
  <c r="M24" i="58" l="1"/>
  <c r="I24" i="58"/>
  <c r="E24" i="58"/>
  <c r="B37" i="63" l="1"/>
  <c r="N12" i="62" l="1"/>
  <c r="I24" i="74" l="1"/>
  <c r="H24" i="74"/>
  <c r="F24" i="74"/>
  <c r="I13" i="74"/>
  <c r="H13" i="74"/>
  <c r="F13" i="74"/>
  <c r="B34" i="67" l="1"/>
  <c r="B35" i="67" s="1"/>
  <c r="B36" i="67" s="1"/>
  <c r="B37" i="67" s="1"/>
  <c r="B38" i="67" s="1"/>
  <c r="B39" i="67" l="1"/>
  <c r="B40" i="67" s="1"/>
  <c r="L112" i="70"/>
  <c r="G112" i="70"/>
  <c r="V85" i="70"/>
  <c r="Q85" i="70"/>
  <c r="L85" i="70"/>
  <c r="G85" i="70"/>
  <c r="L57" i="70"/>
  <c r="G57" i="70"/>
  <c r="V31" i="70"/>
  <c r="Q31" i="70"/>
  <c r="L31" i="70"/>
  <c r="Q61" i="91" l="1"/>
  <c r="Q60" i="91"/>
  <c r="D45" i="78"/>
  <c r="D18" i="78"/>
  <c r="B28" i="78"/>
  <c r="B29" i="78" s="1"/>
  <c r="Q138" i="70" l="1"/>
  <c r="L138" i="70"/>
  <c r="G138" i="70"/>
  <c r="Q137" i="70"/>
  <c r="L137" i="70"/>
  <c r="G137" i="70"/>
  <c r="Q136" i="70"/>
  <c r="L136" i="70"/>
  <c r="G136" i="70"/>
  <c r="Q135" i="70"/>
  <c r="L135" i="70"/>
  <c r="G135" i="70"/>
  <c r="Q134" i="70"/>
  <c r="L134" i="70"/>
  <c r="G134" i="70"/>
  <c r="L164" i="70"/>
  <c r="G164" i="70"/>
  <c r="V138" i="70"/>
  <c r="L163" i="70"/>
  <c r="G163" i="70"/>
  <c r="V137" i="70"/>
  <c r="L162" i="70"/>
  <c r="G162" i="70"/>
  <c r="V136" i="70"/>
  <c r="L161" i="70"/>
  <c r="G161" i="70"/>
  <c r="V135" i="70"/>
  <c r="L160" i="70"/>
  <c r="G160" i="70"/>
  <c r="V134" i="70"/>
  <c r="B12" i="77" l="1"/>
  <c r="B13" i="77" s="1"/>
  <c r="B14" i="77" s="1"/>
  <c r="B15" i="77" s="1"/>
  <c r="B16" i="77" s="1"/>
  <c r="B17" i="77" s="1"/>
  <c r="B18" i="77" s="1"/>
  <c r="B19" i="77" s="1"/>
  <c r="B20" i="77" s="1"/>
  <c r="B21" i="77" s="1"/>
  <c r="B22" i="77" s="1"/>
  <c r="B23" i="77" s="1"/>
  <c r="B24" i="77" s="1"/>
  <c r="B25" i="77" s="1"/>
  <c r="L159" i="70" l="1"/>
  <c r="G159" i="70"/>
  <c r="V133" i="70"/>
  <c r="L158" i="70"/>
  <c r="G158" i="70"/>
  <c r="V132" i="70"/>
  <c r="L157" i="70"/>
  <c r="G157" i="70"/>
  <c r="V131" i="70"/>
  <c r="L156" i="70"/>
  <c r="G156" i="70"/>
  <c r="V130" i="70"/>
  <c r="L155" i="70"/>
  <c r="G155" i="70"/>
  <c r="V129" i="70"/>
  <c r="L154" i="70"/>
  <c r="G154" i="70"/>
  <c r="V128" i="70"/>
  <c r="L153" i="70"/>
  <c r="G153" i="70"/>
  <c r="V127" i="70"/>
  <c r="L152" i="70"/>
  <c r="G152" i="70"/>
  <c r="V126" i="70"/>
  <c r="L151" i="70"/>
  <c r="G151" i="70"/>
  <c r="V125" i="70"/>
  <c r="L150" i="70"/>
  <c r="G150" i="70"/>
  <c r="V124" i="70"/>
  <c r="L149" i="70"/>
  <c r="G149" i="70"/>
  <c r="V123" i="70"/>
  <c r="L148" i="70"/>
  <c r="G148" i="70"/>
  <c r="V122" i="70"/>
  <c r="Q133" i="70"/>
  <c r="L133" i="70"/>
  <c r="G133" i="70"/>
  <c r="Q132" i="70"/>
  <c r="L132" i="70"/>
  <c r="G132" i="70"/>
  <c r="Q131" i="70"/>
  <c r="L131" i="70"/>
  <c r="G131" i="70"/>
  <c r="Q130" i="70"/>
  <c r="L130" i="70"/>
  <c r="G130" i="70"/>
  <c r="Q129" i="70"/>
  <c r="L129" i="70"/>
  <c r="G129" i="70"/>
  <c r="Q128" i="70"/>
  <c r="L128" i="70"/>
  <c r="G128" i="70"/>
  <c r="Q127" i="70"/>
  <c r="L127" i="70"/>
  <c r="G127" i="70"/>
  <c r="Q126" i="70"/>
  <c r="L126" i="70"/>
  <c r="G126" i="70"/>
  <c r="Q125" i="70"/>
  <c r="L125" i="70"/>
  <c r="G125" i="70"/>
  <c r="Q124" i="70"/>
  <c r="L124" i="70"/>
  <c r="G124" i="70"/>
  <c r="Q123" i="70"/>
  <c r="L123" i="70"/>
  <c r="G123" i="70"/>
  <c r="Q122" i="70"/>
  <c r="G122" i="70"/>
  <c r="G139" i="70" l="1"/>
  <c r="L139" i="70"/>
  <c r="Q139" i="70"/>
  <c r="V139" i="70"/>
  <c r="G165" i="70"/>
  <c r="L165" i="70"/>
  <c r="L40" i="78" l="1"/>
  <c r="L13" i="78"/>
  <c r="Q64" i="91"/>
  <c r="Q48" i="91"/>
  <c r="N123" i="54"/>
  <c r="N126" i="54" s="1"/>
  <c r="N128" i="54" s="1"/>
  <c r="L122" i="54"/>
  <c r="J122" i="54"/>
  <c r="I122" i="54"/>
  <c r="G122" i="54"/>
  <c r="N121" i="54"/>
  <c r="N119" i="54"/>
  <c r="N118" i="54"/>
  <c r="N117" i="54"/>
  <c r="N116" i="54"/>
  <c r="L110" i="54"/>
  <c r="L108" i="54"/>
  <c r="K107" i="54"/>
  <c r="L107" i="54" s="1"/>
  <c r="L106" i="54"/>
  <c r="L105" i="54"/>
  <c r="L104" i="54"/>
  <c r="L103" i="54"/>
  <c r="L100" i="54"/>
  <c r="L98" i="54"/>
  <c r="L96" i="54"/>
  <c r="L95" i="54"/>
  <c r="L94" i="54"/>
  <c r="L93" i="54"/>
  <c r="L90" i="54"/>
  <c r="L88" i="54"/>
  <c r="K87" i="54"/>
  <c r="L87" i="54" s="1"/>
  <c r="L86" i="54"/>
  <c r="L85" i="54"/>
  <c r="L84" i="54"/>
  <c r="L83" i="54"/>
  <c r="L80" i="54"/>
  <c r="L78" i="54"/>
  <c r="K77" i="54"/>
  <c r="L77" i="54" s="1"/>
  <c r="L76" i="54"/>
  <c r="L75" i="54"/>
  <c r="L74" i="54"/>
  <c r="L73" i="54"/>
  <c r="L70" i="54"/>
  <c r="L68" i="54"/>
  <c r="K67" i="54"/>
  <c r="L67" i="54" s="1"/>
  <c r="L66" i="54"/>
  <c r="L65" i="54"/>
  <c r="L64" i="54"/>
  <c r="L63" i="54"/>
  <c r="L60" i="54"/>
  <c r="L58" i="54"/>
  <c r="K59" i="54"/>
  <c r="K57" i="54"/>
  <c r="L57" i="54" s="1"/>
  <c r="L56" i="54"/>
  <c r="L55" i="54"/>
  <c r="L54" i="54"/>
  <c r="L53" i="54"/>
  <c r="L50" i="54"/>
  <c r="L48" i="54"/>
  <c r="K49" i="54"/>
  <c r="K47" i="54"/>
  <c r="L47" i="54" s="1"/>
  <c r="L46" i="54"/>
  <c r="L45" i="54"/>
  <c r="L44" i="54"/>
  <c r="L43" i="54"/>
  <c r="K123" i="54"/>
  <c r="L38" i="54"/>
  <c r="K121" i="54"/>
  <c r="K37" i="54"/>
  <c r="L37" i="54" s="1"/>
  <c r="K119" i="54"/>
  <c r="K118" i="54"/>
  <c r="K117" i="54"/>
  <c r="K116" i="54"/>
  <c r="L185" i="54"/>
  <c r="L183" i="54"/>
  <c r="L182" i="54"/>
  <c r="L181" i="54"/>
  <c r="L180" i="54"/>
  <c r="L177" i="54"/>
  <c r="L175" i="54"/>
  <c r="L173" i="54"/>
  <c r="L172" i="54"/>
  <c r="L171" i="54"/>
  <c r="L170" i="54"/>
  <c r="L167" i="54"/>
  <c r="L157" i="54"/>
  <c r="K156" i="54"/>
  <c r="L153" i="54"/>
  <c r="L152" i="54"/>
  <c r="L151" i="54"/>
  <c r="L150" i="54"/>
  <c r="K270" i="54"/>
  <c r="K268" i="54"/>
  <c r="L143" i="54"/>
  <c r="K265" i="54"/>
  <c r="L141" i="54"/>
  <c r="N270" i="54"/>
  <c r="N273" i="54" s="1"/>
  <c r="N275" i="54" s="1"/>
  <c r="L269" i="54"/>
  <c r="J269" i="54"/>
  <c r="I269" i="54"/>
  <c r="G269" i="54"/>
  <c r="N268" i="54"/>
  <c r="N266" i="54"/>
  <c r="N265" i="54"/>
  <c r="N264" i="54"/>
  <c r="N263" i="54"/>
  <c r="L257" i="54"/>
  <c r="L255" i="54"/>
  <c r="K254" i="54"/>
  <c r="L254" i="54" s="1"/>
  <c r="L253" i="54"/>
  <c r="L252" i="54"/>
  <c r="L251" i="54"/>
  <c r="L250" i="54"/>
  <c r="L247" i="54"/>
  <c r="K246" i="54"/>
  <c r="L245" i="54"/>
  <c r="K244" i="54"/>
  <c r="L244" i="54" s="1"/>
  <c r="L243" i="54"/>
  <c r="L242" i="54"/>
  <c r="L241" i="54"/>
  <c r="L240" i="54"/>
  <c r="L237" i="54"/>
  <c r="L235" i="54"/>
  <c r="K234" i="54"/>
  <c r="L234" i="54" s="1"/>
  <c r="L233" i="54"/>
  <c r="L232" i="54"/>
  <c r="L231" i="54"/>
  <c r="L230" i="54"/>
  <c r="L227" i="54"/>
  <c r="K226" i="54"/>
  <c r="L225" i="54"/>
  <c r="K224" i="54"/>
  <c r="L224" i="54" s="1"/>
  <c r="L223" i="54"/>
  <c r="L222" i="54"/>
  <c r="L221" i="54"/>
  <c r="L220" i="54"/>
  <c r="L217" i="54"/>
  <c r="L215" i="54"/>
  <c r="K214" i="54"/>
  <c r="L214" i="54" s="1"/>
  <c r="L213" i="54"/>
  <c r="L212" i="54"/>
  <c r="L211" i="54"/>
  <c r="L210" i="54"/>
  <c r="L207" i="54"/>
  <c r="L205" i="54"/>
  <c r="K204" i="54"/>
  <c r="L204" i="54" s="1"/>
  <c r="L203" i="54"/>
  <c r="L202" i="54"/>
  <c r="L201" i="54"/>
  <c r="L200" i="54"/>
  <c r="L197" i="54"/>
  <c r="L195" i="54"/>
  <c r="K194" i="54"/>
  <c r="L194" i="54" s="1"/>
  <c r="L193" i="54"/>
  <c r="L192" i="54"/>
  <c r="L191" i="54"/>
  <c r="L190" i="54"/>
  <c r="L187" i="54"/>
  <c r="K184" i="54"/>
  <c r="L184" i="54" s="1"/>
  <c r="K174" i="54"/>
  <c r="L174" i="54" s="1"/>
  <c r="K166" i="54"/>
  <c r="K164" i="54"/>
  <c r="L164" i="54" s="1"/>
  <c r="L163" i="54"/>
  <c r="L162" i="54"/>
  <c r="L161" i="54"/>
  <c r="L160" i="54"/>
  <c r="K154" i="54"/>
  <c r="L154" i="54" s="1"/>
  <c r="K144" i="54"/>
  <c r="L144" i="54" s="1"/>
  <c r="K266" i="54"/>
  <c r="L142" i="54"/>
  <c r="H20" i="69"/>
  <c r="H17" i="69"/>
  <c r="H16" i="69"/>
  <c r="H15" i="69"/>
  <c r="H13" i="69"/>
  <c r="B12" i="68"/>
  <c r="B13" i="68" s="1"/>
  <c r="B14" i="68" s="1"/>
  <c r="B15" i="68" s="1"/>
  <c r="B16" i="68" s="1"/>
  <c r="B17" i="68" s="1"/>
  <c r="B18" i="68" s="1"/>
  <c r="B19" i="68" s="1"/>
  <c r="B20" i="68" s="1"/>
  <c r="B21" i="68" s="1"/>
  <c r="B22" i="68" s="1"/>
  <c r="B23" i="68" s="1"/>
  <c r="B24" i="68" s="1"/>
  <c r="B25" i="68" s="1"/>
  <c r="B26" i="68" s="1"/>
  <c r="B27" i="68" s="1"/>
  <c r="B28" i="68" s="1"/>
  <c r="B29" i="68" s="1"/>
  <c r="B30" i="68" s="1"/>
  <c r="B31" i="68" s="1"/>
  <c r="B32" i="68" s="1"/>
  <c r="B33" i="68" s="1"/>
  <c r="B34" i="68" s="1"/>
  <c r="B35" i="68" s="1"/>
  <c r="B36" i="68" s="1"/>
  <c r="B37" i="68" s="1"/>
  <c r="B38" i="68" s="1"/>
  <c r="B39" i="68" s="1"/>
  <c r="B40" i="68" s="1"/>
  <c r="B41" i="68" s="1"/>
  <c r="B42" i="68" s="1"/>
  <c r="B43" i="68" s="1"/>
  <c r="H43" i="68"/>
  <c r="H39" i="68"/>
  <c r="H38" i="68"/>
  <c r="H36" i="68"/>
  <c r="H35" i="68"/>
  <c r="H34" i="68"/>
  <c r="H33" i="68"/>
  <c r="H32" i="68"/>
  <c r="H31" i="68"/>
  <c r="H30" i="68"/>
  <c r="H29" i="68"/>
  <c r="H28" i="68"/>
  <c r="H27" i="68"/>
  <c r="H26" i="68"/>
  <c r="H25" i="68"/>
  <c r="H24" i="68"/>
  <c r="H23" i="68"/>
  <c r="H20" i="68"/>
  <c r="H19" i="68"/>
  <c r="H18" i="68"/>
  <c r="B29" i="67"/>
  <c r="B30" i="67" s="1"/>
  <c r="B31" i="67" s="1"/>
  <c r="B32" i="67" s="1"/>
  <c r="H35" i="67"/>
  <c r="H33" i="67"/>
  <c r="H31" i="67"/>
  <c r="H28" i="67"/>
  <c r="H27" i="67"/>
  <c r="H26" i="67"/>
  <c r="H25" i="67"/>
  <c r="H24" i="67"/>
  <c r="H23" i="67"/>
  <c r="H21" i="67"/>
  <c r="H20" i="67"/>
  <c r="H19" i="67"/>
  <c r="H18" i="67"/>
  <c r="H17" i="67"/>
  <c r="H15" i="67"/>
  <c r="H14" i="67"/>
  <c r="B11" i="75"/>
  <c r="B12" i="75" s="1"/>
  <c r="B13" i="75" s="1"/>
  <c r="B14" i="75" s="1"/>
  <c r="B15" i="75" s="1"/>
  <c r="B16" i="75" s="1"/>
  <c r="B17" i="75" s="1"/>
  <c r="B18" i="75" s="1"/>
  <c r="B19" i="75" s="1"/>
  <c r="B20" i="75" s="1"/>
  <c r="B21" i="75" s="1"/>
  <c r="B22" i="75" s="1"/>
  <c r="B23" i="75" s="1"/>
  <c r="B24" i="75" s="1"/>
  <c r="B25" i="75" s="1"/>
  <c r="B26" i="75" s="1"/>
  <c r="B27" i="75" s="1"/>
  <c r="N269" i="54" l="1"/>
  <c r="K126" i="54"/>
  <c r="K128" i="54" s="1"/>
  <c r="N122" i="54"/>
  <c r="N267" i="54"/>
  <c r="N120" i="54"/>
  <c r="L176" i="54"/>
  <c r="L69" i="54"/>
  <c r="L49" i="54"/>
  <c r="L59" i="54"/>
  <c r="L79" i="54"/>
  <c r="L89" i="54"/>
  <c r="L33" i="54"/>
  <c r="L34" i="54"/>
  <c r="L35" i="54"/>
  <c r="L36" i="54"/>
  <c r="L40" i="54"/>
  <c r="L39" i="54" s="1"/>
  <c r="K97" i="54"/>
  <c r="L97" i="54" s="1"/>
  <c r="K39" i="54"/>
  <c r="K69" i="54"/>
  <c r="K79" i="54"/>
  <c r="K89" i="54"/>
  <c r="L99" i="54"/>
  <c r="L109" i="54"/>
  <c r="K122" i="54"/>
  <c r="K99" i="54"/>
  <c r="K109" i="54"/>
  <c r="L147" i="54"/>
  <c r="L186" i="54"/>
  <c r="K264" i="54"/>
  <c r="K176" i="54"/>
  <c r="K146" i="54"/>
  <c r="L206" i="54"/>
  <c r="L145" i="54"/>
  <c r="L155" i="54"/>
  <c r="L156" i="54" s="1"/>
  <c r="L165" i="54"/>
  <c r="L166" i="54" s="1"/>
  <c r="K186" i="54"/>
  <c r="K196" i="54"/>
  <c r="K216" i="54"/>
  <c r="K256" i="54"/>
  <c r="K263" i="54"/>
  <c r="K267" i="54"/>
  <c r="K273" i="54"/>
  <c r="K275" i="54" s="1"/>
  <c r="K269" i="54"/>
  <c r="K206" i="54"/>
  <c r="L140" i="54"/>
  <c r="L196" i="54"/>
  <c r="K236" i="54"/>
  <c r="L216" i="54"/>
  <c r="L226" i="54"/>
  <c r="L236" i="54"/>
  <c r="L246" i="54"/>
  <c r="L256" i="54"/>
  <c r="B310" i="54"/>
  <c r="B311" i="54" s="1"/>
  <c r="B312" i="54" s="1"/>
  <c r="B313" i="54" s="1"/>
  <c r="B314" i="54" s="1"/>
  <c r="B315" i="54" s="1"/>
  <c r="B316" i="54" s="1"/>
  <c r="B317" i="54" s="1"/>
  <c r="K301" i="54"/>
  <c r="H301" i="54"/>
  <c r="E301" i="54"/>
  <c r="K299" i="54"/>
  <c r="H299" i="54"/>
  <c r="E299" i="54"/>
  <c r="B295" i="54"/>
  <c r="B296" i="54" s="1"/>
  <c r="B297" i="54" s="1"/>
  <c r="B298" i="54" s="1"/>
  <c r="B299" i="54" s="1"/>
  <c r="B300" i="54" s="1"/>
  <c r="B301" i="54" s="1"/>
  <c r="B302" i="54" s="1"/>
  <c r="K291" i="54"/>
  <c r="H291" i="54"/>
  <c r="E291" i="54"/>
  <c r="K289" i="54"/>
  <c r="H289" i="54"/>
  <c r="E289" i="54"/>
  <c r="B286" i="54"/>
  <c r="B287" i="54" s="1"/>
  <c r="B288" i="54" s="1"/>
  <c r="B289" i="54" s="1"/>
  <c r="B290" i="54" s="1"/>
  <c r="B291" i="54" s="1"/>
  <c r="B292" i="54" s="1"/>
  <c r="B263" i="54"/>
  <c r="B264" i="54" s="1"/>
  <c r="B265" i="54" s="1"/>
  <c r="B266" i="54" s="1"/>
  <c r="B267" i="54" s="1"/>
  <c r="B268" i="54" s="1"/>
  <c r="B269" i="54" s="1"/>
  <c r="B270" i="54" s="1"/>
  <c r="B210" i="54"/>
  <c r="B211" i="54" s="1"/>
  <c r="B212" i="54" s="1"/>
  <c r="B213" i="54" s="1"/>
  <c r="B214" i="54" s="1"/>
  <c r="B215" i="54" s="1"/>
  <c r="B216" i="54" s="1"/>
  <c r="B217" i="54" s="1"/>
  <c r="B200" i="54"/>
  <c r="B201" i="54" s="1"/>
  <c r="B202" i="54" s="1"/>
  <c r="B203" i="54" s="1"/>
  <c r="B204" i="54" s="1"/>
  <c r="B205" i="54" s="1"/>
  <c r="B206" i="54" s="1"/>
  <c r="B207" i="54" s="1"/>
  <c r="B190" i="54"/>
  <c r="B191" i="54" s="1"/>
  <c r="B192" i="54" s="1"/>
  <c r="B193" i="54" s="1"/>
  <c r="B194" i="54" s="1"/>
  <c r="B195" i="54" s="1"/>
  <c r="B196" i="54" s="1"/>
  <c r="B197" i="54" s="1"/>
  <c r="B180" i="54"/>
  <c r="B181" i="54" s="1"/>
  <c r="B182" i="54" s="1"/>
  <c r="B183" i="54" s="1"/>
  <c r="B184" i="54" s="1"/>
  <c r="B185" i="54" s="1"/>
  <c r="B186" i="54" s="1"/>
  <c r="B187" i="54" s="1"/>
  <c r="B170" i="54"/>
  <c r="B171" i="54" s="1"/>
  <c r="B172" i="54" s="1"/>
  <c r="B173" i="54" s="1"/>
  <c r="B174" i="54" s="1"/>
  <c r="B175" i="54" s="1"/>
  <c r="B176" i="54" s="1"/>
  <c r="B177" i="54" s="1"/>
  <c r="B160" i="54"/>
  <c r="B161" i="54" s="1"/>
  <c r="B162" i="54" s="1"/>
  <c r="B163" i="54" s="1"/>
  <c r="B164" i="54" s="1"/>
  <c r="B165" i="54" s="1"/>
  <c r="B166" i="54" s="1"/>
  <c r="B167" i="54" s="1"/>
  <c r="B150" i="54"/>
  <c r="B151" i="54" s="1"/>
  <c r="B152" i="54" s="1"/>
  <c r="B153" i="54" s="1"/>
  <c r="B154" i="54" s="1"/>
  <c r="B155" i="54" s="1"/>
  <c r="B156" i="54" s="1"/>
  <c r="B157" i="54" s="1"/>
  <c r="B141" i="54"/>
  <c r="B142" i="54" s="1"/>
  <c r="B143" i="54" s="1"/>
  <c r="B144" i="54" s="1"/>
  <c r="B145" i="54" s="1"/>
  <c r="B146" i="54" s="1"/>
  <c r="B147" i="54" s="1"/>
  <c r="B116" i="54"/>
  <c r="B117" i="54" s="1"/>
  <c r="B118" i="54" s="1"/>
  <c r="B119" i="54" s="1"/>
  <c r="B120" i="54" s="1"/>
  <c r="B121" i="54" s="1"/>
  <c r="B122" i="54" s="1"/>
  <c r="B123" i="54" s="1"/>
  <c r="B103" i="54"/>
  <c r="B104" i="54" s="1"/>
  <c r="B105" i="54" s="1"/>
  <c r="B106" i="54" s="1"/>
  <c r="B107" i="54" s="1"/>
  <c r="B108" i="54" s="1"/>
  <c r="B109" i="54" s="1"/>
  <c r="B110" i="54" s="1"/>
  <c r="B93" i="54"/>
  <c r="B94" i="54" s="1"/>
  <c r="B95" i="54" s="1"/>
  <c r="B96" i="54" s="1"/>
  <c r="B97" i="54" s="1"/>
  <c r="B98" i="54" s="1"/>
  <c r="B99" i="54" s="1"/>
  <c r="B100" i="54" s="1"/>
  <c r="B83" i="54"/>
  <c r="B84" i="54" s="1"/>
  <c r="B85" i="54" s="1"/>
  <c r="B86" i="54" s="1"/>
  <c r="B87" i="54" s="1"/>
  <c r="B88" i="54" s="1"/>
  <c r="B89" i="54" s="1"/>
  <c r="B90" i="54" s="1"/>
  <c r="B73" i="54"/>
  <c r="B74" i="54" s="1"/>
  <c r="B75" i="54" s="1"/>
  <c r="B76" i="54" s="1"/>
  <c r="B77" i="54" s="1"/>
  <c r="B78" i="54" s="1"/>
  <c r="B79" i="54" s="1"/>
  <c r="B80" i="54" s="1"/>
  <c r="B63" i="54"/>
  <c r="B64" i="54" s="1"/>
  <c r="B65" i="54" s="1"/>
  <c r="B66" i="54" s="1"/>
  <c r="B67" i="54" s="1"/>
  <c r="B68" i="54" s="1"/>
  <c r="B69" i="54" s="1"/>
  <c r="B70" i="54" s="1"/>
  <c r="B53" i="54"/>
  <c r="B54" i="54" s="1"/>
  <c r="B55" i="54" s="1"/>
  <c r="B56" i="54" s="1"/>
  <c r="B57" i="54" s="1"/>
  <c r="B58" i="54" s="1"/>
  <c r="B59" i="54" s="1"/>
  <c r="B60" i="54" s="1"/>
  <c r="B43" i="54"/>
  <c r="B44" i="54" s="1"/>
  <c r="B45" i="54" s="1"/>
  <c r="B46" i="54" s="1"/>
  <c r="B47" i="54" s="1"/>
  <c r="B48" i="54" s="1"/>
  <c r="B49" i="54" s="1"/>
  <c r="B50" i="54" s="1"/>
  <c r="B34" i="54"/>
  <c r="B35" i="54" s="1"/>
  <c r="B36" i="54" s="1"/>
  <c r="B37" i="54" s="1"/>
  <c r="B38" i="54" s="1"/>
  <c r="B39" i="54" s="1"/>
  <c r="B40" i="54" s="1"/>
  <c r="L146" i="54" l="1"/>
  <c r="K120" i="54"/>
  <c r="G79" i="67"/>
  <c r="F79" i="67"/>
  <c r="E79" i="67"/>
  <c r="D20" i="55" l="1"/>
  <c r="Q19" i="91" l="1"/>
  <c r="Q32" i="91"/>
  <c r="O11" i="71"/>
  <c r="O18" i="71"/>
  <c r="B149" i="70"/>
  <c r="B150" i="70" s="1"/>
  <c r="B151" i="70" s="1"/>
  <c r="B152" i="70" s="1"/>
  <c r="B153" i="70" s="1"/>
  <c r="B154" i="70" s="1"/>
  <c r="B155" i="70" s="1"/>
  <c r="B156" i="70" s="1"/>
  <c r="B157" i="70" s="1"/>
  <c r="B158" i="70" s="1"/>
  <c r="B159" i="70" s="1"/>
  <c r="B160" i="70" s="1"/>
  <c r="B161" i="70" s="1"/>
  <c r="B162" i="70" s="1"/>
  <c r="B163" i="70" s="1"/>
  <c r="B164" i="70" s="1"/>
  <c r="B123" i="70"/>
  <c r="B124" i="70" s="1"/>
  <c r="B125" i="70" s="1"/>
  <c r="B126" i="70" s="1"/>
  <c r="B127" i="70" s="1"/>
  <c r="B128" i="70" s="1"/>
  <c r="B129" i="70" s="1"/>
  <c r="B130" i="70" s="1"/>
  <c r="B131" i="70" s="1"/>
  <c r="B132" i="70" s="1"/>
  <c r="B133" i="70" s="1"/>
  <c r="B134" i="70" s="1"/>
  <c r="B135" i="70" s="1"/>
  <c r="B136" i="70" s="1"/>
  <c r="B137" i="70" s="1"/>
  <c r="B138" i="70" s="1"/>
  <c r="B96" i="70"/>
  <c r="B97" i="70" s="1"/>
  <c r="B98" i="70" s="1"/>
  <c r="B99" i="70" s="1"/>
  <c r="B100" i="70" s="1"/>
  <c r="B101" i="70" s="1"/>
  <c r="B102" i="70" s="1"/>
  <c r="B103" i="70" s="1"/>
  <c r="B104" i="70" s="1"/>
  <c r="B105" i="70" s="1"/>
  <c r="B106" i="70" s="1"/>
  <c r="B107" i="70" s="1"/>
  <c r="B108" i="70" s="1"/>
  <c r="B109" i="70" s="1"/>
  <c r="B110" i="70" s="1"/>
  <c r="B111" i="70" s="1"/>
  <c r="B69" i="70"/>
  <c r="B70" i="70" s="1"/>
  <c r="B71" i="70" s="1"/>
  <c r="B72" i="70" s="1"/>
  <c r="B73" i="70" s="1"/>
  <c r="B74" i="70" s="1"/>
  <c r="B75" i="70" s="1"/>
  <c r="B76" i="70" s="1"/>
  <c r="B77" i="70" s="1"/>
  <c r="B78" i="70" s="1"/>
  <c r="B79" i="70" s="1"/>
  <c r="B80" i="70" s="1"/>
  <c r="B81" i="70" s="1"/>
  <c r="B82" i="70" s="1"/>
  <c r="B83" i="70" s="1"/>
  <c r="B84" i="70" s="1"/>
  <c r="B41" i="70"/>
  <c r="B42" i="70" s="1"/>
  <c r="B43" i="70" s="1"/>
  <c r="B44" i="70" s="1"/>
  <c r="B45" i="70" s="1"/>
  <c r="B46" i="70" s="1"/>
  <c r="B47" i="70" s="1"/>
  <c r="B48" i="70" s="1"/>
  <c r="B49" i="70" s="1"/>
  <c r="B50" i="70" s="1"/>
  <c r="B51" i="70" s="1"/>
  <c r="B52" i="70" s="1"/>
  <c r="B53" i="70" s="1"/>
  <c r="B54" i="70" s="1"/>
  <c r="B55" i="70" s="1"/>
  <c r="B56" i="70" s="1"/>
  <c r="B15" i="70"/>
  <c r="B16" i="70" s="1"/>
  <c r="B17" i="70" s="1"/>
  <c r="B18" i="70" s="1"/>
  <c r="B19" i="70" s="1"/>
  <c r="B20" i="70" s="1"/>
  <c r="B21" i="70" s="1"/>
  <c r="B22" i="70" s="1"/>
  <c r="B23" i="70" s="1"/>
  <c r="B24" i="70" s="1"/>
  <c r="B25" i="70" s="1"/>
  <c r="B26" i="70" s="1"/>
  <c r="B27" i="70" s="1"/>
  <c r="B28" i="70" s="1"/>
  <c r="B29" i="70" s="1"/>
  <c r="B30" i="70" s="1"/>
  <c r="L12" i="72" l="1"/>
  <c r="B12" i="60"/>
  <c r="B13" i="60" s="1"/>
  <c r="B14" i="60" s="1"/>
  <c r="B15" i="60" s="1"/>
  <c r="B16" i="60" s="1"/>
  <c r="B17" i="60" s="1"/>
  <c r="B18" i="60" s="1"/>
  <c r="B19" i="60" s="1"/>
  <c r="B20" i="60" s="1"/>
  <c r="B21" i="60" s="1"/>
  <c r="B22" i="60" s="1"/>
  <c r="B23" i="60" s="1"/>
  <c r="B24" i="60" s="1"/>
  <c r="B25" i="60" s="1"/>
  <c r="B26" i="60" s="1"/>
  <c r="B27" i="60" s="1"/>
  <c r="O24" i="58"/>
  <c r="K24" i="58"/>
  <c r="E45" i="78" s="1"/>
  <c r="E2" i="99"/>
  <c r="E3" i="99"/>
  <c r="B2" i="78"/>
  <c r="B3" i="78"/>
  <c r="B2" i="75"/>
  <c r="B3" i="75"/>
  <c r="N2" i="77"/>
  <c r="N3" i="77"/>
  <c r="B2" i="74"/>
  <c r="B3" i="74"/>
  <c r="B2" i="73"/>
  <c r="B3" i="73"/>
  <c r="F2" i="91"/>
  <c r="F3" i="91"/>
  <c r="B2" i="72"/>
  <c r="B3" i="72"/>
  <c r="B3" i="71"/>
  <c r="B2" i="71"/>
  <c r="B2" i="55"/>
  <c r="C3" i="54"/>
  <c r="C2" i="54"/>
  <c r="K4" i="70"/>
  <c r="K5" i="70"/>
  <c r="B2" i="93"/>
  <c r="B3" i="93"/>
  <c r="B2" i="69"/>
  <c r="B3" i="69"/>
  <c r="B2" i="68"/>
  <c r="B3" i="68"/>
  <c r="B2" i="67"/>
  <c r="B3" i="67"/>
  <c r="B1" i="66"/>
  <c r="B2" i="66"/>
  <c r="B2" i="65"/>
  <c r="B3" i="65"/>
  <c r="B2" i="63"/>
  <c r="B3" i="63"/>
  <c r="B2" i="79"/>
  <c r="B3" i="79"/>
  <c r="B2" i="62"/>
  <c r="B3" i="62"/>
  <c r="E2" i="61"/>
  <c r="B3" i="60"/>
  <c r="B2" i="60"/>
  <c r="E3" i="61"/>
  <c r="L45" i="78" l="1"/>
  <c r="F45" i="78"/>
  <c r="G45" i="78"/>
  <c r="N35" i="73" l="1"/>
  <c r="N24" i="73"/>
  <c r="M14" i="73"/>
  <c r="G24" i="58"/>
  <c r="E18" i="78" s="1"/>
  <c r="L18" i="78" l="1"/>
  <c r="G18" i="78"/>
  <c r="F18" i="78"/>
  <c r="E12" i="72"/>
  <c r="N13" i="73" l="1"/>
  <c r="B3" i="59" l="1"/>
  <c r="B2" i="59"/>
  <c r="B3" i="81"/>
  <c r="B2" i="81"/>
  <c r="A3" i="80"/>
  <c r="A2" i="80"/>
  <c r="B2" i="58"/>
  <c r="B3" i="58"/>
  <c r="F20" i="54" l="1"/>
  <c r="F14" i="54"/>
  <c r="F13" i="54"/>
  <c r="M13" i="93" l="1"/>
  <c r="N13" i="93" s="1"/>
  <c r="I13" i="93"/>
  <c r="F13" i="93"/>
  <c r="M67" i="66"/>
  <c r="N67" i="66" s="1"/>
  <c r="M66" i="66"/>
  <c r="N66" i="66" s="1"/>
  <c r="M65" i="66"/>
  <c r="N65" i="66" s="1"/>
  <c r="M64" i="66"/>
  <c r="N64" i="66" s="1"/>
  <c r="I67" i="66"/>
  <c r="I66" i="66"/>
  <c r="I65" i="66"/>
  <c r="I64" i="66"/>
  <c r="F67" i="66"/>
  <c r="F66" i="66"/>
  <c r="F65" i="66"/>
  <c r="F64" i="66"/>
  <c r="N55" i="66"/>
  <c r="O55" i="66" s="1"/>
  <c r="N54" i="66"/>
  <c r="O54" i="66" s="1"/>
  <c r="N53" i="66"/>
  <c r="O53" i="66" s="1"/>
  <c r="N52" i="66"/>
  <c r="O52" i="66" s="1"/>
  <c r="N51" i="66"/>
  <c r="O51" i="66" s="1"/>
  <c r="N48" i="66"/>
  <c r="O48" i="66" s="1"/>
  <c r="N47" i="66"/>
  <c r="O47" i="66" s="1"/>
  <c r="N46" i="66"/>
  <c r="O46" i="66" s="1"/>
  <c r="N45" i="66"/>
  <c r="O45" i="66" s="1"/>
  <c r="N44" i="66"/>
  <c r="O44" i="66" s="1"/>
  <c r="N41" i="66"/>
  <c r="O41" i="66" s="1"/>
  <c r="N40" i="66"/>
  <c r="O40" i="66" s="1"/>
  <c r="N39" i="66"/>
  <c r="O39" i="66" s="1"/>
  <c r="N38" i="66"/>
  <c r="O38" i="66" s="1"/>
  <c r="N37" i="66"/>
  <c r="O37" i="66" s="1"/>
  <c r="J55" i="66"/>
  <c r="J54" i="66"/>
  <c r="J53" i="66"/>
  <c r="J52" i="66"/>
  <c r="J51" i="66"/>
  <c r="J48" i="66"/>
  <c r="J47" i="66"/>
  <c r="J46" i="66"/>
  <c r="J45" i="66"/>
  <c r="J44" i="66"/>
  <c r="J41" i="66"/>
  <c r="J40" i="66"/>
  <c r="J39" i="66"/>
  <c r="J38" i="66"/>
  <c r="J37" i="66"/>
  <c r="G55" i="66"/>
  <c r="G54" i="66"/>
  <c r="G53" i="66"/>
  <c r="G52" i="66"/>
  <c r="G51" i="66"/>
  <c r="G48" i="66"/>
  <c r="G47" i="66"/>
  <c r="G46" i="66"/>
  <c r="G45" i="66"/>
  <c r="G44" i="66"/>
  <c r="G41" i="66"/>
  <c r="G40" i="66"/>
  <c r="G39" i="66"/>
  <c r="G38" i="66"/>
  <c r="G37" i="66"/>
  <c r="H79" i="67" l="1"/>
  <c r="B15" i="66" l="1"/>
  <c r="H24" i="58"/>
  <c r="L12" i="55" l="1"/>
  <c r="I12" i="55"/>
  <c r="F12" i="55"/>
  <c r="L20" i="54"/>
  <c r="L14" i="54"/>
  <c r="L13" i="54"/>
  <c r="I20" i="54"/>
  <c r="I14" i="54"/>
  <c r="I13" i="54"/>
  <c r="J14" i="93" l="1"/>
  <c r="G14" i="93"/>
  <c r="D14" i="93"/>
  <c r="D13" i="55" s="1"/>
  <c r="N11" i="58"/>
  <c r="Q24" i="58"/>
  <c r="R24" i="58" s="1"/>
  <c r="L24" i="58"/>
  <c r="D17" i="54" l="1"/>
  <c r="J13" i="55"/>
  <c r="J21" i="55" s="1"/>
  <c r="J17" i="54"/>
  <c r="G13" i="55"/>
  <c r="G21" i="55" s="1"/>
  <c r="G17" i="54"/>
  <c r="G11" i="58"/>
  <c r="E10" i="78" s="1"/>
  <c r="O11" i="58"/>
  <c r="K11" i="58"/>
  <c r="E37" i="78" s="1"/>
  <c r="P11" i="58"/>
  <c r="F11" i="58"/>
  <c r="D10" i="78" s="1"/>
  <c r="J11" i="58"/>
  <c r="D37" i="78" s="1"/>
  <c r="B40" i="91"/>
  <c r="B41" i="91" s="1"/>
  <c r="B42" i="91" s="1"/>
  <c r="B43" i="91" s="1"/>
  <c r="B45" i="91" s="1"/>
  <c r="B46" i="91" s="1"/>
  <c r="B47" i="91" s="1"/>
  <c r="B48" i="91" s="1"/>
  <c r="B49" i="91" s="1"/>
  <c r="B50" i="91" s="1"/>
  <c r="B51" i="91" s="1"/>
  <c r="B52" i="91" s="1"/>
  <c r="B53" i="91" s="1"/>
  <c r="B54" i="91" s="1"/>
  <c r="B55" i="91" s="1"/>
  <c r="B39" i="55"/>
  <c r="B36" i="55"/>
  <c r="G10" i="78" l="1"/>
  <c r="H10" i="78" s="1"/>
  <c r="L10" i="78" s="1"/>
  <c r="F10" i="78"/>
  <c r="F37" i="78"/>
  <c r="G37" i="78"/>
  <c r="B56" i="91"/>
  <c r="B57" i="91" s="1"/>
  <c r="D15" i="55"/>
  <c r="G11" i="55" s="1"/>
  <c r="D21" i="55"/>
  <c r="D22" i="55" s="1"/>
  <c r="E27" i="58" s="1"/>
  <c r="H11" i="58"/>
  <c r="L11" i="58"/>
  <c r="Q11" i="58"/>
  <c r="B21" i="55"/>
  <c r="B22" i="55" s="1"/>
  <c r="B12" i="55"/>
  <c r="B13" i="55" s="1"/>
  <c r="B14" i="55" s="1"/>
  <c r="B15" i="55" s="1"/>
  <c r="H37" i="78" l="1"/>
  <c r="B58" i="91"/>
  <c r="B59" i="91" s="1"/>
  <c r="B60" i="91" s="1"/>
  <c r="B61" i="91" s="1"/>
  <c r="B62" i="91" s="1"/>
  <c r="B63" i="91" s="1"/>
  <c r="B65" i="91" s="1"/>
  <c r="B66" i="91" s="1"/>
  <c r="G20" i="55"/>
  <c r="G22" i="55" s="1"/>
  <c r="I27" i="58" s="1"/>
  <c r="G15" i="55"/>
  <c r="J11" i="55" s="1"/>
  <c r="R11" i="58"/>
  <c r="L37" i="78" l="1"/>
  <c r="J20" i="55"/>
  <c r="J22" i="55" s="1"/>
  <c r="M27" i="58" s="1"/>
  <c r="J15" i="55"/>
  <c r="B12" i="93"/>
  <c r="B13" i="93" s="1"/>
  <c r="B14" i="93" s="1"/>
  <c r="B11" i="91" l="1"/>
  <c r="B12" i="91" s="1"/>
  <c r="B13" i="91" s="1"/>
  <c r="B14" i="91" s="1"/>
  <c r="B16" i="91" s="1"/>
  <c r="B17" i="91" s="1"/>
  <c r="B18" i="91" s="1"/>
  <c r="B19" i="91" s="1"/>
  <c r="B20" i="91" s="1"/>
  <c r="B21" i="91" s="1"/>
  <c r="B22" i="91" s="1"/>
  <c r="B23" i="91" s="1"/>
  <c r="B24" i="91" s="1"/>
  <c r="B25" i="91" s="1"/>
  <c r="B26" i="91" s="1"/>
  <c r="B27" i="91" l="1"/>
  <c r="B28" i="91" s="1"/>
  <c r="B29" i="91" s="1"/>
  <c r="B30" i="91" s="1"/>
  <c r="B31" i="91" s="1"/>
  <c r="B33" i="91" s="1"/>
  <c r="B34" i="91" s="1"/>
  <c r="B14" i="54"/>
  <c r="B15" i="54" s="1"/>
  <c r="B16" i="54" s="1"/>
  <c r="B17" i="54" s="1"/>
  <c r="B18" i="54" s="1"/>
  <c r="B19" i="54" s="1"/>
  <c r="B20" i="54" s="1"/>
  <c r="B66" i="61" l="1"/>
  <c r="B67" i="61" s="1"/>
  <c r="B53" i="61"/>
  <c r="B54" i="61" s="1"/>
  <c r="B55" i="61" s="1"/>
  <c r="B56" i="61" s="1"/>
  <c r="B57" i="61" s="1"/>
  <c r="B58" i="61" s="1"/>
  <c r="B59" i="61" s="1"/>
  <c r="B60" i="61" s="1"/>
  <c r="B61" i="61" s="1"/>
  <c r="B62" i="61" s="1"/>
  <c r="B63" i="61" s="1"/>
  <c r="B11" i="59"/>
  <c r="B12" i="59" s="1"/>
  <c r="B54" i="81"/>
  <c r="B55" i="81" s="1"/>
  <c r="B50" i="81"/>
  <c r="B51" i="81" s="1"/>
  <c r="B46" i="81"/>
  <c r="B47" i="81" s="1"/>
  <c r="B34" i="81"/>
  <c r="B30" i="81"/>
  <c r="B25" i="81"/>
  <c r="B15" i="81"/>
  <c r="B11" i="79"/>
  <c r="B12" i="79" s="1"/>
  <c r="B13" i="79" s="1"/>
  <c r="B16" i="79" s="1"/>
  <c r="B17" i="79" s="1"/>
  <c r="B18" i="79" s="1"/>
  <c r="B11" i="66" l="1"/>
  <c r="B12" i="66" s="1"/>
  <c r="B16" i="66" s="1"/>
  <c r="B27" i="61"/>
  <c r="B57" i="67"/>
  <c r="B58" i="67" s="1"/>
  <c r="B59" i="67" s="1"/>
  <c r="B60" i="67" s="1"/>
  <c r="B63" i="67"/>
  <c r="B64" i="67" s="1"/>
  <c r="B65" i="67" s="1"/>
  <c r="B66" i="67" s="1"/>
  <c r="B69" i="67"/>
  <c r="B70" i="67" s="1"/>
  <c r="B71" i="67" s="1"/>
  <c r="B72" i="67" s="1"/>
  <c r="B75" i="67"/>
  <c r="B76" i="67" s="1"/>
  <c r="B77" i="67" s="1"/>
  <c r="B78" i="67" s="1"/>
  <c r="B11" i="61"/>
  <c r="B12" i="61" s="1"/>
  <c r="B13" i="61" s="1"/>
  <c r="B14" i="61" s="1"/>
  <c r="B15" i="61" s="1"/>
  <c r="B16" i="61" s="1"/>
  <c r="B17" i="61" s="1"/>
  <c r="B18" i="61" s="1"/>
  <c r="B19" i="61" s="1"/>
  <c r="B20" i="61" s="1"/>
  <c r="B21" i="61" s="1"/>
  <c r="I44" i="68" l="1"/>
  <c r="J44" i="68" l="1"/>
  <c r="G55" i="78" l="1"/>
  <c r="H55" i="78" l="1"/>
  <c r="L55" i="78" l="1"/>
  <c r="H28" i="78" l="1"/>
  <c r="L28" i="78" l="1"/>
  <c r="M12" i="77" l="1"/>
  <c r="L12" i="73" s="1"/>
  <c r="L25" i="73" l="1"/>
  <c r="E12" i="73"/>
  <c r="J12" i="77"/>
  <c r="L14" i="73"/>
  <c r="L24" i="74"/>
  <c r="E13" i="74" l="1"/>
  <c r="L13" i="74" s="1"/>
  <c r="L15" i="74" s="1"/>
  <c r="E24" i="74"/>
  <c r="L26" i="74"/>
  <c r="L36" i="73"/>
  <c r="P31" i="70" l="1"/>
  <c r="O31" i="70"/>
  <c r="M12" i="93" l="1"/>
  <c r="O86" i="70"/>
  <c r="T86" i="70" s="1"/>
  <c r="E113" i="70" l="1"/>
  <c r="J113" i="70" s="1"/>
  <c r="O113" i="70" s="1"/>
  <c r="T113" i="70" s="1"/>
  <c r="E62" i="103"/>
  <c r="J62" i="103" s="1"/>
  <c r="O62" i="103" s="1"/>
  <c r="T62" i="103" s="1"/>
  <c r="Y62" i="103" s="1"/>
  <c r="L14" i="93"/>
  <c r="K14" i="93"/>
  <c r="M16" i="77" l="1"/>
  <c r="N16" i="77" s="1"/>
  <c r="M19" i="77" l="1"/>
  <c r="N19" i="77" s="1"/>
  <c r="M22" i="77"/>
  <c r="N22" i="77" s="1"/>
  <c r="M15" i="77"/>
  <c r="N15" i="77" s="1"/>
  <c r="M17" i="77"/>
  <c r="N17" i="77" s="1"/>
  <c r="M23" i="77"/>
  <c r="N23" i="77" s="1"/>
  <c r="M21" i="77"/>
  <c r="N21" i="77" s="1"/>
  <c r="M13" i="77"/>
  <c r="N13" i="77" s="1"/>
  <c r="M24" i="77"/>
  <c r="N24" i="77" s="1"/>
  <c r="M14" i="77"/>
  <c r="N14" i="77" s="1"/>
  <c r="M11" i="77"/>
  <c r="M18" i="77"/>
  <c r="N18" i="77" s="1"/>
  <c r="N11" i="77" l="1"/>
  <c r="H32" i="67"/>
  <c r="H16" i="67"/>
  <c r="H12" i="69"/>
  <c r="H14" i="69"/>
  <c r="H11" i="69"/>
  <c r="H13" i="68" l="1"/>
  <c r="H22" i="67"/>
  <c r="H34" i="67"/>
  <c r="H29" i="67"/>
  <c r="H12" i="68"/>
  <c r="H22" i="68"/>
  <c r="G21" i="69"/>
  <c r="P13" i="65" s="1"/>
  <c r="H17" i="68"/>
  <c r="H40" i="68"/>
  <c r="H14" i="68"/>
  <c r="H42" i="68"/>
  <c r="H21" i="68"/>
  <c r="H13" i="67"/>
  <c r="G36" i="67"/>
  <c r="P11" i="65" s="1"/>
  <c r="H41" i="68"/>
  <c r="H12" i="67"/>
  <c r="H15" i="68"/>
  <c r="H16" i="68"/>
  <c r="H37" i="68"/>
  <c r="F21" i="69"/>
  <c r="O13" i="65" s="1"/>
  <c r="H10" i="69"/>
  <c r="H21" i="69" s="1"/>
  <c r="F36" i="67"/>
  <c r="O11" i="65" s="1"/>
  <c r="H11" i="67"/>
  <c r="F44" i="68"/>
  <c r="O12" i="65" s="1"/>
  <c r="H11" i="68"/>
  <c r="Q13" i="65" l="1"/>
  <c r="Q11" i="65"/>
  <c r="G38" i="67"/>
  <c r="G40" i="67" s="1"/>
  <c r="H36" i="67"/>
  <c r="H38" i="67" s="1"/>
  <c r="H44" i="68"/>
  <c r="H46" i="68" s="1"/>
  <c r="G44" i="68"/>
  <c r="F46" i="68"/>
  <c r="F38" i="67"/>
  <c r="F40" i="67" s="1"/>
  <c r="G46" i="68" l="1"/>
  <c r="P12" i="65"/>
  <c r="Q12" i="65" l="1"/>
  <c r="H19" i="62" l="1"/>
  <c r="H15" i="79"/>
  <c r="K12" i="79"/>
  <c r="H12" i="79"/>
  <c r="K11" i="79"/>
  <c r="M11" i="79" s="1"/>
  <c r="H11" i="79"/>
  <c r="T11" i="79" l="1"/>
  <c r="S11" i="79"/>
  <c r="R11" i="79"/>
  <c r="Q11" i="79"/>
  <c r="P11" i="79"/>
  <c r="H16" i="79"/>
  <c r="H17" i="79" s="1"/>
  <c r="H18" i="79" s="1"/>
  <c r="J12" i="62"/>
  <c r="J14" i="62"/>
  <c r="I12" i="79"/>
  <c r="J12" i="79" s="1"/>
  <c r="J16" i="62"/>
  <c r="I19" i="62"/>
  <c r="J19" i="62" s="1"/>
  <c r="J18" i="62"/>
  <c r="K16" i="79"/>
  <c r="J13" i="62"/>
  <c r="I11" i="79"/>
  <c r="J11" i="79" s="1"/>
  <c r="I15" i="79"/>
  <c r="J17" i="62" l="1"/>
  <c r="I16" i="79"/>
  <c r="J16" i="79" s="1"/>
  <c r="J15" i="79"/>
  <c r="J17" i="79" l="1"/>
  <c r="I17" i="79"/>
  <c r="H40" i="67" l="1"/>
  <c r="H41" i="67" l="1"/>
  <c r="R14" i="70" l="1"/>
  <c r="S14" i="70" l="1"/>
  <c r="M12" i="79" l="1"/>
  <c r="L11" i="79" l="1"/>
  <c r="O12" i="62"/>
  <c r="G16" i="62"/>
  <c r="E11" i="79"/>
  <c r="G11" i="79" s="1"/>
  <c r="G13" i="62"/>
  <c r="G12" i="79"/>
  <c r="G14" i="62"/>
  <c r="E15" i="79"/>
  <c r="G15" i="79" s="1"/>
  <c r="G15" i="62"/>
  <c r="E16" i="79" l="1"/>
  <c r="E17" i="79" l="1"/>
  <c r="M21" i="72" l="1"/>
  <c r="M23" i="72" s="1"/>
  <c r="P23" i="58" l="1"/>
  <c r="M20" i="77" l="1"/>
  <c r="O23" i="58"/>
  <c r="Q23" i="58" s="1"/>
  <c r="N23" i="58" l="1"/>
  <c r="N20" i="77"/>
  <c r="N27" i="77" s="1"/>
  <c r="M27" i="77"/>
  <c r="R23" i="58" l="1"/>
  <c r="D39" i="67"/>
  <c r="E39" i="67" l="1"/>
  <c r="L12" i="78" l="1"/>
  <c r="D85" i="70" l="1"/>
  <c r="G12" i="72" l="1"/>
  <c r="G14" i="72" s="1"/>
  <c r="N10" i="71"/>
  <c r="N12" i="71" s="1"/>
  <c r="M10" i="71"/>
  <c r="M12" i="71" s="1"/>
  <c r="L10" i="71"/>
  <c r="L12" i="71" s="1"/>
  <c r="K10" i="71"/>
  <c r="K12" i="71" s="1"/>
  <c r="J10" i="71"/>
  <c r="J12" i="71" s="1"/>
  <c r="I10" i="71"/>
  <c r="I12" i="71" s="1"/>
  <c r="H10" i="71"/>
  <c r="H12" i="71" s="1"/>
  <c r="G10" i="71"/>
  <c r="G12" i="71" s="1"/>
  <c r="F10" i="71"/>
  <c r="F12" i="71" s="1"/>
  <c r="E10" i="71"/>
  <c r="E12" i="71" s="1"/>
  <c r="D10" i="71"/>
  <c r="D12" i="71" s="1"/>
  <c r="H20" i="91" l="1"/>
  <c r="P20" i="91"/>
  <c r="K22" i="91"/>
  <c r="I20" i="91"/>
  <c r="J20" i="91"/>
  <c r="L22" i="91"/>
  <c r="M22" i="91"/>
  <c r="F22" i="91"/>
  <c r="N22" i="91"/>
  <c r="E22" i="91"/>
  <c r="L20" i="91"/>
  <c r="E20" i="91"/>
  <c r="M20" i="91"/>
  <c r="H22" i="91"/>
  <c r="P22" i="91"/>
  <c r="L14" i="72"/>
  <c r="O22" i="91"/>
  <c r="O10" i="71"/>
  <c r="O12" i="71" s="1"/>
  <c r="F20" i="91"/>
  <c r="N20" i="91"/>
  <c r="I22" i="91"/>
  <c r="M12" i="72"/>
  <c r="M14" i="72" s="1"/>
  <c r="Q22" i="91"/>
  <c r="F12" i="72" s="1"/>
  <c r="D12" i="72"/>
  <c r="K14" i="72"/>
  <c r="J14" i="72"/>
  <c r="G22" i="91"/>
  <c r="G20" i="91"/>
  <c r="O20" i="91"/>
  <c r="J22" i="91"/>
  <c r="Q30" i="91"/>
  <c r="Q33" i="91" s="1"/>
  <c r="N12" i="72" l="1"/>
  <c r="Q34" i="91"/>
  <c r="E27" i="78" l="1"/>
  <c r="N14" i="72"/>
  <c r="R34" i="91" s="1"/>
  <c r="F27" i="78" l="1"/>
  <c r="L27" i="78"/>
  <c r="L29" i="78" s="1"/>
  <c r="I46" i="54" l="1"/>
  <c r="Q55" i="91" l="1"/>
  <c r="Q59" i="91"/>
  <c r="E21" i="72" l="1"/>
  <c r="E30" i="91" l="1"/>
  <c r="F30" i="91"/>
  <c r="G30" i="91"/>
  <c r="H30" i="91"/>
  <c r="I30" i="91"/>
  <c r="J30" i="91"/>
  <c r="K30" i="91"/>
  <c r="L30" i="91"/>
  <c r="M30" i="91"/>
  <c r="N30" i="91"/>
  <c r="O30" i="91"/>
  <c r="P30" i="91"/>
  <c r="P33" i="91" l="1"/>
  <c r="P34" i="91" s="1"/>
  <c r="J33" i="91"/>
  <c r="J34" i="91" s="1"/>
  <c r="G33" i="91"/>
  <c r="G34" i="91" s="1"/>
  <c r="L33" i="91"/>
  <c r="L34" i="91" s="1"/>
  <c r="I33" i="91"/>
  <c r="I34" i="91" s="1"/>
  <c r="N33" i="91"/>
  <c r="N34" i="91" s="1"/>
  <c r="F33" i="91"/>
  <c r="F34" i="91" s="1"/>
  <c r="K33" i="91"/>
  <c r="K34" i="91" s="1"/>
  <c r="H33" i="91"/>
  <c r="H34" i="91" s="1"/>
  <c r="O33" i="91"/>
  <c r="O34" i="91" s="1"/>
  <c r="M33" i="91"/>
  <c r="M34" i="91" s="1"/>
  <c r="E33" i="91"/>
  <c r="E34" i="91" s="1"/>
  <c r="F13" i="77"/>
  <c r="F14" i="77"/>
  <c r="F15" i="77"/>
  <c r="F16" i="77"/>
  <c r="F17" i="77"/>
  <c r="F18" i="77"/>
  <c r="F19" i="77"/>
  <c r="F20" i="77"/>
  <c r="F21" i="77"/>
  <c r="F22" i="77"/>
  <c r="F23" i="77"/>
  <c r="F24" i="77"/>
  <c r="E27" i="77" l="1"/>
  <c r="F11" i="77"/>
  <c r="F27" i="77" s="1"/>
  <c r="G23" i="58" l="1"/>
  <c r="F23" i="58" l="1"/>
  <c r="E17" i="78"/>
  <c r="D17" i="78" l="1"/>
  <c r="G17" i="78" s="1"/>
  <c r="H23" i="58"/>
  <c r="L17" i="78"/>
  <c r="F253" i="54"/>
  <c r="F243" i="54"/>
  <c r="F241" i="54"/>
  <c r="F232" i="54"/>
  <c r="F231" i="54"/>
  <c r="F203" i="54"/>
  <c r="F192" i="54"/>
  <c r="F191" i="54"/>
  <c r="F163" i="54"/>
  <c r="F152" i="54"/>
  <c r="F151" i="54"/>
  <c r="F96" i="54"/>
  <c r="F85" i="54"/>
  <c r="F84" i="54"/>
  <c r="F73" i="54"/>
  <c r="F56" i="54"/>
  <c r="F55" i="54"/>
  <c r="F54" i="54"/>
  <c r="F46" i="54"/>
  <c r="F17" i="78" l="1"/>
  <c r="F86" i="54"/>
  <c r="F193" i="54"/>
  <c r="F233" i="54"/>
  <c r="F182" i="54"/>
  <c r="F222" i="54"/>
  <c r="D44" i="68"/>
  <c r="F64" i="54"/>
  <c r="F76" i="54"/>
  <c r="F90" i="54"/>
  <c r="F104" i="54"/>
  <c r="F171" i="54"/>
  <c r="F183" i="54"/>
  <c r="F211" i="54"/>
  <c r="F223" i="54"/>
  <c r="F251" i="54"/>
  <c r="F74" i="54"/>
  <c r="F45" i="54"/>
  <c r="F65" i="54"/>
  <c r="F105" i="54"/>
  <c r="F172" i="54"/>
  <c r="F212" i="54"/>
  <c r="F252" i="54"/>
  <c r="D36" i="67"/>
  <c r="G11" i="65" s="1"/>
  <c r="F44" i="54"/>
  <c r="F221" i="54"/>
  <c r="F66" i="54"/>
  <c r="F94" i="54"/>
  <c r="F106" i="54"/>
  <c r="F161" i="54"/>
  <c r="F173" i="54"/>
  <c r="F201" i="54"/>
  <c r="F213" i="54"/>
  <c r="F100" i="54"/>
  <c r="F153" i="54"/>
  <c r="F181" i="54"/>
  <c r="F95" i="54"/>
  <c r="F162" i="54"/>
  <c r="F202" i="54"/>
  <c r="F242" i="54"/>
  <c r="F34" i="54"/>
  <c r="E117" i="54"/>
  <c r="F117" i="54" s="1"/>
  <c r="F50" i="54"/>
  <c r="E97" i="54"/>
  <c r="F97" i="54" s="1"/>
  <c r="F93" i="54"/>
  <c r="E164" i="54"/>
  <c r="F164" i="54" s="1"/>
  <c r="F160" i="54"/>
  <c r="F200" i="54"/>
  <c r="E204" i="54"/>
  <c r="F204" i="54" s="1"/>
  <c r="E244" i="54"/>
  <c r="F244" i="54" s="1"/>
  <c r="F240" i="54"/>
  <c r="E118" i="54"/>
  <c r="F118" i="54" s="1"/>
  <c r="F35" i="54"/>
  <c r="E57" i="54"/>
  <c r="F53" i="54"/>
  <c r="F80" i="54"/>
  <c r="E270" i="54"/>
  <c r="F147" i="54"/>
  <c r="F187" i="54"/>
  <c r="F227" i="54"/>
  <c r="E27" i="75"/>
  <c r="E119" i="54"/>
  <c r="F119" i="54" s="1"/>
  <c r="F36" i="54"/>
  <c r="E87" i="54"/>
  <c r="F83" i="54"/>
  <c r="E154" i="54"/>
  <c r="F154" i="54" s="1"/>
  <c r="F150" i="54"/>
  <c r="E194" i="54"/>
  <c r="F194" i="54" s="1"/>
  <c r="F190" i="54"/>
  <c r="F230" i="54"/>
  <c r="E234" i="54"/>
  <c r="F234" i="54" s="1"/>
  <c r="D21" i="69"/>
  <c r="G13" i="65" s="1"/>
  <c r="F40" i="54"/>
  <c r="E123" i="54"/>
  <c r="F70" i="54"/>
  <c r="F110" i="54"/>
  <c r="F177" i="54"/>
  <c r="F217" i="54"/>
  <c r="F257" i="54"/>
  <c r="F24" i="54"/>
  <c r="E47" i="54"/>
  <c r="F47" i="54" s="1"/>
  <c r="F43" i="54"/>
  <c r="F140" i="54"/>
  <c r="E263" i="54"/>
  <c r="E184" i="54"/>
  <c r="F184" i="54" s="1"/>
  <c r="F180" i="54"/>
  <c r="F220" i="54"/>
  <c r="E224" i="54"/>
  <c r="F224" i="54" s="1"/>
  <c r="F60" i="54"/>
  <c r="F141" i="54"/>
  <c r="E264" i="54"/>
  <c r="F167" i="54"/>
  <c r="F207" i="54"/>
  <c r="F247" i="54"/>
  <c r="E67" i="54"/>
  <c r="F67" i="54" s="1"/>
  <c r="F63" i="54"/>
  <c r="E77" i="54"/>
  <c r="F75" i="54"/>
  <c r="E107" i="54"/>
  <c r="F107" i="54" s="1"/>
  <c r="F103" i="54"/>
  <c r="F142" i="54"/>
  <c r="E265" i="54"/>
  <c r="E174" i="54"/>
  <c r="F174" i="54" s="1"/>
  <c r="F170" i="54"/>
  <c r="F210" i="54"/>
  <c r="E214" i="54"/>
  <c r="F214" i="54" s="1"/>
  <c r="F250" i="54"/>
  <c r="E254" i="54"/>
  <c r="F254" i="54" s="1"/>
  <c r="E116" i="54"/>
  <c r="E37" i="54"/>
  <c r="F33" i="54"/>
  <c r="F143" i="54"/>
  <c r="E266" i="54"/>
  <c r="F157" i="54"/>
  <c r="F197" i="54"/>
  <c r="F237" i="54"/>
  <c r="D46" i="68" l="1"/>
  <c r="G12" i="65"/>
  <c r="G10" i="65" s="1"/>
  <c r="E195" i="54"/>
  <c r="F195" i="54" s="1"/>
  <c r="F196" i="54" s="1"/>
  <c r="E185" i="54"/>
  <c r="F185" i="54" s="1"/>
  <c r="F186" i="54" s="1"/>
  <c r="E155" i="54"/>
  <c r="F155" i="54" s="1"/>
  <c r="F156" i="54" s="1"/>
  <c r="E68" i="54"/>
  <c r="F68" i="54" s="1"/>
  <c r="F69" i="54" s="1"/>
  <c r="D38" i="67"/>
  <c r="D40" i="67" s="1"/>
  <c r="D41" i="67" s="1"/>
  <c r="E175" i="54"/>
  <c r="F175" i="54" s="1"/>
  <c r="F176" i="54" s="1"/>
  <c r="E245" i="54"/>
  <c r="F245" i="54" s="1"/>
  <c r="F246" i="54" s="1"/>
  <c r="E48" i="54"/>
  <c r="F48" i="54" s="1"/>
  <c r="F49" i="54" s="1"/>
  <c r="E235" i="54"/>
  <c r="E205" i="54"/>
  <c r="E108" i="54"/>
  <c r="F108" i="54" s="1"/>
  <c r="F109" i="54" s="1"/>
  <c r="E225" i="54"/>
  <c r="E88" i="54"/>
  <c r="F87" i="54"/>
  <c r="E78" i="54"/>
  <c r="F77" i="54"/>
  <c r="E273" i="54"/>
  <c r="E275" i="54" s="1"/>
  <c r="E255" i="54"/>
  <c r="E126" i="54"/>
  <c r="E128" i="54" s="1"/>
  <c r="G29" i="58"/>
  <c r="F29" i="58" s="1"/>
  <c r="E98" i="54"/>
  <c r="E38" i="54"/>
  <c r="F37" i="54"/>
  <c r="E215" i="54"/>
  <c r="E58" i="54"/>
  <c r="F57" i="54"/>
  <c r="F116" i="54"/>
  <c r="E120" i="54"/>
  <c r="F120" i="54" s="1"/>
  <c r="E165" i="54"/>
  <c r="G17" i="65" l="1"/>
  <c r="E11" i="78" s="1"/>
  <c r="E196" i="54"/>
  <c r="E186" i="54"/>
  <c r="D23" i="78"/>
  <c r="E156" i="54"/>
  <c r="E176" i="54"/>
  <c r="E109" i="54"/>
  <c r="E69" i="54"/>
  <c r="E246" i="54"/>
  <c r="E49" i="54"/>
  <c r="F235" i="54"/>
  <c r="F236" i="54" s="1"/>
  <c r="E236" i="54"/>
  <c r="F205" i="54"/>
  <c r="F206" i="54" s="1"/>
  <c r="E206" i="54"/>
  <c r="E121" i="54"/>
  <c r="F121" i="54" s="1"/>
  <c r="F122" i="54" s="1"/>
  <c r="F255" i="54"/>
  <c r="F256" i="54" s="1"/>
  <c r="E256" i="54"/>
  <c r="E99" i="54"/>
  <c r="F98" i="54"/>
  <c r="F99" i="54" s="1"/>
  <c r="H29" i="58"/>
  <c r="E23" i="78"/>
  <c r="E39" i="54"/>
  <c r="F38" i="54"/>
  <c r="F39" i="54" s="1"/>
  <c r="F165" i="54"/>
  <c r="F166" i="54" s="1"/>
  <c r="E166" i="54"/>
  <c r="E89" i="54"/>
  <c r="F88" i="54"/>
  <c r="F89" i="54" s="1"/>
  <c r="F78" i="54"/>
  <c r="F79" i="54" s="1"/>
  <c r="E79" i="54"/>
  <c r="F215" i="54"/>
  <c r="F216" i="54" s="1"/>
  <c r="E216" i="54"/>
  <c r="F58" i="54"/>
  <c r="F59" i="54" s="1"/>
  <c r="E59" i="54"/>
  <c r="F225" i="54"/>
  <c r="F226" i="54" s="1"/>
  <c r="E226" i="54"/>
  <c r="G13" i="58" l="1"/>
  <c r="E122" i="54"/>
  <c r="L23" i="78"/>
  <c r="G23" i="78"/>
  <c r="F23" i="78"/>
  <c r="F144" i="54" l="1"/>
  <c r="E267" i="54"/>
  <c r="E268" i="54" s="1"/>
  <c r="E22" i="54" s="1"/>
  <c r="E145" i="54"/>
  <c r="E146" i="54" l="1"/>
  <c r="F145" i="54"/>
  <c r="F146" i="54" s="1"/>
  <c r="F268" i="54"/>
  <c r="F269" i="54" s="1"/>
  <c r="E269" i="54"/>
  <c r="F22" i="54" l="1"/>
  <c r="E13" i="79" l="1"/>
  <c r="E18" i="79"/>
  <c r="I21" i="77" l="1"/>
  <c r="K15" i="116" l="1"/>
  <c r="K16" i="116"/>
  <c r="K17" i="116"/>
  <c r="K18" i="116"/>
  <c r="K19" i="116"/>
  <c r="K20" i="116"/>
  <c r="K21" i="116"/>
  <c r="K22" i="116"/>
  <c r="K23" i="116"/>
  <c r="K24" i="116"/>
  <c r="K25" i="116"/>
  <c r="K26" i="116"/>
  <c r="K27" i="116"/>
  <c r="K28" i="116"/>
  <c r="K29" i="116"/>
  <c r="K30" i="116"/>
  <c r="J15" i="116"/>
  <c r="J16" i="116"/>
  <c r="J17" i="116"/>
  <c r="J18" i="116"/>
  <c r="J19" i="116"/>
  <c r="J20" i="116"/>
  <c r="J21" i="116"/>
  <c r="J22" i="116"/>
  <c r="J23" i="116"/>
  <c r="J24" i="116"/>
  <c r="J25" i="116"/>
  <c r="J26" i="116"/>
  <c r="J27" i="116"/>
  <c r="J28" i="116"/>
  <c r="J29" i="116"/>
  <c r="J30" i="116"/>
  <c r="J14" i="116" l="1"/>
  <c r="J31" i="116" s="1"/>
  <c r="J31" i="70"/>
  <c r="H12" i="93" s="1"/>
  <c r="K14" i="116"/>
  <c r="K31" i="116" s="1"/>
  <c r="K31" i="70"/>
  <c r="I12" i="93" l="1"/>
  <c r="I14" i="93" s="1"/>
  <c r="H14" i="93"/>
  <c r="H15" i="93" s="1"/>
  <c r="H13" i="55" l="1"/>
  <c r="I13" i="55" s="1"/>
  <c r="H17" i="54"/>
  <c r="I17" i="54" s="1"/>
  <c r="F15" i="116" l="1"/>
  <c r="F17" i="116"/>
  <c r="F18" i="116"/>
  <c r="F19" i="116"/>
  <c r="F22" i="116"/>
  <c r="F23" i="116"/>
  <c r="F24" i="116"/>
  <c r="F25" i="116"/>
  <c r="F29" i="116"/>
  <c r="F30" i="116"/>
  <c r="E15" i="116"/>
  <c r="E16" i="116"/>
  <c r="E17" i="116"/>
  <c r="E18" i="116"/>
  <c r="E19" i="116"/>
  <c r="E20" i="116"/>
  <c r="E21" i="116"/>
  <c r="E22" i="116"/>
  <c r="E23" i="116"/>
  <c r="E24" i="116"/>
  <c r="E25" i="116"/>
  <c r="E26" i="116"/>
  <c r="E27" i="116"/>
  <c r="E28" i="116"/>
  <c r="E29" i="116"/>
  <c r="E30" i="116"/>
  <c r="F21" i="116" l="1"/>
  <c r="F129" i="116" s="1"/>
  <c r="F129" i="70"/>
  <c r="F28" i="116"/>
  <c r="F136" i="116" s="1"/>
  <c r="F136" i="70"/>
  <c r="F20" i="116"/>
  <c r="F128" i="116" s="1"/>
  <c r="F128" i="70"/>
  <c r="F27" i="116"/>
  <c r="F135" i="116" s="1"/>
  <c r="F135" i="70"/>
  <c r="F26" i="116"/>
  <c r="F134" i="116" s="1"/>
  <c r="F134" i="70"/>
  <c r="F16" i="116"/>
  <c r="F124" i="116" s="1"/>
  <c r="F124" i="70"/>
  <c r="E14" i="116"/>
  <c r="E31" i="116" s="1"/>
  <c r="E31" i="70"/>
  <c r="E12" i="93" s="1"/>
  <c r="F14" i="116"/>
  <c r="F31" i="70"/>
  <c r="F122" i="70"/>
  <c r="F31" i="116" l="1"/>
  <c r="F122" i="116"/>
  <c r="E14" i="93"/>
  <c r="E15" i="93" s="1"/>
  <c r="F12" i="93"/>
  <c r="F14" i="93" s="1"/>
  <c r="E13" i="55" l="1"/>
  <c r="F13" i="55" s="1"/>
  <c r="E17" i="54"/>
  <c r="F17" i="54" s="1"/>
  <c r="M14" i="93" l="1"/>
  <c r="M15" i="93" s="1"/>
  <c r="N12" i="93"/>
  <c r="N14" i="93" s="1"/>
  <c r="K17" i="54" l="1"/>
  <c r="K13" i="55"/>
  <c r="L13" i="55" l="1"/>
  <c r="L17" i="54"/>
  <c r="F10" i="65" l="1"/>
  <c r="F17" i="65"/>
  <c r="H11" i="65"/>
  <c r="H17" i="65" s="1"/>
  <c r="D11" i="78" l="1"/>
  <c r="F13" i="58"/>
  <c r="H10" i="65"/>
  <c r="H13" i="58" l="1"/>
  <c r="F10" i="63"/>
  <c r="G11" i="78"/>
  <c r="H11" i="78" s="1"/>
  <c r="G15" i="66" s="1"/>
  <c r="G10" i="66"/>
  <c r="F11" i="78"/>
  <c r="L11" i="78" l="1"/>
  <c r="G14" i="66"/>
  <c r="G16" i="66" s="1"/>
  <c r="C12" i="73" l="1"/>
  <c r="K12" i="73" l="1"/>
  <c r="K14" i="73" s="1"/>
  <c r="J12" i="73"/>
  <c r="J14" i="73" l="1"/>
  <c r="N12" i="73"/>
  <c r="N14" i="73" s="1"/>
  <c r="O56" i="116" l="1"/>
  <c r="O48" i="116"/>
  <c r="J50" i="116"/>
  <c r="J49" i="116"/>
  <c r="J46" i="116"/>
  <c r="J42" i="116"/>
  <c r="J41" i="116"/>
  <c r="J48" i="116" l="1"/>
  <c r="J56" i="116"/>
  <c r="J44" i="116"/>
  <c r="J52" i="116"/>
  <c r="O42" i="116"/>
  <c r="O50" i="116"/>
  <c r="O46" i="116"/>
  <c r="O54" i="116"/>
  <c r="O44" i="116"/>
  <c r="J47" i="116"/>
  <c r="O45" i="116"/>
  <c r="O53" i="116"/>
  <c r="J55" i="116"/>
  <c r="O47" i="116"/>
  <c r="O55" i="116"/>
  <c r="J43" i="116"/>
  <c r="J51" i="116"/>
  <c r="O49" i="116"/>
  <c r="J45" i="116"/>
  <c r="J53" i="116"/>
  <c r="J54" i="116"/>
  <c r="O52" i="116"/>
  <c r="J33" i="103"/>
  <c r="O43" i="116"/>
  <c r="O51" i="116"/>
  <c r="J40" i="116"/>
  <c r="J57" i="70"/>
  <c r="O41" i="116"/>
  <c r="E43" i="116"/>
  <c r="E51" i="116"/>
  <c r="E44" i="116"/>
  <c r="E52" i="116"/>
  <c r="O33" i="103"/>
  <c r="E45" i="116"/>
  <c r="E53" i="116"/>
  <c r="E46" i="116"/>
  <c r="E54" i="116"/>
  <c r="O57" i="70"/>
  <c r="O40" i="116"/>
  <c r="T33" i="103"/>
  <c r="E47" i="116"/>
  <c r="E55" i="116"/>
  <c r="E40" i="116"/>
  <c r="E57" i="70"/>
  <c r="E48" i="116"/>
  <c r="E56" i="116"/>
  <c r="E41" i="116"/>
  <c r="E49" i="116"/>
  <c r="E42" i="116"/>
  <c r="E50" i="116"/>
  <c r="T17" i="116" l="1"/>
  <c r="T25" i="116"/>
  <c r="T20" i="116"/>
  <c r="T28" i="116"/>
  <c r="T19" i="116"/>
  <c r="T27" i="116"/>
  <c r="T16" i="116"/>
  <c r="T24" i="116"/>
  <c r="T18" i="116"/>
  <c r="T26" i="116"/>
  <c r="J57" i="116"/>
  <c r="T15" i="116"/>
  <c r="T23" i="116"/>
  <c r="T22" i="116"/>
  <c r="T30" i="116"/>
  <c r="O57" i="116"/>
  <c r="T21" i="116"/>
  <c r="T29" i="116"/>
  <c r="E57" i="116"/>
  <c r="T31" i="70"/>
  <c r="T14" i="116"/>
  <c r="R12" i="93" l="1"/>
  <c r="R14" i="93" s="1"/>
  <c r="R15" i="93" s="1"/>
  <c r="Q12" i="93"/>
  <c r="Q14" i="93" s="1"/>
  <c r="Q15" i="93" s="1"/>
  <c r="T31" i="116"/>
  <c r="O12" i="93" s="1"/>
  <c r="P12" i="93"/>
  <c r="G56" i="55" l="1"/>
  <c r="P17" i="54"/>
  <c r="O14" i="93"/>
  <c r="O15" i="93" s="1"/>
  <c r="P14" i="93"/>
  <c r="P15" i="93" s="1"/>
  <c r="O17" i="54"/>
  <c r="F56" i="55"/>
  <c r="N17" i="54" l="1"/>
  <c r="E56" i="55"/>
  <c r="M17" i="54"/>
  <c r="D56" i="55"/>
  <c r="U31" i="70" l="1"/>
  <c r="W14" i="70"/>
  <c r="D40" i="70" s="1"/>
  <c r="H40" i="70" s="1"/>
  <c r="I40" i="70" s="1"/>
  <c r="M40" i="70" s="1"/>
  <c r="N40" i="70" s="1"/>
  <c r="R40" i="70" s="1"/>
  <c r="S40" i="70" s="1"/>
  <c r="W40" i="70" s="1"/>
  <c r="K57" i="70"/>
  <c r="F57" i="70"/>
  <c r="P57" i="70"/>
  <c r="T57" i="70"/>
  <c r="U57" i="70"/>
  <c r="T56" i="116"/>
  <c r="T55" i="116"/>
  <c r="T54" i="116"/>
  <c r="T53" i="116"/>
  <c r="T52" i="116"/>
  <c r="T51" i="116"/>
  <c r="T50" i="116"/>
  <c r="T49" i="116"/>
  <c r="T48" i="116"/>
  <c r="T47" i="116"/>
  <c r="T46" i="116"/>
  <c r="T45" i="116"/>
  <c r="T44" i="116"/>
  <c r="T43" i="116"/>
  <c r="T42" i="116"/>
  <c r="T41" i="116"/>
  <c r="U56" i="116"/>
  <c r="U55" i="116"/>
  <c r="U54" i="116"/>
  <c r="U53" i="116"/>
  <c r="U52" i="116"/>
  <c r="U51" i="116"/>
  <c r="U50" i="116"/>
  <c r="U49" i="116"/>
  <c r="U48" i="116"/>
  <c r="U47" i="116"/>
  <c r="U46" i="116"/>
  <c r="U45" i="116"/>
  <c r="U44" i="116"/>
  <c r="U43" i="116"/>
  <c r="U42" i="116"/>
  <c r="P56" i="116"/>
  <c r="P55" i="116"/>
  <c r="P54" i="116"/>
  <c r="P53" i="116"/>
  <c r="P52" i="116"/>
  <c r="P51" i="116"/>
  <c r="P50" i="116"/>
  <c r="P49" i="116"/>
  <c r="P48" i="116"/>
  <c r="P47" i="116"/>
  <c r="P46" i="116"/>
  <c r="P45" i="116"/>
  <c r="P44" i="116"/>
  <c r="P43" i="116"/>
  <c r="P42" i="116"/>
  <c r="P41" i="116"/>
  <c r="K56" i="116"/>
  <c r="K55" i="116"/>
  <c r="K54" i="116"/>
  <c r="K53" i="116"/>
  <c r="K52" i="116"/>
  <c r="K51" i="116"/>
  <c r="K50" i="116"/>
  <c r="K49" i="116"/>
  <c r="K48" i="116"/>
  <c r="K47" i="116"/>
  <c r="K46" i="116"/>
  <c r="K45" i="116"/>
  <c r="K44" i="116"/>
  <c r="K43" i="116"/>
  <c r="K42" i="116"/>
  <c r="K41" i="116"/>
  <c r="F56" i="116"/>
  <c r="F55" i="116"/>
  <c r="F54" i="116"/>
  <c r="F53" i="116"/>
  <c r="F52" i="116"/>
  <c r="F51" i="116"/>
  <c r="F50" i="116"/>
  <c r="F49" i="116"/>
  <c r="F48" i="116"/>
  <c r="F47" i="116"/>
  <c r="F46" i="116"/>
  <c r="F45" i="116"/>
  <c r="F44" i="116"/>
  <c r="F43" i="116"/>
  <c r="F42" i="116"/>
  <c r="F41" i="116"/>
  <c r="P33" i="103" l="1"/>
  <c r="K40" i="116"/>
  <c r="K57" i="116" s="1"/>
  <c r="F73" i="103"/>
  <c r="U17" i="116"/>
  <c r="F81" i="103"/>
  <c r="U25" i="116"/>
  <c r="D72" i="103"/>
  <c r="H18" i="103"/>
  <c r="I18" i="103" s="1"/>
  <c r="D80" i="103"/>
  <c r="H26" i="103"/>
  <c r="I26" i="103" s="1"/>
  <c r="F74" i="103"/>
  <c r="U18" i="116"/>
  <c r="F82" i="103"/>
  <c r="U26" i="116"/>
  <c r="D73" i="103"/>
  <c r="H19" i="103"/>
  <c r="I19" i="103" s="1"/>
  <c r="D81" i="103"/>
  <c r="H27" i="103"/>
  <c r="I27" i="103" s="1"/>
  <c r="U33" i="103"/>
  <c r="P40" i="116"/>
  <c r="P57" i="116" s="1"/>
  <c r="F75" i="103"/>
  <c r="U19" i="116"/>
  <c r="F83" i="103"/>
  <c r="U27" i="116"/>
  <c r="D74" i="103"/>
  <c r="H20" i="103"/>
  <c r="I20" i="103" s="1"/>
  <c r="D82" i="103"/>
  <c r="H28" i="103"/>
  <c r="I28" i="103" s="1"/>
  <c r="Z33" i="103"/>
  <c r="F76" i="103"/>
  <c r="U20" i="116"/>
  <c r="F84" i="103"/>
  <c r="U28" i="116"/>
  <c r="D75" i="103"/>
  <c r="H21" i="103"/>
  <c r="I21" i="103" s="1"/>
  <c r="D83" i="103"/>
  <c r="H29" i="103"/>
  <c r="I29" i="103" s="1"/>
  <c r="U41" i="116"/>
  <c r="Y33" i="103"/>
  <c r="T40" i="116"/>
  <c r="T57" i="116" s="1"/>
  <c r="F77" i="103"/>
  <c r="U21" i="116"/>
  <c r="U29" i="116"/>
  <c r="D76" i="103"/>
  <c r="H22" i="103"/>
  <c r="I22" i="103" s="1"/>
  <c r="D84" i="103"/>
  <c r="H30" i="103"/>
  <c r="I30" i="103" s="1"/>
  <c r="F70" i="103"/>
  <c r="U14" i="116"/>
  <c r="F78" i="103"/>
  <c r="U22" i="116"/>
  <c r="F86" i="103"/>
  <c r="U30" i="116"/>
  <c r="D77" i="103"/>
  <c r="H23" i="103"/>
  <c r="I23" i="103" s="1"/>
  <c r="H31" i="103"/>
  <c r="I31" i="103" s="1"/>
  <c r="F71" i="103"/>
  <c r="U15" i="116"/>
  <c r="F79" i="103"/>
  <c r="U23" i="116"/>
  <c r="D70" i="103"/>
  <c r="S14" i="116"/>
  <c r="H16" i="103"/>
  <c r="D78" i="103"/>
  <c r="H24" i="103"/>
  <c r="I24" i="103" s="1"/>
  <c r="D86" i="103"/>
  <c r="H32" i="103"/>
  <c r="I32" i="103" s="1"/>
  <c r="K33" i="103"/>
  <c r="F40" i="116"/>
  <c r="F57" i="116" s="1"/>
  <c r="F72" i="103"/>
  <c r="U16" i="116"/>
  <c r="F80" i="103"/>
  <c r="U24" i="116"/>
  <c r="D71" i="103"/>
  <c r="H17" i="103"/>
  <c r="I17" i="103" s="1"/>
  <c r="D79" i="103"/>
  <c r="H25" i="103"/>
  <c r="I25" i="103" s="1"/>
  <c r="U40" i="116"/>
  <c r="U57" i="116" s="1"/>
  <c r="W14" i="116" l="1"/>
  <c r="D40" i="116" s="1"/>
  <c r="H40" i="116" s="1"/>
  <c r="I40" i="116" s="1"/>
  <c r="M40" i="116" s="1"/>
  <c r="N40" i="116" s="1"/>
  <c r="R40" i="116" s="1"/>
  <c r="S40" i="116" s="1"/>
  <c r="W40" i="116" s="1"/>
  <c r="M17" i="103"/>
  <c r="N17" i="103" s="1"/>
  <c r="M24" i="103"/>
  <c r="N24" i="103" s="1"/>
  <c r="M30" i="103"/>
  <c r="N30" i="103" s="1"/>
  <c r="M18" i="103"/>
  <c r="N18" i="103" s="1"/>
  <c r="M23" i="103"/>
  <c r="N23" i="103" s="1"/>
  <c r="M21" i="103"/>
  <c r="N21" i="103" s="1"/>
  <c r="M20" i="103"/>
  <c r="N20" i="103" s="1"/>
  <c r="M27" i="103"/>
  <c r="N27" i="103" s="1"/>
  <c r="M26" i="103"/>
  <c r="N26" i="103" s="1"/>
  <c r="M25" i="103"/>
  <c r="N25" i="103" s="1"/>
  <c r="M22" i="103"/>
  <c r="N22" i="103" s="1"/>
  <c r="M32" i="103"/>
  <c r="N32" i="103" s="1"/>
  <c r="I16" i="103"/>
  <c r="H33" i="103"/>
  <c r="M31" i="103"/>
  <c r="N31" i="103" s="1"/>
  <c r="U31" i="116"/>
  <c r="S12" i="93"/>
  <c r="M29" i="103"/>
  <c r="N29" i="103" s="1"/>
  <c r="M28" i="103"/>
  <c r="N28" i="103" s="1"/>
  <c r="M19" i="103"/>
  <c r="N19" i="103" s="1"/>
  <c r="R25" i="103" l="1"/>
  <c r="S25" i="103" s="1"/>
  <c r="R21" i="103"/>
  <c r="S21" i="103" s="1"/>
  <c r="S14" i="93"/>
  <c r="S15" i="93" s="1"/>
  <c r="R17" i="103"/>
  <c r="S17" i="103" s="1"/>
  <c r="R28" i="103"/>
  <c r="S28" i="103" s="1"/>
  <c r="R31" i="103"/>
  <c r="S31" i="103" s="1"/>
  <c r="R24" i="103"/>
  <c r="S24" i="103" s="1"/>
  <c r="R29" i="103"/>
  <c r="S29" i="103" s="1"/>
  <c r="R19" i="103"/>
  <c r="S19" i="103" s="1"/>
  <c r="R32" i="103"/>
  <c r="S32" i="103" s="1"/>
  <c r="R20" i="103"/>
  <c r="S20" i="103" s="1"/>
  <c r="R18" i="103"/>
  <c r="S18" i="103" s="1"/>
  <c r="I33" i="103"/>
  <c r="M16" i="103"/>
  <c r="R26" i="103"/>
  <c r="S26" i="103" s="1"/>
  <c r="R23" i="103"/>
  <c r="S23" i="103" s="1"/>
  <c r="R30" i="103"/>
  <c r="S30" i="103" s="1"/>
  <c r="R22" i="103"/>
  <c r="S22" i="103" s="1"/>
  <c r="R27" i="103"/>
  <c r="S27" i="103" s="1"/>
  <c r="W32" i="103" l="1"/>
  <c r="X32" i="103" s="1"/>
  <c r="W24" i="103"/>
  <c r="X24" i="103" s="1"/>
  <c r="W26" i="103"/>
  <c r="X26" i="103" s="1"/>
  <c r="W17" i="103"/>
  <c r="X17" i="103" s="1"/>
  <c r="AB17" i="103" s="1"/>
  <c r="W30" i="103"/>
  <c r="X30" i="103" s="1"/>
  <c r="H56" i="55"/>
  <c r="Q17" i="54"/>
  <c r="W25" i="103"/>
  <c r="X25" i="103" s="1"/>
  <c r="W22" i="103"/>
  <c r="X22" i="103" s="1"/>
  <c r="M33" i="103"/>
  <c r="N16" i="103"/>
  <c r="W20" i="103"/>
  <c r="X20" i="103" s="1"/>
  <c r="W18" i="103"/>
  <c r="X18" i="103" s="1"/>
  <c r="W29" i="103"/>
  <c r="X29" i="103" s="1"/>
  <c r="W31" i="103"/>
  <c r="X31" i="103" s="1"/>
  <c r="W28" i="103"/>
  <c r="X28" i="103" s="1"/>
  <c r="W23" i="103"/>
  <c r="X23" i="103" s="1"/>
  <c r="W19" i="103"/>
  <c r="X19" i="103" s="1"/>
  <c r="W21" i="103"/>
  <c r="X21" i="103" s="1"/>
  <c r="W27" i="103"/>
  <c r="X27" i="103" s="1"/>
  <c r="AB22" i="103" l="1"/>
  <c r="AB30" i="103"/>
  <c r="AB26" i="103"/>
  <c r="AB28" i="103"/>
  <c r="AB27" i="103"/>
  <c r="AB25" i="103"/>
  <c r="AB23" i="103"/>
  <c r="AB31" i="103"/>
  <c r="AB29" i="103"/>
  <c r="AB18" i="103"/>
  <c r="N33" i="103"/>
  <c r="R16" i="103"/>
  <c r="AB21" i="103"/>
  <c r="AB19" i="103"/>
  <c r="AB32" i="103"/>
  <c r="AB20" i="103"/>
  <c r="AB24" i="103"/>
  <c r="S16" i="103" l="1"/>
  <c r="R33" i="103"/>
  <c r="S33" i="103" l="1"/>
  <c r="W16" i="103"/>
  <c r="W33" i="103" l="1"/>
  <c r="X16" i="103"/>
  <c r="X33" i="103" l="1"/>
  <c r="AB16" i="103"/>
  <c r="AB33" i="103" s="1"/>
  <c r="E47" i="78" l="1"/>
  <c r="L47" i="78" s="1"/>
  <c r="E20" i="78"/>
  <c r="L20" i="78" s="1"/>
  <c r="F25" i="58" l="1"/>
  <c r="H25" i="58" s="1"/>
  <c r="J25" i="58"/>
  <c r="E44" i="103" l="1"/>
  <c r="E54" i="103"/>
  <c r="E46" i="103"/>
  <c r="E60" i="103"/>
  <c r="E52" i="103"/>
  <c r="E48" i="103"/>
  <c r="E50" i="103"/>
  <c r="E56" i="103"/>
  <c r="E58" i="103"/>
  <c r="E45" i="103"/>
  <c r="E47" i="103"/>
  <c r="E49" i="103"/>
  <c r="E51" i="103"/>
  <c r="E53" i="103"/>
  <c r="E55" i="103"/>
  <c r="E57" i="103"/>
  <c r="H51" i="103" l="1"/>
  <c r="I51" i="103" s="1"/>
  <c r="E77" i="103"/>
  <c r="H77" i="103" s="1"/>
  <c r="H50" i="103"/>
  <c r="I50" i="103" s="1"/>
  <c r="E76" i="103"/>
  <c r="H76" i="103" s="1"/>
  <c r="H46" i="103"/>
  <c r="I46" i="103" s="1"/>
  <c r="E72" i="103"/>
  <c r="H72" i="103" s="1"/>
  <c r="H49" i="103"/>
  <c r="I49" i="103" s="1"/>
  <c r="E75" i="103"/>
  <c r="H75" i="103" s="1"/>
  <c r="H48" i="103"/>
  <c r="I48" i="103" s="1"/>
  <c r="E74" i="103"/>
  <c r="H74" i="103" s="1"/>
  <c r="H60" i="103"/>
  <c r="I60" i="103" s="1"/>
  <c r="E86" i="103"/>
  <c r="H86" i="103" s="1"/>
  <c r="H47" i="103"/>
  <c r="I47" i="103" s="1"/>
  <c r="E73" i="103"/>
  <c r="H73" i="103" s="1"/>
  <c r="H54" i="103"/>
  <c r="I54" i="103" s="1"/>
  <c r="E80" i="103"/>
  <c r="H80" i="103" s="1"/>
  <c r="H45" i="103"/>
  <c r="I45" i="103" s="1"/>
  <c r="E71" i="103"/>
  <c r="H71" i="103" s="1"/>
  <c r="E70" i="103"/>
  <c r="H44" i="103"/>
  <c r="H57" i="103"/>
  <c r="I57" i="103" s="1"/>
  <c r="E83" i="103"/>
  <c r="H83" i="103" s="1"/>
  <c r="H52" i="103"/>
  <c r="I52" i="103" s="1"/>
  <c r="E78" i="103"/>
  <c r="H78" i="103" s="1"/>
  <c r="H55" i="103"/>
  <c r="I55" i="103" s="1"/>
  <c r="E81" i="103"/>
  <c r="H81" i="103" s="1"/>
  <c r="H58" i="103"/>
  <c r="I58" i="103" s="1"/>
  <c r="E84" i="103"/>
  <c r="H84" i="103" s="1"/>
  <c r="F59" i="103"/>
  <c r="E59" i="103"/>
  <c r="E61" i="103" s="1"/>
  <c r="D85" i="103"/>
  <c r="D87" i="103" s="1"/>
  <c r="H53" i="103"/>
  <c r="I53" i="103" s="1"/>
  <c r="E79" i="103"/>
  <c r="H79" i="103" s="1"/>
  <c r="H56" i="103"/>
  <c r="I56" i="103" s="1"/>
  <c r="E82" i="103"/>
  <c r="H82" i="103" s="1"/>
  <c r="K53" i="103" l="1"/>
  <c r="K79" i="103" s="1"/>
  <c r="J53" i="103"/>
  <c r="I79" i="103"/>
  <c r="K54" i="103"/>
  <c r="K80" i="103" s="1"/>
  <c r="J54" i="103"/>
  <c r="I80" i="103"/>
  <c r="K60" i="103"/>
  <c r="K86" i="103" s="1"/>
  <c r="J60" i="103"/>
  <c r="I86" i="103"/>
  <c r="K50" i="103"/>
  <c r="K76" i="103" s="1"/>
  <c r="J50" i="103"/>
  <c r="I76" i="103"/>
  <c r="K52" i="103"/>
  <c r="K78" i="103" s="1"/>
  <c r="J52" i="103"/>
  <c r="I78" i="103"/>
  <c r="K57" i="103"/>
  <c r="K83" i="103" s="1"/>
  <c r="J57" i="103"/>
  <c r="I83" i="103"/>
  <c r="K51" i="103"/>
  <c r="K77" i="103" s="1"/>
  <c r="J51" i="103"/>
  <c r="I77" i="103"/>
  <c r="K58" i="103"/>
  <c r="K84" i="103" s="1"/>
  <c r="J58" i="103"/>
  <c r="I84" i="103"/>
  <c r="H59" i="103"/>
  <c r="I59" i="103" s="1"/>
  <c r="E85" i="103"/>
  <c r="E87" i="103" s="1"/>
  <c r="K55" i="103"/>
  <c r="K81" i="103" s="1"/>
  <c r="J55" i="103"/>
  <c r="I81" i="103"/>
  <c r="I44" i="103"/>
  <c r="K47" i="103"/>
  <c r="K73" i="103" s="1"/>
  <c r="J47" i="103"/>
  <c r="I73" i="103"/>
  <c r="F61" i="103"/>
  <c r="F85" i="103"/>
  <c r="F87" i="103" s="1"/>
  <c r="H70" i="103"/>
  <c r="K48" i="103"/>
  <c r="K74" i="103" s="1"/>
  <c r="J48" i="103"/>
  <c r="I74" i="103"/>
  <c r="K45" i="103"/>
  <c r="K71" i="103" s="1"/>
  <c r="J45" i="103"/>
  <c r="I71" i="103"/>
  <c r="K49" i="103"/>
  <c r="K75" i="103" s="1"/>
  <c r="J49" i="103"/>
  <c r="I75" i="103"/>
  <c r="K46" i="103"/>
  <c r="K72" i="103" s="1"/>
  <c r="J46" i="103"/>
  <c r="I72" i="103"/>
  <c r="K56" i="103"/>
  <c r="K82" i="103" s="1"/>
  <c r="J56" i="103"/>
  <c r="I82" i="103"/>
  <c r="H61" i="103" l="1"/>
  <c r="K44" i="103"/>
  <c r="I61" i="103"/>
  <c r="J44" i="103"/>
  <c r="I70" i="103"/>
  <c r="M47" i="103"/>
  <c r="N47" i="103" s="1"/>
  <c r="J73" i="103"/>
  <c r="M73" i="103" s="1"/>
  <c r="M51" i="103"/>
  <c r="N51" i="103" s="1"/>
  <c r="J77" i="103"/>
  <c r="M77" i="103" s="1"/>
  <c r="M46" i="103"/>
  <c r="N46" i="103" s="1"/>
  <c r="J72" i="103"/>
  <c r="M72" i="103" s="1"/>
  <c r="H85" i="103"/>
  <c r="H87" i="103" s="1"/>
  <c r="M60" i="103"/>
  <c r="N60" i="103" s="1"/>
  <c r="J86" i="103"/>
  <c r="M86" i="103" s="1"/>
  <c r="M56" i="103"/>
  <c r="N56" i="103" s="1"/>
  <c r="J82" i="103"/>
  <c r="M82" i="103" s="1"/>
  <c r="K59" i="103"/>
  <c r="K85" i="103" s="1"/>
  <c r="J59" i="103"/>
  <c r="I85" i="103"/>
  <c r="M45" i="103"/>
  <c r="N45" i="103" s="1"/>
  <c r="J71" i="103"/>
  <c r="M71" i="103" s="1"/>
  <c r="M55" i="103"/>
  <c r="N55" i="103" s="1"/>
  <c r="J81" i="103"/>
  <c r="M81" i="103" s="1"/>
  <c r="M52" i="103"/>
  <c r="N52" i="103" s="1"/>
  <c r="J78" i="103"/>
  <c r="M78" i="103" s="1"/>
  <c r="M58" i="103"/>
  <c r="N58" i="103" s="1"/>
  <c r="J84" i="103"/>
  <c r="M84" i="103" s="1"/>
  <c r="M54" i="103"/>
  <c r="N54" i="103" s="1"/>
  <c r="J80" i="103"/>
  <c r="M80" i="103" s="1"/>
  <c r="M57" i="103"/>
  <c r="N57" i="103" s="1"/>
  <c r="J83" i="103"/>
  <c r="M83" i="103" s="1"/>
  <c r="M50" i="103"/>
  <c r="N50" i="103" s="1"/>
  <c r="J76" i="103"/>
  <c r="M76" i="103" s="1"/>
  <c r="M53" i="103"/>
  <c r="N53" i="103" s="1"/>
  <c r="J79" i="103"/>
  <c r="M79" i="103" s="1"/>
  <c r="M49" i="103"/>
  <c r="N49" i="103" s="1"/>
  <c r="J75" i="103"/>
  <c r="M75" i="103" s="1"/>
  <c r="M48" i="103"/>
  <c r="N48" i="103" s="1"/>
  <c r="J74" i="103"/>
  <c r="M74" i="103" s="1"/>
  <c r="M44" i="103" l="1"/>
  <c r="N44" i="103" s="1"/>
  <c r="P47" i="103"/>
  <c r="P73" i="103" s="1"/>
  <c r="O47" i="103"/>
  <c r="N73" i="103"/>
  <c r="I87" i="103"/>
  <c r="P45" i="103"/>
  <c r="P71" i="103" s="1"/>
  <c r="O45" i="103"/>
  <c r="N71" i="103"/>
  <c r="M59" i="103"/>
  <c r="N59" i="103" s="1"/>
  <c r="J85" i="103"/>
  <c r="M85" i="103" s="1"/>
  <c r="P46" i="103"/>
  <c r="P72" i="103" s="1"/>
  <c r="O46" i="103"/>
  <c r="N72" i="103"/>
  <c r="P49" i="103"/>
  <c r="P75" i="103" s="1"/>
  <c r="O49" i="103"/>
  <c r="N75" i="103"/>
  <c r="P50" i="103"/>
  <c r="P76" i="103" s="1"/>
  <c r="O50" i="103"/>
  <c r="N76" i="103"/>
  <c r="P57" i="103"/>
  <c r="P83" i="103" s="1"/>
  <c r="O57" i="103"/>
  <c r="N83" i="103"/>
  <c r="J70" i="103"/>
  <c r="J87" i="103" s="1"/>
  <c r="J61" i="103"/>
  <c r="P53" i="103"/>
  <c r="P79" i="103" s="1"/>
  <c r="O53" i="103"/>
  <c r="N79" i="103"/>
  <c r="P52" i="103"/>
  <c r="P78" i="103" s="1"/>
  <c r="O52" i="103"/>
  <c r="N78" i="103"/>
  <c r="P51" i="103"/>
  <c r="P77" i="103" s="1"/>
  <c r="O51" i="103"/>
  <c r="N77" i="103"/>
  <c r="P54" i="103"/>
  <c r="P80" i="103" s="1"/>
  <c r="O54" i="103"/>
  <c r="N80" i="103"/>
  <c r="P58" i="103"/>
  <c r="P84" i="103" s="1"/>
  <c r="O58" i="103"/>
  <c r="N84" i="103"/>
  <c r="P56" i="103"/>
  <c r="P82" i="103" s="1"/>
  <c r="O56" i="103"/>
  <c r="N82" i="103"/>
  <c r="K61" i="103"/>
  <c r="K70" i="103"/>
  <c r="K87" i="103" s="1"/>
  <c r="P48" i="103"/>
  <c r="P74" i="103" s="1"/>
  <c r="O48" i="103"/>
  <c r="N74" i="103"/>
  <c r="P55" i="103"/>
  <c r="P81" i="103" s="1"/>
  <c r="O55" i="103"/>
  <c r="N81" i="103"/>
  <c r="P60" i="103"/>
  <c r="P86" i="103" s="1"/>
  <c r="O60" i="103"/>
  <c r="N86" i="103"/>
  <c r="R50" i="103" l="1"/>
  <c r="S50" i="103" s="1"/>
  <c r="O76" i="103"/>
  <c r="R76" i="103" s="1"/>
  <c r="M70" i="103"/>
  <c r="M87" i="103" s="1"/>
  <c r="R47" i="103"/>
  <c r="S47" i="103" s="1"/>
  <c r="O73" i="103"/>
  <c r="R73" i="103" s="1"/>
  <c r="M61" i="103"/>
  <c r="R58" i="103"/>
  <c r="S58" i="103" s="1"/>
  <c r="O84" i="103"/>
  <c r="R84" i="103" s="1"/>
  <c r="R52" i="103"/>
  <c r="S52" i="103" s="1"/>
  <c r="O78" i="103"/>
  <c r="R78" i="103" s="1"/>
  <c r="R48" i="103"/>
  <c r="S48" i="103" s="1"/>
  <c r="O74" i="103"/>
  <c r="R74" i="103" s="1"/>
  <c r="R51" i="103"/>
  <c r="S51" i="103" s="1"/>
  <c r="O77" i="103"/>
  <c r="R77" i="103" s="1"/>
  <c r="R53" i="103"/>
  <c r="S53" i="103" s="1"/>
  <c r="O79" i="103"/>
  <c r="R79" i="103" s="1"/>
  <c r="R55" i="103"/>
  <c r="S55" i="103" s="1"/>
  <c r="O81" i="103"/>
  <c r="R81" i="103" s="1"/>
  <c r="R57" i="103"/>
  <c r="S57" i="103" s="1"/>
  <c r="O83" i="103"/>
  <c r="R83" i="103" s="1"/>
  <c r="R49" i="103"/>
  <c r="S49" i="103" s="1"/>
  <c r="O75" i="103"/>
  <c r="R75" i="103" s="1"/>
  <c r="R54" i="103"/>
  <c r="S54" i="103" s="1"/>
  <c r="O80" i="103"/>
  <c r="R80" i="103" s="1"/>
  <c r="R46" i="103"/>
  <c r="S46" i="103" s="1"/>
  <c r="O72" i="103"/>
  <c r="R72" i="103" s="1"/>
  <c r="P59" i="103"/>
  <c r="P85" i="103" s="1"/>
  <c r="O59" i="103"/>
  <c r="N85" i="103"/>
  <c r="R45" i="103"/>
  <c r="S45" i="103" s="1"/>
  <c r="O71" i="103"/>
  <c r="R71" i="103" s="1"/>
  <c r="R60" i="103"/>
  <c r="S60" i="103" s="1"/>
  <c r="O86" i="103"/>
  <c r="R86" i="103" s="1"/>
  <c r="R56" i="103"/>
  <c r="S56" i="103" s="1"/>
  <c r="O82" i="103"/>
  <c r="R82" i="103" s="1"/>
  <c r="N70" i="103"/>
  <c r="P44" i="103"/>
  <c r="N61" i="103"/>
  <c r="O44" i="103"/>
  <c r="R44" i="103" l="1"/>
  <c r="S44" i="103" s="1"/>
  <c r="P61" i="103"/>
  <c r="P70" i="103"/>
  <c r="P87" i="103" s="1"/>
  <c r="N87" i="103"/>
  <c r="U46" i="103"/>
  <c r="U72" i="103" s="1"/>
  <c r="T46" i="103"/>
  <c r="S72" i="103"/>
  <c r="U53" i="103"/>
  <c r="U79" i="103" s="1"/>
  <c r="T53" i="103"/>
  <c r="S79" i="103"/>
  <c r="U49" i="103"/>
  <c r="U75" i="103" s="1"/>
  <c r="T49" i="103"/>
  <c r="S75" i="103"/>
  <c r="U60" i="103"/>
  <c r="U86" i="103" s="1"/>
  <c r="T60" i="103"/>
  <c r="S86" i="103"/>
  <c r="U48" i="103"/>
  <c r="U74" i="103" s="1"/>
  <c r="T48" i="103"/>
  <c r="S74" i="103"/>
  <c r="U56" i="103"/>
  <c r="U82" i="103" s="1"/>
  <c r="T56" i="103"/>
  <c r="S82" i="103"/>
  <c r="U45" i="103"/>
  <c r="U71" i="103" s="1"/>
  <c r="T45" i="103"/>
  <c r="T71" i="103" s="1"/>
  <c r="S71" i="103"/>
  <c r="U57" i="103"/>
  <c r="U83" i="103" s="1"/>
  <c r="T57" i="103"/>
  <c r="S83" i="103"/>
  <c r="U51" i="103"/>
  <c r="U77" i="103" s="1"/>
  <c r="T51" i="103"/>
  <c r="S77" i="103"/>
  <c r="U52" i="103"/>
  <c r="U78" i="103" s="1"/>
  <c r="T52" i="103"/>
  <c r="S78" i="103"/>
  <c r="U50" i="103"/>
  <c r="U76" i="103" s="1"/>
  <c r="T50" i="103"/>
  <c r="S76" i="103"/>
  <c r="U47" i="103"/>
  <c r="U73" i="103" s="1"/>
  <c r="T47" i="103"/>
  <c r="S73" i="103"/>
  <c r="O61" i="103"/>
  <c r="O70" i="103"/>
  <c r="R59" i="103"/>
  <c r="S59" i="103" s="1"/>
  <c r="O85" i="103"/>
  <c r="R85" i="103" s="1"/>
  <c r="U54" i="103"/>
  <c r="U80" i="103" s="1"/>
  <c r="T54" i="103"/>
  <c r="S80" i="103"/>
  <c r="U58" i="103"/>
  <c r="U84" i="103" s="1"/>
  <c r="T58" i="103"/>
  <c r="S84" i="103"/>
  <c r="U55" i="103"/>
  <c r="U81" i="103" s="1"/>
  <c r="T55" i="103"/>
  <c r="S81" i="103"/>
  <c r="W71" i="103" l="1"/>
  <c r="O87" i="103"/>
  <c r="S70" i="103"/>
  <c r="U44" i="103"/>
  <c r="S61" i="103"/>
  <c r="T44" i="103"/>
  <c r="W45" i="103"/>
  <c r="X45" i="103" s="1"/>
  <c r="W58" i="103"/>
  <c r="X58" i="103" s="1"/>
  <c r="T84" i="103"/>
  <c r="W84" i="103" s="1"/>
  <c r="W52" i="103"/>
  <c r="X52" i="103" s="1"/>
  <c r="T78" i="103"/>
  <c r="W78" i="103" s="1"/>
  <c r="W48" i="103"/>
  <c r="X48" i="103" s="1"/>
  <c r="T74" i="103"/>
  <c r="W74" i="103" s="1"/>
  <c r="W53" i="103"/>
  <c r="X53" i="103" s="1"/>
  <c r="T79" i="103"/>
  <c r="W79" i="103" s="1"/>
  <c r="W51" i="103"/>
  <c r="X51" i="103" s="1"/>
  <c r="T77" i="103"/>
  <c r="W77" i="103" s="1"/>
  <c r="W56" i="103"/>
  <c r="X56" i="103" s="1"/>
  <c r="T82" i="103"/>
  <c r="W82" i="103" s="1"/>
  <c r="W49" i="103"/>
  <c r="X49" i="103" s="1"/>
  <c r="T75" i="103"/>
  <c r="W75" i="103" s="1"/>
  <c r="W46" i="103"/>
  <c r="X46" i="103" s="1"/>
  <c r="T72" i="103"/>
  <c r="W72" i="103" s="1"/>
  <c r="R70" i="103"/>
  <c r="R87" i="103" s="1"/>
  <c r="W47" i="103"/>
  <c r="X47" i="103" s="1"/>
  <c r="T73" i="103"/>
  <c r="W73" i="103" s="1"/>
  <c r="W60" i="103"/>
  <c r="X60" i="103" s="1"/>
  <c r="T86" i="103"/>
  <c r="W86" i="103" s="1"/>
  <c r="W55" i="103"/>
  <c r="X55" i="103" s="1"/>
  <c r="T81" i="103"/>
  <c r="W81" i="103" s="1"/>
  <c r="U59" i="103"/>
  <c r="U85" i="103" s="1"/>
  <c r="T59" i="103"/>
  <c r="S85" i="103"/>
  <c r="W50" i="103"/>
  <c r="X50" i="103" s="1"/>
  <c r="T76" i="103"/>
  <c r="W76" i="103" s="1"/>
  <c r="W57" i="103"/>
  <c r="X57" i="103" s="1"/>
  <c r="T83" i="103"/>
  <c r="W83" i="103" s="1"/>
  <c r="W54" i="103"/>
  <c r="X54" i="103" s="1"/>
  <c r="T80" i="103"/>
  <c r="W80" i="103" s="1"/>
  <c r="R61" i="103"/>
  <c r="W44" i="103" l="1"/>
  <c r="W61" i="103" s="1"/>
  <c r="Z52" i="103"/>
  <c r="Z78" i="103" s="1"/>
  <c r="Y52" i="103"/>
  <c r="Y78" i="103" s="1"/>
  <c r="X78" i="103"/>
  <c r="S87" i="103"/>
  <c r="Z54" i="103"/>
  <c r="Z80" i="103" s="1"/>
  <c r="Y54" i="103"/>
  <c r="Y80" i="103" s="1"/>
  <c r="X80" i="103"/>
  <c r="W59" i="103"/>
  <c r="X59" i="103" s="1"/>
  <c r="T85" i="103"/>
  <c r="W85" i="103" s="1"/>
  <c r="Z60" i="103"/>
  <c r="Z86" i="103" s="1"/>
  <c r="Y60" i="103"/>
  <c r="Y86" i="103" s="1"/>
  <c r="X86" i="103"/>
  <c r="X71" i="103"/>
  <c r="Z45" i="103"/>
  <c r="Z71" i="103" s="1"/>
  <c r="Y45" i="103"/>
  <c r="Y71" i="103" s="1"/>
  <c r="Z47" i="103"/>
  <c r="Z73" i="103" s="1"/>
  <c r="Y47" i="103"/>
  <c r="Y73" i="103" s="1"/>
  <c r="X73" i="103"/>
  <c r="Z53" i="103"/>
  <c r="Z79" i="103" s="1"/>
  <c r="Y53" i="103"/>
  <c r="Y79" i="103" s="1"/>
  <c r="X79" i="103"/>
  <c r="Z48" i="103"/>
  <c r="Z74" i="103" s="1"/>
  <c r="Y48" i="103"/>
  <c r="Y74" i="103" s="1"/>
  <c r="X74" i="103"/>
  <c r="Z49" i="103"/>
  <c r="Z75" i="103" s="1"/>
  <c r="Y49" i="103"/>
  <c r="Y75" i="103" s="1"/>
  <c r="X75" i="103"/>
  <c r="Z51" i="103"/>
  <c r="Z77" i="103" s="1"/>
  <c r="Y51" i="103"/>
  <c r="Y77" i="103" s="1"/>
  <c r="X77" i="103"/>
  <c r="Z55" i="103"/>
  <c r="Z81" i="103" s="1"/>
  <c r="Y55" i="103"/>
  <c r="Y81" i="103" s="1"/>
  <c r="X81" i="103"/>
  <c r="Z46" i="103"/>
  <c r="Z72" i="103" s="1"/>
  <c r="Y46" i="103"/>
  <c r="Y72" i="103" s="1"/>
  <c r="X72" i="103"/>
  <c r="Z56" i="103"/>
  <c r="Z82" i="103" s="1"/>
  <c r="Y56" i="103"/>
  <c r="Y82" i="103" s="1"/>
  <c r="X82" i="103"/>
  <c r="T61" i="103"/>
  <c r="T70" i="103"/>
  <c r="T87" i="103" s="1"/>
  <c r="Z50" i="103"/>
  <c r="Z76" i="103" s="1"/>
  <c r="Y50" i="103"/>
  <c r="Y76" i="103" s="1"/>
  <c r="X76" i="103"/>
  <c r="Z57" i="103"/>
  <c r="Z83" i="103" s="1"/>
  <c r="Y57" i="103"/>
  <c r="Y83" i="103" s="1"/>
  <c r="X83" i="103"/>
  <c r="Z58" i="103"/>
  <c r="Z84" i="103" s="1"/>
  <c r="Y58" i="103"/>
  <c r="Y84" i="103" s="1"/>
  <c r="X84" i="103"/>
  <c r="U61" i="103"/>
  <c r="U70" i="103"/>
  <c r="U87" i="103" s="1"/>
  <c r="X44" i="103" l="1"/>
  <c r="X61" i="103" s="1"/>
  <c r="AB86" i="103"/>
  <c r="AB75" i="103"/>
  <c r="AB84" i="103"/>
  <c r="AB77" i="103"/>
  <c r="AB80" i="103"/>
  <c r="AB74" i="103"/>
  <c r="AB71" i="103"/>
  <c r="W70" i="103"/>
  <c r="W87" i="103" s="1"/>
  <c r="AB73" i="103"/>
  <c r="AB83" i="103"/>
  <c r="AB79" i="103"/>
  <c r="AB81" i="103"/>
  <c r="Z59" i="103"/>
  <c r="Z85" i="103" s="1"/>
  <c r="Y59" i="103"/>
  <c r="Y85" i="103" s="1"/>
  <c r="X85" i="103"/>
  <c r="AB76" i="103"/>
  <c r="AB82" i="103"/>
  <c r="AB72" i="103"/>
  <c r="AB78" i="103"/>
  <c r="X70" i="103" l="1"/>
  <c r="AB70" i="103" s="1"/>
  <c r="Y44" i="103"/>
  <c r="Y70" i="103" s="1"/>
  <c r="Z44" i="103"/>
  <c r="Z70" i="103" s="1"/>
  <c r="Y87" i="103"/>
  <c r="Z87" i="103"/>
  <c r="AB85" i="103"/>
  <c r="X87" i="103" l="1"/>
  <c r="AB87" i="103"/>
  <c r="O14" i="62" l="1"/>
  <c r="L12" i="79"/>
  <c r="N12" i="79" s="1"/>
  <c r="O12" i="79" s="1"/>
  <c r="N15" i="62" l="1"/>
  <c r="L15" i="79"/>
  <c r="N15" i="79" l="1"/>
  <c r="T15" i="62" l="1"/>
  <c r="T15" i="79" s="1"/>
  <c r="Q15" i="62"/>
  <c r="Q15" i="79" s="1"/>
  <c r="S15" i="62"/>
  <c r="S15" i="79" s="1"/>
  <c r="R15" i="62"/>
  <c r="P15" i="62"/>
  <c r="P15" i="79" s="1"/>
  <c r="K15" i="79"/>
  <c r="O15" i="62"/>
  <c r="K17" i="79" l="1"/>
  <c r="K18" i="79" s="1"/>
  <c r="O15" i="79"/>
  <c r="K18" i="62"/>
  <c r="K19" i="62" s="1"/>
  <c r="R15" i="79"/>
  <c r="G45" i="73"/>
  <c r="G35" i="74" l="1"/>
  <c r="G37" i="74" s="1"/>
  <c r="G47" i="73"/>
  <c r="M45" i="73"/>
  <c r="M35" i="74" l="1"/>
  <c r="M37" i="74" s="1"/>
  <c r="M47" i="73"/>
  <c r="N16" i="62" l="1"/>
  <c r="L16" i="79" l="1"/>
  <c r="L18" i="62"/>
  <c r="O16" i="62"/>
  <c r="L19" i="62" l="1"/>
  <c r="L17" i="79"/>
  <c r="M18" i="62" l="1"/>
  <c r="M16" i="79"/>
  <c r="M17" i="79" s="1"/>
  <c r="N16" i="79" l="1"/>
  <c r="M19" i="62"/>
  <c r="N18" i="62"/>
  <c r="N17" i="62" l="1"/>
  <c r="O18" i="62"/>
  <c r="N19" i="62"/>
  <c r="O16" i="79"/>
  <c r="O17" i="79" s="1"/>
  <c r="N17" i="79"/>
  <c r="H25" i="71" l="1"/>
  <c r="H27" i="71" s="1"/>
  <c r="E25" i="71"/>
  <c r="E27" i="71" s="1"/>
  <c r="G25" i="71"/>
  <c r="G27" i="71" s="1"/>
  <c r="C25" i="71"/>
  <c r="F25" i="71"/>
  <c r="F27" i="71" s="1"/>
  <c r="D25" i="71"/>
  <c r="D27" i="71" s="1"/>
  <c r="O19" i="62"/>
  <c r="O17" i="62"/>
  <c r="D12" i="73"/>
  <c r="C27" i="71" l="1"/>
  <c r="G30" i="72" s="1"/>
  <c r="D30" i="72" l="1"/>
  <c r="F30" i="72"/>
  <c r="G12" i="73"/>
  <c r="G14" i="73" s="1"/>
  <c r="J27" i="71" l="1"/>
  <c r="N27" i="71"/>
  <c r="L27" i="71"/>
  <c r="K27" i="71"/>
  <c r="M27" i="71"/>
  <c r="I27" i="71" l="1"/>
  <c r="G31" i="72" s="1"/>
  <c r="G32" i="72" s="1"/>
  <c r="O25" i="71"/>
  <c r="O27" i="71" s="1"/>
  <c r="I24" i="77" l="1"/>
  <c r="I23" i="77"/>
  <c r="I22" i="77"/>
  <c r="I20" i="77"/>
  <c r="I19" i="77"/>
  <c r="I18" i="77"/>
  <c r="I17" i="77"/>
  <c r="I16" i="77"/>
  <c r="I15" i="77"/>
  <c r="I13" i="77"/>
  <c r="G12" i="77"/>
  <c r="I253" i="54"/>
  <c r="I252" i="54"/>
  <c r="I251" i="54"/>
  <c r="I243" i="54"/>
  <c r="I242" i="54"/>
  <c r="I241" i="54"/>
  <c r="I233" i="54"/>
  <c r="I232" i="54"/>
  <c r="I231" i="54"/>
  <c r="I223" i="54"/>
  <c r="I222" i="54"/>
  <c r="I221" i="54"/>
  <c r="I213" i="54"/>
  <c r="I212" i="54"/>
  <c r="I211" i="54"/>
  <c r="I203" i="54"/>
  <c r="I202" i="54"/>
  <c r="I201" i="54"/>
  <c r="I193" i="54"/>
  <c r="I192" i="54"/>
  <c r="I191" i="54"/>
  <c r="I183" i="54"/>
  <c r="I182" i="54"/>
  <c r="I181" i="54"/>
  <c r="I173" i="54"/>
  <c r="I172" i="54"/>
  <c r="I171" i="54"/>
  <c r="I163" i="54"/>
  <c r="I162" i="54"/>
  <c r="I161" i="54"/>
  <c r="I153" i="54"/>
  <c r="I152" i="54"/>
  <c r="I151" i="54"/>
  <c r="I106" i="54"/>
  <c r="I105" i="54"/>
  <c r="I104" i="54"/>
  <c r="I96" i="54"/>
  <c r="I95" i="54"/>
  <c r="I94" i="54"/>
  <c r="I86" i="54"/>
  <c r="I85" i="54"/>
  <c r="I84" i="54"/>
  <c r="I76" i="54"/>
  <c r="I75" i="54"/>
  <c r="I74" i="54"/>
  <c r="I66" i="54"/>
  <c r="I65" i="54"/>
  <c r="I64" i="54"/>
  <c r="I56" i="54"/>
  <c r="I55" i="54"/>
  <c r="I54" i="54"/>
  <c r="I45" i="54"/>
  <c r="I44" i="54"/>
  <c r="E44" i="68" l="1"/>
  <c r="E46" i="68" s="1"/>
  <c r="E21" i="69"/>
  <c r="K13" i="65" s="1"/>
  <c r="E36" i="67"/>
  <c r="K11" i="65" s="1"/>
  <c r="I14" i="77"/>
  <c r="H123" i="54"/>
  <c r="I40" i="54"/>
  <c r="I70" i="54"/>
  <c r="I110" i="54"/>
  <c r="I177" i="54"/>
  <c r="I217" i="54"/>
  <c r="I257" i="54"/>
  <c r="I43" i="54"/>
  <c r="H47" i="54"/>
  <c r="I47" i="54" s="1"/>
  <c r="I73" i="54"/>
  <c r="H77" i="54"/>
  <c r="I77" i="54" s="1"/>
  <c r="H263" i="54"/>
  <c r="I140" i="54"/>
  <c r="I180" i="54"/>
  <c r="H184" i="54"/>
  <c r="I184" i="54" s="1"/>
  <c r="I220" i="54"/>
  <c r="H224" i="54"/>
  <c r="I224" i="54" s="1"/>
  <c r="K12" i="65"/>
  <c r="E46" i="78"/>
  <c r="L46" i="78" s="1"/>
  <c r="I60" i="54"/>
  <c r="I100" i="54"/>
  <c r="H264" i="54"/>
  <c r="I141" i="54"/>
  <c r="I167" i="54"/>
  <c r="I207" i="54"/>
  <c r="I247" i="54"/>
  <c r="I24" i="54"/>
  <c r="H67" i="54"/>
  <c r="I67" i="54" s="1"/>
  <c r="I63" i="54"/>
  <c r="I103" i="54"/>
  <c r="H107" i="54"/>
  <c r="I107" i="54" s="1"/>
  <c r="I142" i="54"/>
  <c r="H265" i="54"/>
  <c r="H174" i="54"/>
  <c r="I174" i="54" s="1"/>
  <c r="I170" i="54"/>
  <c r="I210" i="54"/>
  <c r="H214" i="54"/>
  <c r="I214" i="54" s="1"/>
  <c r="I250" i="54"/>
  <c r="H254" i="54"/>
  <c r="I254" i="54" s="1"/>
  <c r="I33" i="54"/>
  <c r="H37" i="54"/>
  <c r="H38" i="54" s="1"/>
  <c r="H39" i="54" s="1"/>
  <c r="H116" i="54"/>
  <c r="I90" i="54"/>
  <c r="I143" i="54"/>
  <c r="H266" i="54"/>
  <c r="I157" i="54"/>
  <c r="I197" i="54"/>
  <c r="I237" i="54"/>
  <c r="H117" i="54"/>
  <c r="I34" i="54"/>
  <c r="I50" i="54"/>
  <c r="I93" i="54"/>
  <c r="H97" i="54"/>
  <c r="I97" i="54" s="1"/>
  <c r="H164" i="54"/>
  <c r="I164" i="54" s="1"/>
  <c r="I160" i="54"/>
  <c r="I200" i="54"/>
  <c r="H204" i="54"/>
  <c r="I204" i="54" s="1"/>
  <c r="I240" i="54"/>
  <c r="H244" i="54"/>
  <c r="I244" i="54" s="1"/>
  <c r="H118" i="54"/>
  <c r="I35" i="54"/>
  <c r="I53" i="54"/>
  <c r="H57" i="54"/>
  <c r="I57" i="54" s="1"/>
  <c r="I80" i="54"/>
  <c r="H270" i="54"/>
  <c r="I147" i="54"/>
  <c r="I187" i="54"/>
  <c r="I227" i="54"/>
  <c r="H119" i="54"/>
  <c r="I36" i="54"/>
  <c r="H87" i="54"/>
  <c r="I87" i="54" s="1"/>
  <c r="I83" i="54"/>
  <c r="I150" i="54"/>
  <c r="H154" i="54"/>
  <c r="I154" i="54" s="1"/>
  <c r="I190" i="54"/>
  <c r="H194" i="54"/>
  <c r="I194" i="54" s="1"/>
  <c r="H234" i="54"/>
  <c r="I234" i="54" s="1"/>
  <c r="I230" i="54"/>
  <c r="I11" i="77"/>
  <c r="H27" i="77"/>
  <c r="M24" i="75" l="1"/>
  <c r="M13" i="75"/>
  <c r="M15" i="75"/>
  <c r="M20" i="75"/>
  <c r="M22" i="75"/>
  <c r="M26" i="75"/>
  <c r="H195" i="54"/>
  <c r="I195" i="54" s="1"/>
  <c r="I196" i="54" s="1"/>
  <c r="M16" i="75"/>
  <c r="E38" i="67"/>
  <c r="E40" i="67" s="1"/>
  <c r="E41" i="67" s="1"/>
  <c r="H165" i="54"/>
  <c r="I165" i="54" s="1"/>
  <c r="I166" i="54" s="1"/>
  <c r="H68" i="54"/>
  <c r="I68" i="54" s="1"/>
  <c r="I69" i="54" s="1"/>
  <c r="H78" i="54"/>
  <c r="H255" i="54"/>
  <c r="I255" i="54" s="1"/>
  <c r="I256" i="54" s="1"/>
  <c r="H185" i="54"/>
  <c r="H48" i="54"/>
  <c r="K23" i="58"/>
  <c r="H273" i="54"/>
  <c r="H275" i="54" s="1"/>
  <c r="H205" i="54"/>
  <c r="H108" i="54"/>
  <c r="H245" i="54"/>
  <c r="H155" i="54"/>
  <c r="H98" i="54"/>
  <c r="J14" i="58"/>
  <c r="Q14" i="58"/>
  <c r="O14" i="58" s="1"/>
  <c r="H126" i="54"/>
  <c r="H128" i="54" s="1"/>
  <c r="M23" i="75"/>
  <c r="H235" i="54"/>
  <c r="H88" i="54"/>
  <c r="I38" i="54"/>
  <c r="I39" i="54" s="1"/>
  <c r="L27" i="75"/>
  <c r="P29" i="58" s="1"/>
  <c r="H175" i="54"/>
  <c r="H27" i="75"/>
  <c r="M11" i="75"/>
  <c r="K27" i="75"/>
  <c r="H58" i="54"/>
  <c r="I37" i="54"/>
  <c r="H120" i="54"/>
  <c r="H215" i="54"/>
  <c r="K10" i="65"/>
  <c r="H225" i="54"/>
  <c r="I27" i="77"/>
  <c r="P49" i="91"/>
  <c r="O49" i="91"/>
  <c r="N49" i="91"/>
  <c r="M49" i="91"/>
  <c r="L49" i="91"/>
  <c r="K49" i="91"/>
  <c r="J49" i="91"/>
  <c r="I49" i="91"/>
  <c r="H49" i="91"/>
  <c r="G49" i="91"/>
  <c r="F49" i="91"/>
  <c r="O62" i="91"/>
  <c r="O65" i="91" s="1"/>
  <c r="O66" i="91" s="1"/>
  <c r="G62" i="91"/>
  <c r="G65" i="91" s="1"/>
  <c r="G66" i="91" s="1"/>
  <c r="Q45" i="91"/>
  <c r="L14" i="58" l="1"/>
  <c r="H196" i="54"/>
  <c r="F62" i="91"/>
  <c r="F65" i="91" s="1"/>
  <c r="F66" i="91" s="1"/>
  <c r="N62" i="91"/>
  <c r="N65" i="91" s="1"/>
  <c r="N66" i="91" s="1"/>
  <c r="P62" i="91"/>
  <c r="P65" i="91" s="1"/>
  <c r="P66" i="91" s="1"/>
  <c r="H62" i="91"/>
  <c r="H65" i="91" s="1"/>
  <c r="H66" i="91" s="1"/>
  <c r="H69" i="54"/>
  <c r="H256" i="54"/>
  <c r="M62" i="91"/>
  <c r="M65" i="91" s="1"/>
  <c r="M66" i="91" s="1"/>
  <c r="I48" i="54"/>
  <c r="I49" i="54" s="1"/>
  <c r="H49" i="54"/>
  <c r="Q57" i="91"/>
  <c r="I185" i="54"/>
  <c r="I186" i="54" s="1"/>
  <c r="H186" i="54"/>
  <c r="J62" i="91"/>
  <c r="J65" i="91" s="1"/>
  <c r="J66" i="91" s="1"/>
  <c r="H166" i="54"/>
  <c r="I62" i="91"/>
  <c r="I65" i="91" s="1"/>
  <c r="I66" i="91" s="1"/>
  <c r="K62" i="91"/>
  <c r="K65" i="91" s="1"/>
  <c r="K66" i="91" s="1"/>
  <c r="I78" i="54"/>
  <c r="I79" i="54" s="1"/>
  <c r="H79" i="54"/>
  <c r="L62" i="91"/>
  <c r="L65" i="91" s="1"/>
  <c r="L66" i="91" s="1"/>
  <c r="K51" i="91"/>
  <c r="I17" i="71"/>
  <c r="I19" i="71" s="1"/>
  <c r="I58" i="54"/>
  <c r="I59" i="54" s="1"/>
  <c r="H59" i="54"/>
  <c r="H121" i="54"/>
  <c r="H122" i="54" s="1"/>
  <c r="I98" i="54"/>
  <c r="I99" i="54" s="1"/>
  <c r="H99" i="54"/>
  <c r="J23" i="58"/>
  <c r="D44" i="78" s="1"/>
  <c r="E44" i="78"/>
  <c r="L51" i="91"/>
  <c r="J17" i="71"/>
  <c r="J19" i="71" s="1"/>
  <c r="I175" i="54"/>
  <c r="I176" i="54" s="1"/>
  <c r="H176" i="54"/>
  <c r="I108" i="54"/>
  <c r="I109" i="54" s="1"/>
  <c r="H109" i="54"/>
  <c r="Q52" i="91"/>
  <c r="C21" i="72" s="1"/>
  <c r="J21" i="72" s="1"/>
  <c r="E62" i="91"/>
  <c r="Q47" i="91"/>
  <c r="E51" i="91"/>
  <c r="C17" i="71"/>
  <c r="M51" i="91"/>
  <c r="K17" i="71"/>
  <c r="K19" i="71" s="1"/>
  <c r="I215" i="54"/>
  <c r="I216" i="54" s="1"/>
  <c r="H216" i="54"/>
  <c r="O29" i="58"/>
  <c r="Q29" i="58" s="1"/>
  <c r="M27" i="75"/>
  <c r="I88" i="54"/>
  <c r="I89" i="54" s="1"/>
  <c r="H89" i="54"/>
  <c r="F51" i="91"/>
  <c r="D17" i="71"/>
  <c r="D19" i="71" s="1"/>
  <c r="N51" i="91"/>
  <c r="L17" i="71"/>
  <c r="L19" i="71" s="1"/>
  <c r="I225" i="54"/>
  <c r="I226" i="54" s="1"/>
  <c r="H226" i="54"/>
  <c r="I235" i="54"/>
  <c r="I236" i="54" s="1"/>
  <c r="H236" i="54"/>
  <c r="P14" i="58"/>
  <c r="N14" i="58"/>
  <c r="R14" i="58" s="1"/>
  <c r="I155" i="54"/>
  <c r="I156" i="54" s="1"/>
  <c r="H156" i="54"/>
  <c r="I205" i="54"/>
  <c r="I206" i="54" s="1"/>
  <c r="H206" i="54"/>
  <c r="G51" i="91"/>
  <c r="E17" i="71"/>
  <c r="E19" i="71" s="1"/>
  <c r="O51" i="91"/>
  <c r="M17" i="71"/>
  <c r="M19" i="71" s="1"/>
  <c r="I245" i="54"/>
  <c r="I246" i="54" s="1"/>
  <c r="H246" i="54"/>
  <c r="Q46" i="91"/>
  <c r="H51" i="91"/>
  <c r="F17" i="71"/>
  <c r="F19" i="71" s="1"/>
  <c r="P51" i="91"/>
  <c r="N17" i="71"/>
  <c r="N19" i="71" s="1"/>
  <c r="K29" i="58"/>
  <c r="E49" i="91"/>
  <c r="Q53" i="91"/>
  <c r="Q58" i="91"/>
  <c r="L21" i="72" s="1"/>
  <c r="L23" i="72" s="1"/>
  <c r="I51" i="91"/>
  <c r="G17" i="71"/>
  <c r="G19" i="71" s="1"/>
  <c r="J51" i="91"/>
  <c r="H17" i="71"/>
  <c r="H19" i="71" s="1"/>
  <c r="E50" i="78" l="1"/>
  <c r="J29" i="58"/>
  <c r="D50" i="78" s="1"/>
  <c r="E65" i="91"/>
  <c r="E66" i="91" s="1"/>
  <c r="Q62" i="91"/>
  <c r="Q65" i="91" s="1"/>
  <c r="Q66" i="91" s="1"/>
  <c r="C19" i="71"/>
  <c r="O17" i="71"/>
  <c r="O19" i="71" s="1"/>
  <c r="J23" i="72"/>
  <c r="Q51" i="91"/>
  <c r="F21" i="72" s="1"/>
  <c r="G21" i="72"/>
  <c r="G23" i="72" s="1"/>
  <c r="K21" i="72"/>
  <c r="K23" i="72" s="1"/>
  <c r="Q49" i="91"/>
  <c r="D21" i="72" s="1"/>
  <c r="N29" i="58"/>
  <c r="R29" i="58" s="1"/>
  <c r="L23" i="58"/>
  <c r="G44" i="78"/>
  <c r="F44" i="78"/>
  <c r="L44" i="78"/>
  <c r="L29" i="58" l="1"/>
  <c r="N21" i="72"/>
  <c r="F50" i="78"/>
  <c r="G50" i="78"/>
  <c r="L50" i="78"/>
  <c r="N23" i="72" l="1"/>
  <c r="E54" i="78"/>
  <c r="R66" i="91" l="1"/>
  <c r="L54" i="78"/>
  <c r="L56" i="78" s="1"/>
  <c r="F54" i="78"/>
  <c r="I144" i="54" l="1"/>
  <c r="H267" i="54"/>
  <c r="H145" i="54"/>
  <c r="H268" i="54" l="1"/>
  <c r="I145" i="54"/>
  <c r="I146" i="54" s="1"/>
  <c r="H146" i="54"/>
  <c r="H269" i="54" l="1"/>
  <c r="H22" i="54"/>
  <c r="I22" i="54" l="1"/>
  <c r="K22" i="54"/>
  <c r="L22" i="54" l="1"/>
  <c r="M22" i="54"/>
  <c r="N22" i="54" l="1"/>
  <c r="O22" i="54" l="1"/>
  <c r="P22" i="54" l="1"/>
  <c r="Q22" i="54" l="1"/>
  <c r="L24" i="54" l="1"/>
  <c r="E39" i="78" l="1"/>
  <c r="J14" i="65"/>
  <c r="K17" i="65"/>
  <c r="E38" i="78" l="1"/>
  <c r="K13" i="58"/>
  <c r="D39" i="78"/>
  <c r="L39" i="78" s="1"/>
  <c r="S29" i="58" l="1"/>
  <c r="O27" i="77"/>
  <c r="S23" i="58" s="1"/>
  <c r="T29" i="58" l="1"/>
  <c r="P27" i="77"/>
  <c r="T23" i="58" s="1"/>
  <c r="U29" i="58"/>
  <c r="Q27" i="77" l="1"/>
  <c r="U23" i="58" s="1"/>
  <c r="W29" i="58"/>
  <c r="V29" i="58"/>
  <c r="S27" i="77" l="1"/>
  <c r="W23" i="58" s="1"/>
  <c r="R27" i="77"/>
  <c r="V23" i="58" s="1"/>
  <c r="P14" i="65" l="1"/>
  <c r="P17" i="65" s="1"/>
  <c r="P13" i="58" s="1"/>
  <c r="O17" i="65"/>
  <c r="O13" i="58" s="1"/>
  <c r="Q13" i="58" l="1"/>
  <c r="Q14" i="65"/>
  <c r="L13" i="66" l="1"/>
  <c r="S14" i="65"/>
  <c r="N14" i="65"/>
  <c r="Q17" i="65"/>
  <c r="N13" i="66" l="1"/>
  <c r="T14" i="65"/>
  <c r="U14" i="65"/>
  <c r="P13" i="66"/>
  <c r="V14" i="65" l="1"/>
  <c r="R13" i="66"/>
  <c r="T13" i="66" l="1"/>
  <c r="W14" i="65"/>
  <c r="N11" i="79" l="1"/>
  <c r="O11" i="79" s="1"/>
  <c r="G233" i="119" l="1"/>
  <c r="G436" i="119" s="1"/>
  <c r="G639" i="119" s="1"/>
  <c r="G842" i="119" s="1"/>
  <c r="G1045" i="119" s="1"/>
  <c r="G1248" i="119" s="1"/>
  <c r="G1451" i="119" s="1"/>
  <c r="G272" i="119"/>
  <c r="G475" i="119" s="1"/>
  <c r="G678" i="119" s="1"/>
  <c r="G881" i="119" s="1"/>
  <c r="G1084" i="119" s="1"/>
  <c r="G1287" i="119" s="1"/>
  <c r="G1490" i="119" s="1"/>
  <c r="G264" i="119"/>
  <c r="G467" i="119" s="1"/>
  <c r="G256" i="119"/>
  <c r="G459" i="119" s="1"/>
  <c r="G248" i="119"/>
  <c r="G240" i="119"/>
  <c r="G443" i="119" s="1"/>
  <c r="G219" i="119"/>
  <c r="G422" i="119" s="1"/>
  <c r="G625" i="119" s="1"/>
  <c r="G828" i="119" s="1"/>
  <c r="G1031" i="119" s="1"/>
  <c r="G1234" i="119" s="1"/>
  <c r="G1437" i="119" s="1"/>
  <c r="G249" i="119"/>
  <c r="G452" i="119" s="1"/>
  <c r="G655" i="119" s="1"/>
  <c r="G858" i="119" s="1"/>
  <c r="G1061" i="119" s="1"/>
  <c r="G1264" i="119" s="1"/>
  <c r="G1467" i="119" s="1"/>
  <c r="G255" i="119"/>
  <c r="G458" i="119" s="1"/>
  <c r="G265" i="119"/>
  <c r="G468" i="119" s="1"/>
  <c r="G231" i="119"/>
  <c r="G434" i="119" s="1"/>
  <c r="G637" i="119" s="1"/>
  <c r="G840" i="119" s="1"/>
  <c r="G1043" i="119" s="1"/>
  <c r="G1246" i="119" s="1"/>
  <c r="G1449" i="119" s="1"/>
  <c r="G270" i="119"/>
  <c r="G473" i="119" s="1"/>
  <c r="G676" i="119" s="1"/>
  <c r="G879" i="119" s="1"/>
  <c r="G1082" i="119" s="1"/>
  <c r="G1285" i="119" s="1"/>
  <c r="G1488" i="119" s="1"/>
  <c r="G262" i="119"/>
  <c r="G465" i="119" s="1"/>
  <c r="G668" i="119" s="1"/>
  <c r="G871" i="119" s="1"/>
  <c r="G1074" i="119" s="1"/>
  <c r="G1277" i="119" s="1"/>
  <c r="G1480" i="119" s="1"/>
  <c r="G254" i="119"/>
  <c r="G457" i="119" s="1"/>
  <c r="G246" i="119"/>
  <c r="G449" i="119" s="1"/>
  <c r="G652" i="119" s="1"/>
  <c r="G855" i="119" s="1"/>
  <c r="G1058" i="119" s="1"/>
  <c r="G1261" i="119" s="1"/>
  <c r="G1464" i="119" s="1"/>
  <c r="G238" i="119"/>
  <c r="G441" i="119" s="1"/>
  <c r="G644" i="119" s="1"/>
  <c r="G230" i="119"/>
  <c r="G433" i="119" s="1"/>
  <c r="G636" i="119" s="1"/>
  <c r="G839" i="119" s="1"/>
  <c r="G1042" i="119" s="1"/>
  <c r="G1245" i="119" s="1"/>
  <c r="G1448" i="119" s="1"/>
  <c r="F217" i="119"/>
  <c r="G277" i="119"/>
  <c r="G480" i="119" s="1"/>
  <c r="G683" i="119" s="1"/>
  <c r="G886" i="119" s="1"/>
  <c r="G1089" i="119" s="1"/>
  <c r="G1292" i="119" s="1"/>
  <c r="G1495" i="119" s="1"/>
  <c r="G269" i="119"/>
  <c r="G472" i="119" s="1"/>
  <c r="G675" i="119" s="1"/>
  <c r="G878" i="119" s="1"/>
  <c r="G1081" i="119" s="1"/>
  <c r="G1284" i="119" s="1"/>
  <c r="G1487" i="119" s="1"/>
  <c r="G261" i="119"/>
  <c r="G464" i="119" s="1"/>
  <c r="G667" i="119" s="1"/>
  <c r="G870" i="119" s="1"/>
  <c r="G1073" i="119" s="1"/>
  <c r="G1276" i="119" s="1"/>
  <c r="G1479" i="119" s="1"/>
  <c r="G253" i="119"/>
  <c r="G456" i="119" s="1"/>
  <c r="G659" i="119" s="1"/>
  <c r="G862" i="119" s="1"/>
  <c r="G1065" i="119" s="1"/>
  <c r="G1268" i="119" s="1"/>
  <c r="G1471" i="119" s="1"/>
  <c r="G245" i="119"/>
  <c r="G448" i="119" s="1"/>
  <c r="G651" i="119" s="1"/>
  <c r="G854" i="119" s="1"/>
  <c r="G1057" i="119" s="1"/>
  <c r="G1260" i="119" s="1"/>
  <c r="G1463" i="119" s="1"/>
  <c r="G237" i="119"/>
  <c r="G440" i="119" s="1"/>
  <c r="G643" i="119" s="1"/>
  <c r="G846" i="119" s="1"/>
  <c r="G1049" i="119" s="1"/>
  <c r="G1252" i="119" s="1"/>
  <c r="G1455" i="119" s="1"/>
  <c r="G229" i="119"/>
  <c r="G432" i="119" s="1"/>
  <c r="G635" i="119" s="1"/>
  <c r="G838" i="119" s="1"/>
  <c r="G1041" i="119" s="1"/>
  <c r="G1244" i="119" s="1"/>
  <c r="G1447" i="119" s="1"/>
  <c r="G216" i="119"/>
  <c r="G419" i="119" s="1"/>
  <c r="G622" i="119" s="1"/>
  <c r="G825" i="119" s="1"/>
  <c r="G1028" i="119" s="1"/>
  <c r="G1231" i="119" s="1"/>
  <c r="G1434" i="119" s="1"/>
  <c r="G273" i="119"/>
  <c r="G476" i="119" s="1"/>
  <c r="G679" i="119" s="1"/>
  <c r="G882" i="119" s="1"/>
  <c r="G1085" i="119" s="1"/>
  <c r="G1288" i="119" s="1"/>
  <c r="G1491" i="119" s="1"/>
  <c r="G241" i="119"/>
  <c r="G444" i="119" s="1"/>
  <c r="G263" i="119"/>
  <c r="G466" i="119" s="1"/>
  <c r="G218" i="119"/>
  <c r="G421" i="119" s="1"/>
  <c r="G624" i="119" s="1"/>
  <c r="G827" i="119" s="1"/>
  <c r="G1030" i="119" s="1"/>
  <c r="G1233" i="119" s="1"/>
  <c r="G1436" i="119" s="1"/>
  <c r="G276" i="119"/>
  <c r="G479" i="119" s="1"/>
  <c r="G682" i="119" s="1"/>
  <c r="G885" i="119" s="1"/>
  <c r="G1088" i="119" s="1"/>
  <c r="G1291" i="119" s="1"/>
  <c r="G1494" i="119" s="1"/>
  <c r="G268" i="119"/>
  <c r="G471" i="119" s="1"/>
  <c r="G252" i="119"/>
  <c r="G455" i="119" s="1"/>
  <c r="G658" i="119" s="1"/>
  <c r="G861" i="119" s="1"/>
  <c r="G1064" i="119" s="1"/>
  <c r="G1267" i="119" s="1"/>
  <c r="G1470" i="119" s="1"/>
  <c r="G244" i="119"/>
  <c r="G236" i="119"/>
  <c r="G439" i="119" s="1"/>
  <c r="G227" i="119"/>
  <c r="G430" i="119" s="1"/>
  <c r="G633" i="119" s="1"/>
  <c r="G836" i="119" s="1"/>
  <c r="G1039" i="119" s="1"/>
  <c r="G1242" i="119" s="1"/>
  <c r="G1445" i="119" s="1"/>
  <c r="G215" i="119"/>
  <c r="G418" i="119" s="1"/>
  <c r="G621" i="119" s="1"/>
  <c r="G824" i="119" s="1"/>
  <c r="G1027" i="119" s="1"/>
  <c r="G1230" i="119" s="1"/>
  <c r="G1433" i="119" s="1"/>
  <c r="G257" i="119"/>
  <c r="G460" i="119" s="1"/>
  <c r="G663" i="119" s="1"/>
  <c r="G866" i="119" s="1"/>
  <c r="G1069" i="119" s="1"/>
  <c r="G1272" i="119" s="1"/>
  <c r="G1475" i="119" s="1"/>
  <c r="G247" i="119"/>
  <c r="G450" i="119" s="1"/>
  <c r="G653" i="119" s="1"/>
  <c r="G856" i="119" s="1"/>
  <c r="G1059" i="119" s="1"/>
  <c r="G1262" i="119" s="1"/>
  <c r="G1465" i="119" s="1"/>
  <c r="G213" i="119"/>
  <c r="G275" i="119"/>
  <c r="G478" i="119" s="1"/>
  <c r="G681" i="119" s="1"/>
  <c r="G884" i="119" s="1"/>
  <c r="G1087" i="119" s="1"/>
  <c r="G1290" i="119" s="1"/>
  <c r="G1493" i="119" s="1"/>
  <c r="G267" i="119"/>
  <c r="G470" i="119" s="1"/>
  <c r="G673" i="119" s="1"/>
  <c r="G876" i="119" s="1"/>
  <c r="G1079" i="119" s="1"/>
  <c r="G1282" i="119" s="1"/>
  <c r="G1485" i="119" s="1"/>
  <c r="G251" i="119"/>
  <c r="G454" i="119" s="1"/>
  <c r="G657" i="119" s="1"/>
  <c r="G860" i="119" s="1"/>
  <c r="G1063" i="119" s="1"/>
  <c r="G1266" i="119" s="1"/>
  <c r="G1469" i="119" s="1"/>
  <c r="G243" i="119"/>
  <c r="G446" i="119" s="1"/>
  <c r="G649" i="119" s="1"/>
  <c r="G235" i="119"/>
  <c r="G438" i="119" s="1"/>
  <c r="G641" i="119" s="1"/>
  <c r="G844" i="119" s="1"/>
  <c r="G1047" i="119" s="1"/>
  <c r="G1250" i="119" s="1"/>
  <c r="G1453" i="119" s="1"/>
  <c r="G225" i="119"/>
  <c r="G428" i="119" s="1"/>
  <c r="G631" i="119" s="1"/>
  <c r="G834" i="119" s="1"/>
  <c r="G1037" i="119" s="1"/>
  <c r="G1240" i="119" s="1"/>
  <c r="G1443" i="119" s="1"/>
  <c r="G214" i="119"/>
  <c r="G417" i="119" s="1"/>
  <c r="G620" i="119" s="1"/>
  <c r="G823" i="119" s="1"/>
  <c r="G1026" i="119" s="1"/>
  <c r="G1229" i="119" s="1"/>
  <c r="G1432" i="119" s="1"/>
  <c r="G220" i="119"/>
  <c r="G423" i="119" s="1"/>
  <c r="G626" i="119" s="1"/>
  <c r="G829" i="119" s="1"/>
  <c r="G1032" i="119" s="1"/>
  <c r="G1235" i="119" s="1"/>
  <c r="G1438" i="119" s="1"/>
  <c r="G271" i="119"/>
  <c r="G474" i="119" s="1"/>
  <c r="G677" i="119" s="1"/>
  <c r="G880" i="119" s="1"/>
  <c r="G1083" i="119" s="1"/>
  <c r="G1286" i="119" s="1"/>
  <c r="G1489" i="119" s="1"/>
  <c r="G239" i="119"/>
  <c r="G442" i="119" s="1"/>
  <c r="G645" i="119" s="1"/>
  <c r="G848" i="119" s="1"/>
  <c r="G1051" i="119" s="1"/>
  <c r="G1254" i="119" s="1"/>
  <c r="G1457" i="119" s="1"/>
  <c r="G274" i="119"/>
  <c r="G477" i="119" s="1"/>
  <c r="G680" i="119" s="1"/>
  <c r="G883" i="119" s="1"/>
  <c r="G1086" i="119" s="1"/>
  <c r="G1289" i="119" s="1"/>
  <c r="G1492" i="119" s="1"/>
  <c r="G266" i="119"/>
  <c r="G469" i="119" s="1"/>
  <c r="G672" i="119" s="1"/>
  <c r="G875" i="119" s="1"/>
  <c r="G1078" i="119" s="1"/>
  <c r="G1281" i="119" s="1"/>
  <c r="G1484" i="119" s="1"/>
  <c r="G258" i="119"/>
  <c r="G461" i="119" s="1"/>
  <c r="G664" i="119" s="1"/>
  <c r="G867" i="119" s="1"/>
  <c r="G1070" i="119" s="1"/>
  <c r="G1273" i="119" s="1"/>
  <c r="G1476" i="119" s="1"/>
  <c r="G250" i="119"/>
  <c r="G242" i="119"/>
  <c r="G445" i="119" s="1"/>
  <c r="G648" i="119" s="1"/>
  <c r="G851" i="119" s="1"/>
  <c r="G1054" i="119" s="1"/>
  <c r="G1257" i="119" s="1"/>
  <c r="G1460" i="119" s="1"/>
  <c r="G234" i="119"/>
  <c r="G437" i="119" s="1"/>
  <c r="G640" i="119" s="1"/>
  <c r="G843" i="119" s="1"/>
  <c r="G1046" i="119" s="1"/>
  <c r="G1249" i="119" s="1"/>
  <c r="G1452" i="119" s="1"/>
  <c r="G221" i="119"/>
  <c r="G424" i="119" s="1"/>
  <c r="G627" i="119" s="1"/>
  <c r="G830" i="119" s="1"/>
  <c r="G1033" i="119" s="1"/>
  <c r="G1236" i="119" s="1"/>
  <c r="G1439" i="119" s="1"/>
  <c r="F420" i="119" l="1"/>
  <c r="H51" i="119"/>
  <c r="N51" i="119" s="1"/>
  <c r="F254" i="119"/>
  <c r="G671" i="119"/>
  <c r="G874" i="119" s="1"/>
  <c r="G1077" i="119" s="1"/>
  <c r="G1280" i="119" s="1"/>
  <c r="G1483" i="119" s="1"/>
  <c r="O468" i="119"/>
  <c r="P468" i="119" s="1"/>
  <c r="H16" i="119"/>
  <c r="N16" i="119" s="1"/>
  <c r="F219" i="119"/>
  <c r="H53" i="119"/>
  <c r="N53" i="119" s="1"/>
  <c r="F256" i="119"/>
  <c r="G232" i="119"/>
  <c r="G435" i="119" s="1"/>
  <c r="G638" i="119" s="1"/>
  <c r="G841" i="119" s="1"/>
  <c r="G1044" i="119" s="1"/>
  <c r="G1247" i="119" s="1"/>
  <c r="G1450" i="119" s="1"/>
  <c r="O29" i="119"/>
  <c r="P29" i="119" s="1"/>
  <c r="G670" i="119"/>
  <c r="G873" i="119" s="1"/>
  <c r="G1076" i="119" s="1"/>
  <c r="G1279" i="119" s="1"/>
  <c r="G1482" i="119" s="1"/>
  <c r="O467" i="119"/>
  <c r="P467" i="119" s="1"/>
  <c r="G453" i="119"/>
  <c r="G656" i="119" s="1"/>
  <c r="G859" i="119" s="1"/>
  <c r="G1062" i="119" s="1"/>
  <c r="G1265" i="119" s="1"/>
  <c r="G1468" i="119" s="1"/>
  <c r="O250" i="119"/>
  <c r="P250" i="119" s="1"/>
  <c r="F227" i="119"/>
  <c r="H24" i="119"/>
  <c r="N24" i="119" s="1"/>
  <c r="F258" i="119"/>
  <c r="H55" i="119"/>
  <c r="N55" i="119" s="1"/>
  <c r="G647" i="119"/>
  <c r="G850" i="119" s="1"/>
  <c r="G1053" i="119" s="1"/>
  <c r="G1256" i="119" s="1"/>
  <c r="G1459" i="119" s="1"/>
  <c r="O444" i="119"/>
  <c r="P444" i="119" s="1"/>
  <c r="F237" i="119"/>
  <c r="H34" i="119"/>
  <c r="N34" i="119" s="1"/>
  <c r="F270" i="119"/>
  <c r="H67" i="119"/>
  <c r="N67" i="119" s="1"/>
  <c r="H27" i="119"/>
  <c r="N27" i="119" s="1"/>
  <c r="F230" i="119"/>
  <c r="H59" i="119"/>
  <c r="N59" i="119" s="1"/>
  <c r="F262" i="119"/>
  <c r="G847" i="119"/>
  <c r="G1050" i="119" s="1"/>
  <c r="G1253" i="119" s="1"/>
  <c r="G1456" i="119" s="1"/>
  <c r="O644" i="119"/>
  <c r="P644" i="119" s="1"/>
  <c r="H52" i="119"/>
  <c r="N52" i="119" s="1"/>
  <c r="F255" i="119"/>
  <c r="H29" i="119"/>
  <c r="N29" i="119" s="1"/>
  <c r="F232" i="119"/>
  <c r="F264" i="119"/>
  <c r="H61" i="119"/>
  <c r="N61" i="119" s="1"/>
  <c r="G646" i="119"/>
  <c r="G849" i="119" s="1"/>
  <c r="G1052" i="119" s="1"/>
  <c r="G1255" i="119" s="1"/>
  <c r="G1458" i="119" s="1"/>
  <c r="O443" i="119"/>
  <c r="P443" i="119" s="1"/>
  <c r="H10" i="119"/>
  <c r="F213" i="119"/>
  <c r="F247" i="119"/>
  <c r="H44" i="119"/>
  <c r="N44" i="119" s="1"/>
  <c r="F276" i="119"/>
  <c r="H73" i="119"/>
  <c r="N73" i="119" s="1"/>
  <c r="H69" i="119"/>
  <c r="N69" i="119" s="1"/>
  <c r="F272" i="119"/>
  <c r="F257" i="119"/>
  <c r="H54" i="119"/>
  <c r="N54" i="119" s="1"/>
  <c r="F236" i="119"/>
  <c r="H33" i="119"/>
  <c r="N33" i="119" s="1"/>
  <c r="H66" i="119"/>
  <c r="N66" i="119" s="1"/>
  <c r="F269" i="119"/>
  <c r="O439" i="119"/>
  <c r="P439" i="119" s="1"/>
  <c r="G642" i="119"/>
  <c r="G845" i="119" s="1"/>
  <c r="G1048" i="119" s="1"/>
  <c r="G1251" i="119" s="1"/>
  <c r="G1454" i="119" s="1"/>
  <c r="G674" i="119"/>
  <c r="O471" i="119"/>
  <c r="P471" i="119" s="1"/>
  <c r="G416" i="119"/>
  <c r="H57" i="119"/>
  <c r="N57" i="119" s="1"/>
  <c r="F260" i="119"/>
  <c r="G260" i="119"/>
  <c r="G463" i="119" s="1"/>
  <c r="G666" i="119" s="1"/>
  <c r="G869" i="119" s="1"/>
  <c r="G1072" i="119" s="1"/>
  <c r="G1275" i="119" s="1"/>
  <c r="G1478" i="119" s="1"/>
  <c r="O57" i="119"/>
  <c r="P57" i="119" s="1"/>
  <c r="H48" i="119"/>
  <c r="N48" i="119" s="1"/>
  <c r="F251" i="119"/>
  <c r="H31" i="119"/>
  <c r="N31" i="119" s="1"/>
  <c r="F234" i="119"/>
  <c r="H63" i="119"/>
  <c r="N63" i="119" s="1"/>
  <c r="F266" i="119"/>
  <c r="F225" i="119"/>
  <c r="H22" i="119"/>
  <c r="N22" i="119" s="1"/>
  <c r="H56" i="119"/>
  <c r="N56" i="119" s="1"/>
  <c r="F259" i="119"/>
  <c r="O56" i="119"/>
  <c r="P56" i="119" s="1"/>
  <c r="G259" i="119"/>
  <c r="G462" i="119" s="1"/>
  <c r="G665" i="119" s="1"/>
  <c r="G868" i="119" s="1"/>
  <c r="G1071" i="119" s="1"/>
  <c r="G1274" i="119" s="1"/>
  <c r="G1477" i="119" s="1"/>
  <c r="H36" i="119"/>
  <c r="N36" i="119" s="1"/>
  <c r="F239" i="119"/>
  <c r="H41" i="119"/>
  <c r="N41" i="119" s="1"/>
  <c r="F244" i="119"/>
  <c r="H74" i="119"/>
  <c r="N74" i="119" s="1"/>
  <c r="F277" i="119"/>
  <c r="O244" i="119"/>
  <c r="P244" i="119" s="1"/>
  <c r="G447" i="119"/>
  <c r="G650" i="119" s="1"/>
  <c r="G853" i="119" s="1"/>
  <c r="G1056" i="119" s="1"/>
  <c r="G1259" i="119" s="1"/>
  <c r="G1462" i="119" s="1"/>
  <c r="G669" i="119"/>
  <c r="G872" i="119" s="1"/>
  <c r="G1075" i="119" s="1"/>
  <c r="G1278" i="119" s="1"/>
  <c r="G1481" i="119" s="1"/>
  <c r="O466" i="119"/>
  <c r="P466" i="119" s="1"/>
  <c r="F245" i="119"/>
  <c r="H42" i="119"/>
  <c r="N42" i="119" s="1"/>
  <c r="F231" i="119"/>
  <c r="H28" i="119"/>
  <c r="N28" i="119" s="1"/>
  <c r="F238" i="119"/>
  <c r="H35" i="119"/>
  <c r="N35" i="119" s="1"/>
  <c r="H68" i="119"/>
  <c r="N68" i="119" s="1"/>
  <c r="F271" i="119"/>
  <c r="F263" i="119"/>
  <c r="H60" i="119"/>
  <c r="N60" i="119" s="1"/>
  <c r="G661" i="119"/>
  <c r="G864" i="119" s="1"/>
  <c r="G1067" i="119" s="1"/>
  <c r="G1270" i="119" s="1"/>
  <c r="G1473" i="119" s="1"/>
  <c r="O458" i="119"/>
  <c r="P458" i="119" s="1"/>
  <c r="H37" i="119"/>
  <c r="N37" i="119" s="1"/>
  <c r="F240" i="119"/>
  <c r="F273" i="119"/>
  <c r="H70" i="119"/>
  <c r="N70" i="119" s="1"/>
  <c r="G451" i="119"/>
  <c r="G654" i="119" s="1"/>
  <c r="G857" i="119" s="1"/>
  <c r="G1060" i="119" s="1"/>
  <c r="G1263" i="119" s="1"/>
  <c r="G1466" i="119" s="1"/>
  <c r="O248" i="119"/>
  <c r="P248" i="119" s="1"/>
  <c r="F274" i="119"/>
  <c r="H71" i="119"/>
  <c r="N71" i="119" s="1"/>
  <c r="H40" i="119"/>
  <c r="N40" i="119" s="1"/>
  <c r="F243" i="119"/>
  <c r="F241" i="119"/>
  <c r="H38" i="119"/>
  <c r="N38" i="119" s="1"/>
  <c r="H18" i="119"/>
  <c r="N18" i="119" s="1"/>
  <c r="F221" i="119"/>
  <c r="H11" i="119"/>
  <c r="N11" i="119" s="1"/>
  <c r="F214" i="119"/>
  <c r="H47" i="119"/>
  <c r="N47" i="119" s="1"/>
  <c r="F250" i="119"/>
  <c r="O649" i="119"/>
  <c r="P649" i="119" s="1"/>
  <c r="G852" i="119"/>
  <c r="G1055" i="119" s="1"/>
  <c r="G1258" i="119" s="1"/>
  <c r="G1461" i="119" s="1"/>
  <c r="F233" i="119"/>
  <c r="H30" i="119"/>
  <c r="N30" i="119" s="1"/>
  <c r="F261" i="119"/>
  <c r="H58" i="119"/>
  <c r="N58" i="119" s="1"/>
  <c r="F249" i="119"/>
  <c r="H46" i="119"/>
  <c r="N46" i="119" s="1"/>
  <c r="H32" i="119"/>
  <c r="N32" i="119" s="1"/>
  <c r="F235" i="119"/>
  <c r="H64" i="119"/>
  <c r="N64" i="119" s="1"/>
  <c r="F267" i="119"/>
  <c r="F215" i="119"/>
  <c r="H12" i="119"/>
  <c r="N12" i="119" s="1"/>
  <c r="H49" i="119"/>
  <c r="N49" i="119" s="1"/>
  <c r="F252" i="119"/>
  <c r="H15" i="119"/>
  <c r="N15" i="119" s="1"/>
  <c r="F218" i="119"/>
  <c r="F220" i="119"/>
  <c r="H17" i="119"/>
  <c r="N17" i="119" s="1"/>
  <c r="F216" i="119"/>
  <c r="H13" i="119"/>
  <c r="N13" i="119" s="1"/>
  <c r="H50" i="119"/>
  <c r="N50" i="119" s="1"/>
  <c r="F253" i="119"/>
  <c r="F265" i="119"/>
  <c r="H62" i="119"/>
  <c r="N62" i="119" s="1"/>
  <c r="H43" i="119"/>
  <c r="N43" i="119" s="1"/>
  <c r="F246" i="119"/>
  <c r="H14" i="119"/>
  <c r="N14" i="119" s="1"/>
  <c r="G217" i="119"/>
  <c r="G420" i="119" s="1"/>
  <c r="G623" i="119" s="1"/>
  <c r="G826" i="119" s="1"/>
  <c r="G1029" i="119" s="1"/>
  <c r="G1232" i="119" s="1"/>
  <c r="G1435" i="119" s="1"/>
  <c r="O457" i="119"/>
  <c r="P457" i="119" s="1"/>
  <c r="G660" i="119"/>
  <c r="G863" i="119" s="1"/>
  <c r="G1066" i="119" s="1"/>
  <c r="G1269" i="119" s="1"/>
  <c r="G1472" i="119" s="1"/>
  <c r="F248" i="119"/>
  <c r="H45" i="119"/>
  <c r="N45" i="119" s="1"/>
  <c r="G662" i="119"/>
  <c r="G865" i="119" s="1"/>
  <c r="G1068" i="119" s="1"/>
  <c r="G1271" i="119" s="1"/>
  <c r="G1474" i="119" s="1"/>
  <c r="O459" i="119"/>
  <c r="P459" i="119" s="1"/>
  <c r="F229" i="119"/>
  <c r="H26" i="119"/>
  <c r="N26" i="119" s="1"/>
  <c r="H39" i="119"/>
  <c r="N39" i="119" s="1"/>
  <c r="F242" i="119"/>
  <c r="H72" i="119"/>
  <c r="N72" i="119" s="1"/>
  <c r="F275" i="119"/>
  <c r="H252" i="119" l="1"/>
  <c r="N252" i="119" s="1"/>
  <c r="F455" i="119"/>
  <c r="F444" i="119"/>
  <c r="H241" i="119"/>
  <c r="N241" i="119" s="1"/>
  <c r="F476" i="119"/>
  <c r="H273" i="119"/>
  <c r="N273" i="119" s="1"/>
  <c r="F440" i="119"/>
  <c r="H237" i="119"/>
  <c r="N237" i="119" s="1"/>
  <c r="F453" i="119"/>
  <c r="H250" i="119"/>
  <c r="N250" i="119" s="1"/>
  <c r="F463" i="119"/>
  <c r="H260" i="119"/>
  <c r="N260" i="119" s="1"/>
  <c r="F432" i="119"/>
  <c r="H229" i="119"/>
  <c r="N229" i="119" s="1"/>
  <c r="F437" i="119"/>
  <c r="H234" i="119"/>
  <c r="N234" i="119" s="1"/>
  <c r="F465" i="119"/>
  <c r="H262" i="119"/>
  <c r="N262" i="119" s="1"/>
  <c r="H216" i="119"/>
  <c r="N216" i="119" s="1"/>
  <c r="F419" i="119"/>
  <c r="F452" i="119"/>
  <c r="H249" i="119"/>
  <c r="N249" i="119" s="1"/>
  <c r="F441" i="119"/>
  <c r="H238" i="119"/>
  <c r="N238" i="119" s="1"/>
  <c r="G619" i="119"/>
  <c r="F439" i="119"/>
  <c r="H236" i="119"/>
  <c r="N236" i="119" s="1"/>
  <c r="H264" i="119"/>
  <c r="N264" i="119" s="1"/>
  <c r="F467" i="119"/>
  <c r="F438" i="119"/>
  <c r="H235" i="119"/>
  <c r="N235" i="119" s="1"/>
  <c r="F442" i="119"/>
  <c r="H239" i="119"/>
  <c r="N239" i="119" s="1"/>
  <c r="H269" i="119"/>
  <c r="N269" i="119" s="1"/>
  <c r="F472" i="119"/>
  <c r="F443" i="119"/>
  <c r="H240" i="119"/>
  <c r="N240" i="119" s="1"/>
  <c r="F449" i="119"/>
  <c r="H246" i="119"/>
  <c r="N246" i="119" s="1"/>
  <c r="F480" i="119"/>
  <c r="H277" i="119"/>
  <c r="N277" i="119" s="1"/>
  <c r="F450" i="119"/>
  <c r="H247" i="119"/>
  <c r="N247" i="119" s="1"/>
  <c r="F435" i="119"/>
  <c r="H232" i="119"/>
  <c r="N232" i="119" s="1"/>
  <c r="F433" i="119"/>
  <c r="H230" i="119"/>
  <c r="N230" i="119" s="1"/>
  <c r="H254" i="119"/>
  <c r="N254" i="119" s="1"/>
  <c r="F457" i="119"/>
  <c r="F474" i="119"/>
  <c r="H271" i="119"/>
  <c r="N271" i="119" s="1"/>
  <c r="F422" i="119"/>
  <c r="H219" i="119"/>
  <c r="N219" i="119" s="1"/>
  <c r="F446" i="119"/>
  <c r="H243" i="119"/>
  <c r="N243" i="119" s="1"/>
  <c r="F418" i="119"/>
  <c r="H215" i="119"/>
  <c r="N215" i="119" s="1"/>
  <c r="F417" i="119"/>
  <c r="H214" i="119"/>
  <c r="N214" i="119" s="1"/>
  <c r="F454" i="119"/>
  <c r="H251" i="119"/>
  <c r="N251" i="119" s="1"/>
  <c r="F478" i="119"/>
  <c r="H275" i="119"/>
  <c r="N275" i="119" s="1"/>
  <c r="H220" i="119"/>
  <c r="N220" i="119" s="1"/>
  <c r="F423" i="119"/>
  <c r="F464" i="119"/>
  <c r="H261" i="119"/>
  <c r="N261" i="119" s="1"/>
  <c r="F477" i="119"/>
  <c r="H274" i="119"/>
  <c r="N274" i="119" s="1"/>
  <c r="F434" i="119"/>
  <c r="H231" i="119"/>
  <c r="N231" i="119" s="1"/>
  <c r="O674" i="119"/>
  <c r="P674" i="119" s="1"/>
  <c r="G877" i="119"/>
  <c r="G1080" i="119" s="1"/>
  <c r="G1283" i="119" s="1"/>
  <c r="G1486" i="119" s="1"/>
  <c r="H257" i="119"/>
  <c r="N257" i="119" s="1"/>
  <c r="F460" i="119"/>
  <c r="H258" i="119"/>
  <c r="N258" i="119" s="1"/>
  <c r="F461" i="119"/>
  <c r="F469" i="119"/>
  <c r="H266" i="119"/>
  <c r="N266" i="119" s="1"/>
  <c r="H259" i="119"/>
  <c r="N259" i="119" s="1"/>
  <c r="F462" i="119"/>
  <c r="H248" i="119"/>
  <c r="N248" i="119" s="1"/>
  <c r="F451" i="119"/>
  <c r="F421" i="119"/>
  <c r="H218" i="119"/>
  <c r="N218" i="119" s="1"/>
  <c r="F470" i="119"/>
  <c r="H267" i="119"/>
  <c r="N267" i="119" s="1"/>
  <c r="F424" i="119"/>
  <c r="H221" i="119"/>
  <c r="N221" i="119" s="1"/>
  <c r="F447" i="119"/>
  <c r="H244" i="119"/>
  <c r="N244" i="119" s="1"/>
  <c r="H213" i="119"/>
  <c r="F416" i="119"/>
  <c r="H255" i="119"/>
  <c r="N255" i="119" s="1"/>
  <c r="F458" i="119"/>
  <c r="H256" i="119"/>
  <c r="N256" i="119" s="1"/>
  <c r="F459" i="119"/>
  <c r="H217" i="119"/>
  <c r="N217" i="119" s="1"/>
  <c r="F456" i="119"/>
  <c r="H253" i="119"/>
  <c r="N253" i="119" s="1"/>
  <c r="F479" i="119"/>
  <c r="H276" i="119"/>
  <c r="N276" i="119" s="1"/>
  <c r="F445" i="119"/>
  <c r="H242" i="119"/>
  <c r="N242" i="119" s="1"/>
  <c r="H265" i="119"/>
  <c r="N265" i="119" s="1"/>
  <c r="F468" i="119"/>
  <c r="H233" i="119"/>
  <c r="N233" i="119" s="1"/>
  <c r="F436" i="119"/>
  <c r="F466" i="119"/>
  <c r="H263" i="119"/>
  <c r="N263" i="119" s="1"/>
  <c r="H245" i="119"/>
  <c r="N245" i="119" s="1"/>
  <c r="F448" i="119"/>
  <c r="F428" i="119"/>
  <c r="H225" i="119"/>
  <c r="N225" i="119" s="1"/>
  <c r="F475" i="119"/>
  <c r="H272" i="119"/>
  <c r="N272" i="119" s="1"/>
  <c r="N10" i="119"/>
  <c r="F473" i="119"/>
  <c r="H270" i="119"/>
  <c r="N270" i="119" s="1"/>
  <c r="F430" i="119"/>
  <c r="H227" i="119"/>
  <c r="N227" i="119" s="1"/>
  <c r="F623" i="119"/>
  <c r="H420" i="119"/>
  <c r="N420" i="119" s="1"/>
  <c r="H479" i="119" l="1"/>
  <c r="N479" i="119" s="1"/>
  <c r="F682" i="119"/>
  <c r="F639" i="119"/>
  <c r="H436" i="119"/>
  <c r="N436" i="119" s="1"/>
  <c r="F619" i="119"/>
  <c r="H416" i="119"/>
  <c r="F664" i="119"/>
  <c r="H461" i="119"/>
  <c r="N461" i="119" s="1"/>
  <c r="F641" i="119"/>
  <c r="H438" i="119"/>
  <c r="N438" i="119" s="1"/>
  <c r="F644" i="119"/>
  <c r="H441" i="119"/>
  <c r="N441" i="119" s="1"/>
  <c r="H437" i="119"/>
  <c r="N437" i="119" s="1"/>
  <c r="F640" i="119"/>
  <c r="F643" i="119"/>
  <c r="H440" i="119"/>
  <c r="N440" i="119" s="1"/>
  <c r="F826" i="119"/>
  <c r="H623" i="119"/>
  <c r="N623" i="119" s="1"/>
  <c r="F636" i="119"/>
  <c r="H433" i="119"/>
  <c r="N433" i="119" s="1"/>
  <c r="F659" i="119"/>
  <c r="H456" i="119"/>
  <c r="N456" i="119" s="1"/>
  <c r="F625" i="119"/>
  <c r="H422" i="119"/>
  <c r="N422" i="119" s="1"/>
  <c r="H435" i="119"/>
  <c r="N435" i="119" s="1"/>
  <c r="F638" i="119"/>
  <c r="F671" i="119"/>
  <c r="H468" i="119"/>
  <c r="N468" i="119" s="1"/>
  <c r="F663" i="119"/>
  <c r="H460" i="119"/>
  <c r="N460" i="119" s="1"/>
  <c r="F646" i="119"/>
  <c r="H443" i="119"/>
  <c r="N443" i="119" s="1"/>
  <c r="F655" i="119"/>
  <c r="H452" i="119"/>
  <c r="N452" i="119" s="1"/>
  <c r="F635" i="119"/>
  <c r="H432" i="119"/>
  <c r="N432" i="119" s="1"/>
  <c r="F679" i="119"/>
  <c r="H476" i="119"/>
  <c r="N476" i="119" s="1"/>
  <c r="H478" i="119"/>
  <c r="N478" i="119" s="1"/>
  <c r="F681" i="119"/>
  <c r="F678" i="119"/>
  <c r="H475" i="119"/>
  <c r="N475" i="119" s="1"/>
  <c r="F657" i="119"/>
  <c r="H454" i="119"/>
  <c r="N454" i="119" s="1"/>
  <c r="F662" i="119"/>
  <c r="H459" i="119"/>
  <c r="N459" i="119" s="1"/>
  <c r="F650" i="119"/>
  <c r="H447" i="119"/>
  <c r="N447" i="119" s="1"/>
  <c r="F667" i="119"/>
  <c r="H464" i="119"/>
  <c r="N464" i="119" s="1"/>
  <c r="F620" i="119"/>
  <c r="H417" i="119"/>
  <c r="N417" i="119" s="1"/>
  <c r="H474" i="119"/>
  <c r="N474" i="119" s="1"/>
  <c r="F677" i="119"/>
  <c r="F653" i="119"/>
  <c r="H450" i="119"/>
  <c r="N450" i="119" s="1"/>
  <c r="H472" i="119"/>
  <c r="N472" i="119" s="1"/>
  <c r="F675" i="119"/>
  <c r="H419" i="119"/>
  <c r="N419" i="119" s="1"/>
  <c r="F622" i="119"/>
  <c r="F669" i="119"/>
  <c r="H466" i="119"/>
  <c r="N466" i="119" s="1"/>
  <c r="F637" i="119"/>
  <c r="H434" i="119"/>
  <c r="N434" i="119" s="1"/>
  <c r="N213" i="119"/>
  <c r="F631" i="119"/>
  <c r="H428" i="119"/>
  <c r="N428" i="119" s="1"/>
  <c r="F651" i="119"/>
  <c r="H448" i="119"/>
  <c r="N448" i="119" s="1"/>
  <c r="F665" i="119"/>
  <c r="H462" i="119"/>
  <c r="N462" i="119" s="1"/>
  <c r="F626" i="119"/>
  <c r="H423" i="119"/>
  <c r="N423" i="119" s="1"/>
  <c r="F660" i="119"/>
  <c r="H457" i="119"/>
  <c r="N457" i="119" s="1"/>
  <c r="F642" i="119"/>
  <c r="H439" i="119"/>
  <c r="N439" i="119" s="1"/>
  <c r="F666" i="119"/>
  <c r="H463" i="119"/>
  <c r="N463" i="119" s="1"/>
  <c r="H444" i="119"/>
  <c r="N444" i="119" s="1"/>
  <c r="F647" i="119"/>
  <c r="F673" i="119"/>
  <c r="H470" i="119"/>
  <c r="N470" i="119" s="1"/>
  <c r="F649" i="119"/>
  <c r="H446" i="119"/>
  <c r="N446" i="119" s="1"/>
  <c r="F652" i="119"/>
  <c r="H449" i="119"/>
  <c r="N449" i="119" s="1"/>
  <c r="F624" i="119"/>
  <c r="H421" i="119"/>
  <c r="N421" i="119" s="1"/>
  <c r="F633" i="119"/>
  <c r="H430" i="119"/>
  <c r="N430" i="119" s="1"/>
  <c r="H473" i="119"/>
  <c r="N473" i="119" s="1"/>
  <c r="F676" i="119"/>
  <c r="H445" i="119"/>
  <c r="N445" i="119" s="1"/>
  <c r="F648" i="119"/>
  <c r="H458" i="119"/>
  <c r="N458" i="119" s="1"/>
  <c r="F661" i="119"/>
  <c r="F627" i="119"/>
  <c r="H424" i="119"/>
  <c r="N424" i="119" s="1"/>
  <c r="F621" i="119"/>
  <c r="H418" i="119"/>
  <c r="N418" i="119" s="1"/>
  <c r="H480" i="119"/>
  <c r="N480" i="119" s="1"/>
  <c r="F683" i="119"/>
  <c r="H455" i="119"/>
  <c r="N455" i="119" s="1"/>
  <c r="F658" i="119"/>
  <c r="H469" i="119"/>
  <c r="N469" i="119" s="1"/>
  <c r="F672" i="119"/>
  <c r="F680" i="119"/>
  <c r="H477" i="119"/>
  <c r="N477" i="119" s="1"/>
  <c r="F670" i="119"/>
  <c r="H467" i="119"/>
  <c r="N467" i="119" s="1"/>
  <c r="H451" i="119"/>
  <c r="N451" i="119" s="1"/>
  <c r="F654" i="119"/>
  <c r="H442" i="119"/>
  <c r="N442" i="119" s="1"/>
  <c r="F645" i="119"/>
  <c r="G822" i="119"/>
  <c r="F668" i="119"/>
  <c r="H465" i="119"/>
  <c r="N465" i="119" s="1"/>
  <c r="F656" i="119"/>
  <c r="H453" i="119"/>
  <c r="N453" i="119" s="1"/>
  <c r="F868" i="119" l="1"/>
  <c r="H665" i="119"/>
  <c r="N665" i="119" s="1"/>
  <c r="H646" i="119"/>
  <c r="N646" i="119" s="1"/>
  <c r="F849" i="119"/>
  <c r="F880" i="119"/>
  <c r="H677" i="119"/>
  <c r="N677" i="119" s="1"/>
  <c r="F843" i="119"/>
  <c r="H640" i="119"/>
  <c r="N640" i="119" s="1"/>
  <c r="N416" i="119"/>
  <c r="F840" i="119"/>
  <c r="H637" i="119"/>
  <c r="N637" i="119" s="1"/>
  <c r="H625" i="119"/>
  <c r="N625" i="119" s="1"/>
  <c r="F828" i="119"/>
  <c r="F824" i="119"/>
  <c r="H621" i="119"/>
  <c r="N621" i="119" s="1"/>
  <c r="F875" i="119"/>
  <c r="H672" i="119"/>
  <c r="N672" i="119" s="1"/>
  <c r="F854" i="119"/>
  <c r="H651" i="119"/>
  <c r="N651" i="119" s="1"/>
  <c r="H662" i="119"/>
  <c r="N662" i="119" s="1"/>
  <c r="F865" i="119"/>
  <c r="F862" i="119"/>
  <c r="H659" i="119"/>
  <c r="N659" i="119" s="1"/>
  <c r="F879" i="119"/>
  <c r="H676" i="119"/>
  <c r="N676" i="119" s="1"/>
  <c r="H653" i="119"/>
  <c r="N653" i="119" s="1"/>
  <c r="F856" i="119"/>
  <c r="F846" i="119"/>
  <c r="H643" i="119"/>
  <c r="N643" i="119" s="1"/>
  <c r="F883" i="119"/>
  <c r="H680" i="119"/>
  <c r="N680" i="119" s="1"/>
  <c r="H645" i="119"/>
  <c r="N645" i="119" s="1"/>
  <c r="F848" i="119"/>
  <c r="H642" i="119"/>
  <c r="N642" i="119" s="1"/>
  <c r="F845" i="119"/>
  <c r="F866" i="119"/>
  <c r="H663" i="119"/>
  <c r="N663" i="119" s="1"/>
  <c r="F830" i="119"/>
  <c r="H627" i="119"/>
  <c r="N627" i="119" s="1"/>
  <c r="F863" i="119"/>
  <c r="H660" i="119"/>
  <c r="N660" i="119" s="1"/>
  <c r="F834" i="119"/>
  <c r="H631" i="119"/>
  <c r="N631" i="119" s="1"/>
  <c r="F823" i="119"/>
  <c r="H620" i="119"/>
  <c r="N620" i="119" s="1"/>
  <c r="H657" i="119"/>
  <c r="N657" i="119" s="1"/>
  <c r="F860" i="119"/>
  <c r="F838" i="119"/>
  <c r="H635" i="119"/>
  <c r="N635" i="119" s="1"/>
  <c r="F874" i="119"/>
  <c r="H671" i="119"/>
  <c r="N671" i="119" s="1"/>
  <c r="H636" i="119"/>
  <c r="N636" i="119" s="1"/>
  <c r="F839" i="119"/>
  <c r="F847" i="119"/>
  <c r="H644" i="119"/>
  <c r="N644" i="119" s="1"/>
  <c r="F869" i="119"/>
  <c r="H666" i="119"/>
  <c r="N666" i="119" s="1"/>
  <c r="F867" i="119"/>
  <c r="H664" i="119"/>
  <c r="N664" i="119" s="1"/>
  <c r="F876" i="119"/>
  <c r="H673" i="119"/>
  <c r="N673" i="119" s="1"/>
  <c r="H654" i="119"/>
  <c r="N654" i="119" s="1"/>
  <c r="F857" i="119"/>
  <c r="F859" i="119"/>
  <c r="H656" i="119"/>
  <c r="N656" i="119" s="1"/>
  <c r="F827" i="119"/>
  <c r="H624" i="119"/>
  <c r="N624" i="119" s="1"/>
  <c r="F850" i="119"/>
  <c r="H647" i="119"/>
  <c r="N647" i="119" s="1"/>
  <c r="F878" i="119"/>
  <c r="H675" i="119"/>
  <c r="N675" i="119" s="1"/>
  <c r="F841" i="119"/>
  <c r="H638" i="119"/>
  <c r="N638" i="119" s="1"/>
  <c r="H639" i="119"/>
  <c r="N639" i="119" s="1"/>
  <c r="F842" i="119"/>
  <c r="G1025" i="119"/>
  <c r="H669" i="119"/>
  <c r="N669" i="119" s="1"/>
  <c r="F872" i="119"/>
  <c r="F882" i="119"/>
  <c r="H679" i="119"/>
  <c r="N679" i="119" s="1"/>
  <c r="F851" i="119"/>
  <c r="H648" i="119"/>
  <c r="N648" i="119" s="1"/>
  <c r="F829" i="119"/>
  <c r="H626" i="119"/>
  <c r="N626" i="119" s="1"/>
  <c r="F870" i="119"/>
  <c r="H667" i="119"/>
  <c r="N667" i="119" s="1"/>
  <c r="F881" i="119"/>
  <c r="H678" i="119"/>
  <c r="N678" i="119" s="1"/>
  <c r="F858" i="119"/>
  <c r="H655" i="119"/>
  <c r="N655" i="119" s="1"/>
  <c r="F1029" i="119"/>
  <c r="H826" i="119"/>
  <c r="N826" i="119" s="1"/>
  <c r="H641" i="119"/>
  <c r="N641" i="119" s="1"/>
  <c r="F844" i="119"/>
  <c r="F885" i="119"/>
  <c r="H682" i="119"/>
  <c r="N682" i="119" s="1"/>
  <c r="H650" i="119"/>
  <c r="N650" i="119" s="1"/>
  <c r="F853" i="119"/>
  <c r="F852" i="119"/>
  <c r="H649" i="119"/>
  <c r="N649" i="119" s="1"/>
  <c r="F822" i="119"/>
  <c r="H619" i="119"/>
  <c r="F836" i="119"/>
  <c r="H633" i="119"/>
  <c r="N633" i="119" s="1"/>
  <c r="F825" i="119"/>
  <c r="H622" i="119"/>
  <c r="N622" i="119" s="1"/>
  <c r="F861" i="119"/>
  <c r="H658" i="119"/>
  <c r="N658" i="119" s="1"/>
  <c r="H661" i="119"/>
  <c r="N661" i="119" s="1"/>
  <c r="F864" i="119"/>
  <c r="F886" i="119"/>
  <c r="H683" i="119"/>
  <c r="N683" i="119" s="1"/>
  <c r="F871" i="119"/>
  <c r="H668" i="119"/>
  <c r="N668" i="119" s="1"/>
  <c r="F873" i="119"/>
  <c r="H670" i="119"/>
  <c r="N670" i="119" s="1"/>
  <c r="F855" i="119"/>
  <c r="H652" i="119"/>
  <c r="N652" i="119" s="1"/>
  <c r="H681" i="119"/>
  <c r="N681" i="119" s="1"/>
  <c r="F884" i="119"/>
  <c r="F1060" i="119" l="1"/>
  <c r="H857" i="119"/>
  <c r="N857" i="119" s="1"/>
  <c r="F1076" i="119"/>
  <c r="H873" i="119"/>
  <c r="N873" i="119" s="1"/>
  <c r="H878" i="119"/>
  <c r="N878" i="119" s="1"/>
  <c r="F1081" i="119"/>
  <c r="F1050" i="119"/>
  <c r="H847" i="119"/>
  <c r="N847" i="119" s="1"/>
  <c r="H830" i="119"/>
  <c r="N830" i="119" s="1"/>
  <c r="F1033" i="119"/>
  <c r="H883" i="119"/>
  <c r="N883" i="119" s="1"/>
  <c r="F1086" i="119"/>
  <c r="H862" i="119"/>
  <c r="N862" i="119" s="1"/>
  <c r="F1065" i="119"/>
  <c r="F1027" i="119"/>
  <c r="H824" i="119"/>
  <c r="N824" i="119" s="1"/>
  <c r="F1046" i="119"/>
  <c r="H843" i="119"/>
  <c r="N843" i="119" s="1"/>
  <c r="F1079" i="119"/>
  <c r="H876" i="119"/>
  <c r="N876" i="119" s="1"/>
  <c r="H823" i="119"/>
  <c r="N823" i="119" s="1"/>
  <c r="F1026" i="119"/>
  <c r="F1069" i="119"/>
  <c r="H866" i="119"/>
  <c r="N866" i="119" s="1"/>
  <c r="H846" i="119"/>
  <c r="N846" i="119" s="1"/>
  <c r="F1049" i="119"/>
  <c r="H880" i="119"/>
  <c r="N880" i="119" s="1"/>
  <c r="F1083" i="119"/>
  <c r="H1029" i="119"/>
  <c r="N1029" i="119" s="1"/>
  <c r="F1232" i="119"/>
  <c r="F1045" i="119"/>
  <c r="H842" i="119"/>
  <c r="N842" i="119" s="1"/>
  <c r="H845" i="119"/>
  <c r="N845" i="119" s="1"/>
  <c r="F1048" i="119"/>
  <c r="F1059" i="119"/>
  <c r="H856" i="119"/>
  <c r="N856" i="119" s="1"/>
  <c r="F1052" i="119"/>
  <c r="H849" i="119"/>
  <c r="N849" i="119" s="1"/>
  <c r="F1063" i="119"/>
  <c r="H860" i="119"/>
  <c r="N860" i="119" s="1"/>
  <c r="F1042" i="119"/>
  <c r="H839" i="119"/>
  <c r="N839" i="119" s="1"/>
  <c r="F1068" i="119"/>
  <c r="H865" i="119"/>
  <c r="N865" i="119" s="1"/>
  <c r="F1074" i="119"/>
  <c r="H871" i="119"/>
  <c r="N871" i="119" s="1"/>
  <c r="G1228" i="119"/>
  <c r="F1087" i="119"/>
  <c r="H884" i="119"/>
  <c r="N884" i="119" s="1"/>
  <c r="F1089" i="119"/>
  <c r="H886" i="119"/>
  <c r="N886" i="119" s="1"/>
  <c r="F1039" i="119"/>
  <c r="H836" i="119"/>
  <c r="N836" i="119" s="1"/>
  <c r="F1054" i="119"/>
  <c r="H851" i="119"/>
  <c r="N851" i="119" s="1"/>
  <c r="F1030" i="119"/>
  <c r="H827" i="119"/>
  <c r="N827" i="119" s="1"/>
  <c r="F1070" i="119"/>
  <c r="H867" i="119"/>
  <c r="N867" i="119" s="1"/>
  <c r="F1077" i="119"/>
  <c r="H874" i="119"/>
  <c r="N874" i="119" s="1"/>
  <c r="H834" i="119"/>
  <c r="N834" i="119" s="1"/>
  <c r="F1037" i="119"/>
  <c r="F1057" i="119"/>
  <c r="H854" i="119"/>
  <c r="N854" i="119" s="1"/>
  <c r="F1043" i="119"/>
  <c r="H840" i="119"/>
  <c r="N840" i="119" s="1"/>
  <c r="F1073" i="119"/>
  <c r="H870" i="119"/>
  <c r="N870" i="119" s="1"/>
  <c r="F1064" i="119"/>
  <c r="H861" i="119"/>
  <c r="N861" i="119" s="1"/>
  <c r="H852" i="119"/>
  <c r="N852" i="119" s="1"/>
  <c r="F1055" i="119"/>
  <c r="F1031" i="119"/>
  <c r="H828" i="119"/>
  <c r="N828" i="119" s="1"/>
  <c r="H825" i="119"/>
  <c r="N825" i="119" s="1"/>
  <c r="F1028" i="119"/>
  <c r="F1053" i="119"/>
  <c r="H850" i="119"/>
  <c r="N850" i="119" s="1"/>
  <c r="N619" i="119"/>
  <c r="H848" i="119"/>
  <c r="N848" i="119" s="1"/>
  <c r="F1051" i="119"/>
  <c r="H872" i="119"/>
  <c r="N872" i="119" s="1"/>
  <c r="F1075" i="119"/>
  <c r="F1056" i="119"/>
  <c r="H853" i="119"/>
  <c r="N853" i="119" s="1"/>
  <c r="F1032" i="119"/>
  <c r="H829" i="119"/>
  <c r="N829" i="119" s="1"/>
  <c r="F1061" i="119"/>
  <c r="H858" i="119"/>
  <c r="N858" i="119" s="1"/>
  <c r="F1067" i="119"/>
  <c r="H864" i="119"/>
  <c r="N864" i="119" s="1"/>
  <c r="F1088" i="119"/>
  <c r="H885" i="119"/>
  <c r="N885" i="119" s="1"/>
  <c r="F1084" i="119"/>
  <c r="H881" i="119"/>
  <c r="N881" i="119" s="1"/>
  <c r="H855" i="119"/>
  <c r="N855" i="119" s="1"/>
  <c r="F1058" i="119"/>
  <c r="F1025" i="119"/>
  <c r="H822" i="119"/>
  <c r="F1047" i="119"/>
  <c r="H844" i="119"/>
  <c r="N844" i="119" s="1"/>
  <c r="F1085" i="119"/>
  <c r="H882" i="119"/>
  <c r="N882" i="119" s="1"/>
  <c r="F1044" i="119"/>
  <c r="H841" i="119"/>
  <c r="N841" i="119" s="1"/>
  <c r="H859" i="119"/>
  <c r="N859" i="119" s="1"/>
  <c r="F1062" i="119"/>
  <c r="F1072" i="119"/>
  <c r="H869" i="119"/>
  <c r="N869" i="119" s="1"/>
  <c r="H838" i="119"/>
  <c r="N838" i="119" s="1"/>
  <c r="F1041" i="119"/>
  <c r="F1066" i="119"/>
  <c r="H863" i="119"/>
  <c r="N863" i="119" s="1"/>
  <c r="H879" i="119"/>
  <c r="N879" i="119" s="1"/>
  <c r="F1082" i="119"/>
  <c r="F1078" i="119"/>
  <c r="H875" i="119"/>
  <c r="N875" i="119" s="1"/>
  <c r="F1071" i="119"/>
  <c r="H868" i="119"/>
  <c r="N868" i="119" s="1"/>
  <c r="F1285" i="119" l="1"/>
  <c r="H1082" i="119"/>
  <c r="N1082" i="119" s="1"/>
  <c r="H1075" i="119"/>
  <c r="N1075" i="119" s="1"/>
  <c r="F1278" i="119"/>
  <c r="H1053" i="119"/>
  <c r="N1053" i="119" s="1"/>
  <c r="F1256" i="119"/>
  <c r="F1267" i="119"/>
  <c r="H1064" i="119"/>
  <c r="N1064" i="119" s="1"/>
  <c r="H1054" i="119"/>
  <c r="N1054" i="119" s="1"/>
  <c r="F1257" i="119"/>
  <c r="H1063" i="119"/>
  <c r="N1063" i="119" s="1"/>
  <c r="F1266" i="119"/>
  <c r="H1045" i="119"/>
  <c r="N1045" i="119" s="1"/>
  <c r="F1248" i="119"/>
  <c r="F1272" i="119"/>
  <c r="H1069" i="119"/>
  <c r="N1069" i="119" s="1"/>
  <c r="F1230" i="119"/>
  <c r="H1027" i="119"/>
  <c r="N1027" i="119" s="1"/>
  <c r="F1253" i="119"/>
  <c r="H1050" i="119"/>
  <c r="N1050" i="119" s="1"/>
  <c r="F1270" i="119"/>
  <c r="H1067" i="119"/>
  <c r="N1067" i="119" s="1"/>
  <c r="F1228" i="119"/>
  <c r="H1025" i="119"/>
  <c r="F1435" i="119"/>
  <c r="H1435" i="119" s="1"/>
  <c r="N1435" i="119" s="1"/>
  <c r="H1232" i="119"/>
  <c r="N1232" i="119" s="1"/>
  <c r="F1269" i="119"/>
  <c r="H1066" i="119"/>
  <c r="N1066" i="119" s="1"/>
  <c r="F1280" i="119"/>
  <c r="H1077" i="119"/>
  <c r="N1077" i="119" s="1"/>
  <c r="F1255" i="119"/>
  <c r="H1052" i="119"/>
  <c r="N1052" i="119" s="1"/>
  <c r="N822" i="119"/>
  <c r="F1240" i="119"/>
  <c r="H1037" i="119"/>
  <c r="N1037" i="119" s="1"/>
  <c r="F1261" i="119"/>
  <c r="H1058" i="119"/>
  <c r="N1058" i="119" s="1"/>
  <c r="H1083" i="119"/>
  <c r="N1083" i="119" s="1"/>
  <c r="F1286" i="119"/>
  <c r="F1289" i="119"/>
  <c r="H1086" i="119"/>
  <c r="N1086" i="119" s="1"/>
  <c r="F1291" i="119"/>
  <c r="H1088" i="119"/>
  <c r="N1088" i="119" s="1"/>
  <c r="G1431" i="119"/>
  <c r="F1284" i="119"/>
  <c r="H1081" i="119"/>
  <c r="N1081" i="119" s="1"/>
  <c r="H1044" i="119"/>
  <c r="N1044" i="119" s="1"/>
  <c r="F1247" i="119"/>
  <c r="F1277" i="119"/>
  <c r="H1074" i="119"/>
  <c r="N1074" i="119" s="1"/>
  <c r="H1041" i="119"/>
  <c r="N1041" i="119" s="1"/>
  <c r="F1244" i="119"/>
  <c r="F1254" i="119"/>
  <c r="H1051" i="119"/>
  <c r="N1051" i="119" s="1"/>
  <c r="F1274" i="119"/>
  <c r="H1071" i="119"/>
  <c r="N1071" i="119" s="1"/>
  <c r="F1288" i="119"/>
  <c r="H1085" i="119"/>
  <c r="N1085" i="119" s="1"/>
  <c r="F1234" i="119"/>
  <c r="H1031" i="119"/>
  <c r="N1031" i="119" s="1"/>
  <c r="F1246" i="119"/>
  <c r="H1043" i="119"/>
  <c r="N1043" i="119" s="1"/>
  <c r="F1273" i="119"/>
  <c r="H1070" i="119"/>
  <c r="N1070" i="119" s="1"/>
  <c r="F1292" i="119"/>
  <c r="H1089" i="119"/>
  <c r="N1089" i="119" s="1"/>
  <c r="H1068" i="119"/>
  <c r="N1068" i="119" s="1"/>
  <c r="F1271" i="119"/>
  <c r="F1262" i="119"/>
  <c r="H1059" i="119"/>
  <c r="N1059" i="119" s="1"/>
  <c r="F1282" i="119"/>
  <c r="H1079" i="119"/>
  <c r="N1079" i="119" s="1"/>
  <c r="F1279" i="119"/>
  <c r="H1076" i="119"/>
  <c r="N1076" i="119" s="1"/>
  <c r="F1265" i="119"/>
  <c r="H1062" i="119"/>
  <c r="N1062" i="119" s="1"/>
  <c r="F1259" i="119"/>
  <c r="H1056" i="119"/>
  <c r="N1056" i="119" s="1"/>
  <c r="F1231" i="119"/>
  <c r="H1028" i="119"/>
  <c r="N1028" i="119" s="1"/>
  <c r="F1229" i="119"/>
  <c r="H1026" i="119"/>
  <c r="N1026" i="119" s="1"/>
  <c r="H1039" i="119"/>
  <c r="N1039" i="119" s="1"/>
  <c r="F1242" i="119"/>
  <c r="H1084" i="119"/>
  <c r="N1084" i="119" s="1"/>
  <c r="F1287" i="119"/>
  <c r="F1235" i="119"/>
  <c r="H1032" i="119"/>
  <c r="N1032" i="119" s="1"/>
  <c r="H1055" i="119"/>
  <c r="N1055" i="119" s="1"/>
  <c r="F1258" i="119"/>
  <c r="F1251" i="119"/>
  <c r="H1048" i="119"/>
  <c r="N1048" i="119" s="1"/>
  <c r="F1252" i="119"/>
  <c r="H1049" i="119"/>
  <c r="N1049" i="119" s="1"/>
  <c r="F1236" i="119"/>
  <c r="H1033" i="119"/>
  <c r="N1033" i="119" s="1"/>
  <c r="H1065" i="119"/>
  <c r="N1065" i="119" s="1"/>
  <c r="F1268" i="119"/>
  <c r="F1276" i="119"/>
  <c r="H1073" i="119"/>
  <c r="N1073" i="119" s="1"/>
  <c r="F1264" i="119"/>
  <c r="H1061" i="119"/>
  <c r="N1061" i="119" s="1"/>
  <c r="F1281" i="119"/>
  <c r="H1078" i="119"/>
  <c r="N1078" i="119" s="1"/>
  <c r="F1275" i="119"/>
  <c r="H1072" i="119"/>
  <c r="N1072" i="119" s="1"/>
  <c r="H1047" i="119"/>
  <c r="N1047" i="119" s="1"/>
  <c r="F1250" i="119"/>
  <c r="H1057" i="119"/>
  <c r="N1057" i="119" s="1"/>
  <c r="F1260" i="119"/>
  <c r="F1233" i="119"/>
  <c r="H1030" i="119"/>
  <c r="N1030" i="119" s="1"/>
  <c r="F1290" i="119"/>
  <c r="H1087" i="119"/>
  <c r="N1087" i="119" s="1"/>
  <c r="F1245" i="119"/>
  <c r="H1042" i="119"/>
  <c r="N1042" i="119" s="1"/>
  <c r="F1249" i="119"/>
  <c r="H1046" i="119"/>
  <c r="N1046" i="119" s="1"/>
  <c r="F1263" i="119"/>
  <c r="H1060" i="119"/>
  <c r="N1060" i="119" s="1"/>
  <c r="F1449" i="119" l="1"/>
  <c r="H1449" i="119" s="1"/>
  <c r="N1449" i="119" s="1"/>
  <c r="H1246" i="119"/>
  <c r="N1246" i="119" s="1"/>
  <c r="F1448" i="119"/>
  <c r="H1448" i="119" s="1"/>
  <c r="N1448" i="119" s="1"/>
  <c r="H1245" i="119"/>
  <c r="N1245" i="119" s="1"/>
  <c r="F1479" i="119"/>
  <c r="H1479" i="119" s="1"/>
  <c r="N1479" i="119" s="1"/>
  <c r="H1276" i="119"/>
  <c r="N1276" i="119" s="1"/>
  <c r="H1251" i="119"/>
  <c r="N1251" i="119" s="1"/>
  <c r="F1454" i="119"/>
  <c r="H1454" i="119" s="1"/>
  <c r="N1454" i="119" s="1"/>
  <c r="F1445" i="119"/>
  <c r="H1445" i="119" s="1"/>
  <c r="N1445" i="119" s="1"/>
  <c r="H1242" i="119"/>
  <c r="N1242" i="119" s="1"/>
  <c r="F1474" i="119"/>
  <c r="H1474" i="119" s="1"/>
  <c r="N1474" i="119" s="1"/>
  <c r="H1271" i="119"/>
  <c r="N1271" i="119" s="1"/>
  <c r="F1447" i="119"/>
  <c r="H1447" i="119" s="1"/>
  <c r="N1447" i="119" s="1"/>
  <c r="H1244" i="119"/>
  <c r="N1244" i="119" s="1"/>
  <c r="H1228" i="119"/>
  <c r="F1431" i="119"/>
  <c r="H1272" i="119"/>
  <c r="N1272" i="119" s="1"/>
  <c r="F1475" i="119"/>
  <c r="H1475" i="119" s="1"/>
  <c r="N1475" i="119" s="1"/>
  <c r="F1470" i="119"/>
  <c r="H1470" i="119" s="1"/>
  <c r="N1470" i="119" s="1"/>
  <c r="H1267" i="119"/>
  <c r="N1267" i="119" s="1"/>
  <c r="H1259" i="119"/>
  <c r="N1259" i="119" s="1"/>
  <c r="F1462" i="119"/>
  <c r="H1462" i="119" s="1"/>
  <c r="N1462" i="119" s="1"/>
  <c r="F1457" i="119"/>
  <c r="H1457" i="119" s="1"/>
  <c r="N1457" i="119" s="1"/>
  <c r="H1254" i="119"/>
  <c r="N1254" i="119" s="1"/>
  <c r="F1458" i="119"/>
  <c r="H1458" i="119" s="1"/>
  <c r="N1458" i="119" s="1"/>
  <c r="H1255" i="119"/>
  <c r="N1255" i="119" s="1"/>
  <c r="F1471" i="119"/>
  <c r="H1471" i="119" s="1"/>
  <c r="N1471" i="119" s="1"/>
  <c r="H1268" i="119"/>
  <c r="N1268" i="119" s="1"/>
  <c r="H1258" i="119"/>
  <c r="N1258" i="119" s="1"/>
  <c r="F1461" i="119"/>
  <c r="H1461" i="119" s="1"/>
  <c r="N1461" i="119" s="1"/>
  <c r="H1265" i="119"/>
  <c r="N1265" i="119" s="1"/>
  <c r="F1468" i="119"/>
  <c r="H1468" i="119" s="1"/>
  <c r="N1468" i="119" s="1"/>
  <c r="H1290" i="119"/>
  <c r="N1290" i="119" s="1"/>
  <c r="F1493" i="119"/>
  <c r="H1493" i="119" s="1"/>
  <c r="N1493" i="119" s="1"/>
  <c r="F1432" i="119"/>
  <c r="H1432" i="119" s="1"/>
  <c r="N1432" i="119" s="1"/>
  <c r="H1229" i="119"/>
  <c r="N1229" i="119" s="1"/>
  <c r="H1279" i="119"/>
  <c r="N1279" i="119" s="1"/>
  <c r="F1482" i="119"/>
  <c r="H1482" i="119" s="1"/>
  <c r="N1482" i="119" s="1"/>
  <c r="F1495" i="119"/>
  <c r="H1495" i="119" s="1"/>
  <c r="N1495" i="119" s="1"/>
  <c r="H1292" i="119"/>
  <c r="N1292" i="119" s="1"/>
  <c r="F1491" i="119"/>
  <c r="H1491" i="119" s="1"/>
  <c r="N1491" i="119" s="1"/>
  <c r="H1288" i="119"/>
  <c r="N1288" i="119" s="1"/>
  <c r="F1480" i="119"/>
  <c r="H1480" i="119" s="1"/>
  <c r="N1480" i="119" s="1"/>
  <c r="H1277" i="119"/>
  <c r="N1277" i="119" s="1"/>
  <c r="F1494" i="119"/>
  <c r="H1494" i="119" s="1"/>
  <c r="N1494" i="119" s="1"/>
  <c r="H1291" i="119"/>
  <c r="N1291" i="119" s="1"/>
  <c r="H1240" i="119"/>
  <c r="N1240" i="119" s="1"/>
  <c r="F1443" i="119"/>
  <c r="H1443" i="119" s="1"/>
  <c r="N1443" i="119" s="1"/>
  <c r="F1472" i="119"/>
  <c r="H1472" i="119" s="1"/>
  <c r="N1472" i="119" s="1"/>
  <c r="H1269" i="119"/>
  <c r="N1269" i="119" s="1"/>
  <c r="F1469" i="119"/>
  <c r="H1469" i="119" s="1"/>
  <c r="N1469" i="119" s="1"/>
  <c r="H1266" i="119"/>
  <c r="N1266" i="119" s="1"/>
  <c r="F1481" i="119"/>
  <c r="H1481" i="119" s="1"/>
  <c r="N1481" i="119" s="1"/>
  <c r="H1278" i="119"/>
  <c r="N1278" i="119" s="1"/>
  <c r="F1465" i="119"/>
  <c r="H1465" i="119" s="1"/>
  <c r="N1465" i="119" s="1"/>
  <c r="H1262" i="119"/>
  <c r="N1262" i="119" s="1"/>
  <c r="H1234" i="119"/>
  <c r="N1234" i="119" s="1"/>
  <c r="F1437" i="119"/>
  <c r="H1437" i="119" s="1"/>
  <c r="N1437" i="119" s="1"/>
  <c r="F1464" i="119"/>
  <c r="H1464" i="119" s="1"/>
  <c r="N1464" i="119" s="1"/>
  <c r="H1261" i="119"/>
  <c r="N1261" i="119" s="1"/>
  <c r="F1459" i="119"/>
  <c r="H1459" i="119" s="1"/>
  <c r="N1459" i="119" s="1"/>
  <c r="H1256" i="119"/>
  <c r="N1256" i="119" s="1"/>
  <c r="F1478" i="119"/>
  <c r="H1478" i="119" s="1"/>
  <c r="N1478" i="119" s="1"/>
  <c r="H1275" i="119"/>
  <c r="N1275" i="119" s="1"/>
  <c r="F1473" i="119"/>
  <c r="H1473" i="119" s="1"/>
  <c r="N1473" i="119" s="1"/>
  <c r="H1270" i="119"/>
  <c r="N1270" i="119" s="1"/>
  <c r="F1466" i="119"/>
  <c r="H1466" i="119" s="1"/>
  <c r="N1466" i="119" s="1"/>
  <c r="H1263" i="119"/>
  <c r="N1263" i="119" s="1"/>
  <c r="H1281" i="119"/>
  <c r="N1281" i="119" s="1"/>
  <c r="F1484" i="119"/>
  <c r="H1484" i="119" s="1"/>
  <c r="N1484" i="119" s="1"/>
  <c r="H1247" i="119"/>
  <c r="N1247" i="119" s="1"/>
  <c r="F1450" i="119"/>
  <c r="H1450" i="119" s="1"/>
  <c r="N1450" i="119" s="1"/>
  <c r="F1456" i="119"/>
  <c r="H1456" i="119" s="1"/>
  <c r="N1456" i="119" s="1"/>
  <c r="H1253" i="119"/>
  <c r="N1253" i="119" s="1"/>
  <c r="F1483" i="119"/>
  <c r="H1483" i="119" s="1"/>
  <c r="N1483" i="119" s="1"/>
  <c r="H1280" i="119"/>
  <c r="N1280" i="119" s="1"/>
  <c r="F1451" i="119"/>
  <c r="H1451" i="119" s="1"/>
  <c r="N1451" i="119" s="1"/>
  <c r="H1248" i="119"/>
  <c r="N1248" i="119" s="1"/>
  <c r="F1434" i="119"/>
  <c r="H1434" i="119" s="1"/>
  <c r="N1434" i="119" s="1"/>
  <c r="H1231" i="119"/>
  <c r="N1231" i="119" s="1"/>
  <c r="H1273" i="119"/>
  <c r="N1273" i="119" s="1"/>
  <c r="F1476" i="119"/>
  <c r="H1476" i="119" s="1"/>
  <c r="N1476" i="119" s="1"/>
  <c r="H1274" i="119"/>
  <c r="N1274" i="119" s="1"/>
  <c r="F1477" i="119"/>
  <c r="H1477" i="119" s="1"/>
  <c r="N1477" i="119" s="1"/>
  <c r="F1492" i="119"/>
  <c r="H1492" i="119" s="1"/>
  <c r="N1492" i="119" s="1"/>
  <c r="H1289" i="119"/>
  <c r="N1289" i="119" s="1"/>
  <c r="F1460" i="119"/>
  <c r="H1460" i="119" s="1"/>
  <c r="N1460" i="119" s="1"/>
  <c r="H1257" i="119"/>
  <c r="N1257" i="119" s="1"/>
  <c r="F1453" i="119"/>
  <c r="H1453" i="119" s="1"/>
  <c r="N1453" i="119" s="1"/>
  <c r="H1250" i="119"/>
  <c r="N1250" i="119" s="1"/>
  <c r="F1487" i="119"/>
  <c r="H1487" i="119" s="1"/>
  <c r="N1487" i="119" s="1"/>
  <c r="H1284" i="119"/>
  <c r="N1284" i="119" s="1"/>
  <c r="F1436" i="119"/>
  <c r="H1436" i="119" s="1"/>
  <c r="N1436" i="119" s="1"/>
  <c r="H1233" i="119"/>
  <c r="N1233" i="119" s="1"/>
  <c r="F1439" i="119"/>
  <c r="H1439" i="119" s="1"/>
  <c r="N1439" i="119" s="1"/>
  <c r="H1236" i="119"/>
  <c r="N1236" i="119" s="1"/>
  <c r="F1463" i="119"/>
  <c r="H1463" i="119" s="1"/>
  <c r="N1463" i="119" s="1"/>
  <c r="H1260" i="119"/>
  <c r="N1260" i="119" s="1"/>
  <c r="F1438" i="119"/>
  <c r="H1438" i="119" s="1"/>
  <c r="N1438" i="119" s="1"/>
  <c r="H1235" i="119"/>
  <c r="N1235" i="119" s="1"/>
  <c r="F1485" i="119"/>
  <c r="H1485" i="119" s="1"/>
  <c r="N1485" i="119" s="1"/>
  <c r="H1282" i="119"/>
  <c r="N1282" i="119" s="1"/>
  <c r="H1249" i="119"/>
  <c r="N1249" i="119" s="1"/>
  <c r="F1452" i="119"/>
  <c r="H1452" i="119" s="1"/>
  <c r="N1452" i="119" s="1"/>
  <c r="F1467" i="119"/>
  <c r="H1467" i="119" s="1"/>
  <c r="N1467" i="119" s="1"/>
  <c r="H1264" i="119"/>
  <c r="N1264" i="119" s="1"/>
  <c r="F1455" i="119"/>
  <c r="H1455" i="119" s="1"/>
  <c r="N1455" i="119" s="1"/>
  <c r="H1252" i="119"/>
  <c r="N1252" i="119" s="1"/>
  <c r="F1490" i="119"/>
  <c r="H1490" i="119" s="1"/>
  <c r="N1490" i="119" s="1"/>
  <c r="H1287" i="119"/>
  <c r="N1287" i="119" s="1"/>
  <c r="H1286" i="119"/>
  <c r="N1286" i="119" s="1"/>
  <c r="F1489" i="119"/>
  <c r="H1489" i="119" s="1"/>
  <c r="N1489" i="119" s="1"/>
  <c r="N1025" i="119"/>
  <c r="F1433" i="119"/>
  <c r="H1433" i="119" s="1"/>
  <c r="N1433" i="119" s="1"/>
  <c r="H1230" i="119"/>
  <c r="N1230" i="119" s="1"/>
  <c r="F1488" i="119"/>
  <c r="H1488" i="119" s="1"/>
  <c r="N1488" i="119" s="1"/>
  <c r="H1285" i="119"/>
  <c r="N1285" i="119" s="1"/>
  <c r="N1228" i="119" l="1"/>
  <c r="H1431" i="119"/>
  <c r="N1431" i="119" l="1"/>
  <c r="C276" i="119" l="1"/>
  <c r="C479" i="119" s="1"/>
  <c r="C682" i="119" s="1"/>
  <c r="C885" i="119" s="1"/>
  <c r="C1088" i="119" s="1"/>
  <c r="C1291" i="119" s="1"/>
  <c r="C1494" i="119" s="1"/>
  <c r="D263" i="119"/>
  <c r="D466" i="119" s="1"/>
  <c r="D669" i="119" s="1"/>
  <c r="D872" i="119" s="1"/>
  <c r="D1075" i="119" s="1"/>
  <c r="D1278" i="119" s="1"/>
  <c r="D1481" i="119" s="1"/>
  <c r="D268" i="119"/>
  <c r="D471" i="119" s="1"/>
  <c r="D674" i="119" s="1"/>
  <c r="D877" i="119" s="1"/>
  <c r="D1080" i="119" s="1"/>
  <c r="D1283" i="119" s="1"/>
  <c r="D1486" i="119" s="1"/>
  <c r="C254" i="119"/>
  <c r="C457" i="119" s="1"/>
  <c r="C660" i="119" s="1"/>
  <c r="C863" i="119" s="1"/>
  <c r="C1066" i="119" s="1"/>
  <c r="C1269" i="119" s="1"/>
  <c r="C1472" i="119" s="1"/>
  <c r="C238" i="119"/>
  <c r="C441" i="119" s="1"/>
  <c r="C644" i="119" s="1"/>
  <c r="C847" i="119" s="1"/>
  <c r="C1050" i="119" s="1"/>
  <c r="C1253" i="119" s="1"/>
  <c r="C1456" i="119" s="1"/>
  <c r="C226" i="119"/>
  <c r="C429" i="119" s="1"/>
  <c r="C632" i="119" s="1"/>
  <c r="C835" i="119" s="1"/>
  <c r="C1038" i="119" s="1"/>
  <c r="C1241" i="119" s="1"/>
  <c r="C1444" i="119" s="1"/>
  <c r="C222" i="119"/>
  <c r="C425" i="119" s="1"/>
  <c r="C628" i="119" s="1"/>
  <c r="C831" i="119" s="1"/>
  <c r="C1034" i="119" s="1"/>
  <c r="C1237" i="119" s="1"/>
  <c r="C1440" i="119" s="1"/>
  <c r="F268" i="119" l="1"/>
  <c r="H65" i="119"/>
  <c r="N65" i="119" s="1"/>
  <c r="H19" i="119"/>
  <c r="F222" i="119"/>
  <c r="F208" i="119"/>
  <c r="D276" i="119"/>
  <c r="D479" i="119" s="1"/>
  <c r="D682" i="119" s="1"/>
  <c r="D885" i="119" s="1"/>
  <c r="D1088" i="119" s="1"/>
  <c r="D1291" i="119" s="1"/>
  <c r="D1494" i="119" s="1"/>
  <c r="C240" i="119"/>
  <c r="C443" i="119" s="1"/>
  <c r="C646" i="119" s="1"/>
  <c r="C849" i="119" s="1"/>
  <c r="C1052" i="119" s="1"/>
  <c r="C1255" i="119" s="1"/>
  <c r="C1458" i="119" s="1"/>
  <c r="E262" i="119"/>
  <c r="E465" i="119" s="1"/>
  <c r="E668" i="119" s="1"/>
  <c r="E871" i="119" s="1"/>
  <c r="E1074" i="119" s="1"/>
  <c r="E1277" i="119" s="1"/>
  <c r="E1480" i="119" s="1"/>
  <c r="D236" i="119"/>
  <c r="D439" i="119" s="1"/>
  <c r="D642" i="119" s="1"/>
  <c r="D845" i="119" s="1"/>
  <c r="D1048" i="119" s="1"/>
  <c r="D1251" i="119" s="1"/>
  <c r="D1454" i="119" s="1"/>
  <c r="E237" i="119"/>
  <c r="E440" i="119" s="1"/>
  <c r="E643" i="119" s="1"/>
  <c r="E846" i="119" s="1"/>
  <c r="E1049" i="119" s="1"/>
  <c r="E1252" i="119" s="1"/>
  <c r="E1455" i="119" s="1"/>
  <c r="E239" i="119"/>
  <c r="E442" i="119" s="1"/>
  <c r="E645" i="119" s="1"/>
  <c r="E848" i="119" s="1"/>
  <c r="E1051" i="119" s="1"/>
  <c r="E1254" i="119" s="1"/>
  <c r="E1457" i="119" s="1"/>
  <c r="E271" i="119"/>
  <c r="E474" i="119" s="1"/>
  <c r="E677" i="119" s="1"/>
  <c r="E880" i="119" s="1"/>
  <c r="E1083" i="119" s="1"/>
  <c r="E1286" i="119" s="1"/>
  <c r="E1489" i="119" s="1"/>
  <c r="F223" i="119"/>
  <c r="E253" i="119"/>
  <c r="E456" i="119" s="1"/>
  <c r="E659" i="119" s="1"/>
  <c r="E862" i="119" s="1"/>
  <c r="E1065" i="119" s="1"/>
  <c r="E1268" i="119" s="1"/>
  <c r="E1471" i="119" s="1"/>
  <c r="F224" i="119"/>
  <c r="C214" i="119"/>
  <c r="C417" i="119" s="1"/>
  <c r="C620" i="119" s="1"/>
  <c r="C823" i="119" s="1"/>
  <c r="C1026" i="119" s="1"/>
  <c r="C1229" i="119" s="1"/>
  <c r="C1432" i="119" s="1"/>
  <c r="C263" i="119"/>
  <c r="C466" i="119" s="1"/>
  <c r="C669" i="119" s="1"/>
  <c r="C872" i="119" s="1"/>
  <c r="C1075" i="119" s="1"/>
  <c r="C1278" i="119" s="1"/>
  <c r="C1481" i="119" s="1"/>
  <c r="D214" i="119"/>
  <c r="D417" i="119" s="1"/>
  <c r="D620" i="119" s="1"/>
  <c r="D823" i="119" s="1"/>
  <c r="D1026" i="119" s="1"/>
  <c r="D1229" i="119" s="1"/>
  <c r="D1432" i="119" s="1"/>
  <c r="C272" i="119"/>
  <c r="C475" i="119" s="1"/>
  <c r="C678" i="119" s="1"/>
  <c r="C881" i="119" s="1"/>
  <c r="C1084" i="119" s="1"/>
  <c r="C1287" i="119" s="1"/>
  <c r="C1490" i="119" s="1"/>
  <c r="G222" i="119"/>
  <c r="F226" i="119"/>
  <c r="H23" i="119"/>
  <c r="N23" i="119" s="1"/>
  <c r="D226" i="119"/>
  <c r="D429" i="119" s="1"/>
  <c r="D632" i="119" s="1"/>
  <c r="D835" i="119" s="1"/>
  <c r="D1038" i="119" s="1"/>
  <c r="D1241" i="119" s="1"/>
  <c r="D1444" i="119" s="1"/>
  <c r="G223" i="119"/>
  <c r="C268" i="119"/>
  <c r="C471" i="119" s="1"/>
  <c r="C674" i="119" s="1"/>
  <c r="C877" i="119" s="1"/>
  <c r="C1080" i="119" s="1"/>
  <c r="C1283" i="119" s="1"/>
  <c r="C1486" i="119" s="1"/>
  <c r="D259" i="119"/>
  <c r="D462" i="119" s="1"/>
  <c r="D665" i="119" s="1"/>
  <c r="D868" i="119" s="1"/>
  <c r="D1071" i="119" s="1"/>
  <c r="D1274" i="119" s="1"/>
  <c r="D1477" i="119" s="1"/>
  <c r="E221" i="119"/>
  <c r="E424" i="119" s="1"/>
  <c r="E627" i="119" s="1"/>
  <c r="E830" i="119" s="1"/>
  <c r="E1033" i="119" s="1"/>
  <c r="E1236" i="119" s="1"/>
  <c r="E1439" i="119" s="1"/>
  <c r="E258" i="119"/>
  <c r="E461" i="119" s="1"/>
  <c r="E664" i="119" s="1"/>
  <c r="E867" i="119" s="1"/>
  <c r="E1070" i="119" s="1"/>
  <c r="E1273" i="119" s="1"/>
  <c r="E1476" i="119" s="1"/>
  <c r="G228" i="119"/>
  <c r="G431" i="119" s="1"/>
  <c r="G634" i="119" s="1"/>
  <c r="G837" i="119" s="1"/>
  <c r="G1040" i="119" s="1"/>
  <c r="G1243" i="119" s="1"/>
  <c r="G1446" i="119" s="1"/>
  <c r="D238" i="119"/>
  <c r="D441" i="119" s="1"/>
  <c r="D644" i="119" s="1"/>
  <c r="D847" i="119" s="1"/>
  <c r="D1050" i="119" s="1"/>
  <c r="D1253" i="119" s="1"/>
  <c r="D1456" i="119" s="1"/>
  <c r="D272" i="119"/>
  <c r="D475" i="119" s="1"/>
  <c r="D678" i="119" s="1"/>
  <c r="D881" i="119" s="1"/>
  <c r="D1084" i="119" s="1"/>
  <c r="D1287" i="119" s="1"/>
  <c r="D1490" i="119" s="1"/>
  <c r="G226" i="119"/>
  <c r="G429" i="119" s="1"/>
  <c r="G632" i="119" s="1"/>
  <c r="G835" i="119" s="1"/>
  <c r="G1038" i="119" s="1"/>
  <c r="G1241" i="119" s="1"/>
  <c r="G1444" i="119" s="1"/>
  <c r="C259" i="119"/>
  <c r="C462" i="119" s="1"/>
  <c r="C665" i="119" s="1"/>
  <c r="C868" i="119" s="1"/>
  <c r="C1071" i="119" s="1"/>
  <c r="C1274" i="119" s="1"/>
  <c r="C1477" i="119" s="1"/>
  <c r="D222" i="119"/>
  <c r="D425" i="119" s="1"/>
  <c r="D628" i="119" s="1"/>
  <c r="D831" i="119" s="1"/>
  <c r="D1034" i="119" s="1"/>
  <c r="D1237" i="119" s="1"/>
  <c r="D1440" i="119" s="1"/>
  <c r="G224" i="119"/>
  <c r="D254" i="119"/>
  <c r="D457" i="119" s="1"/>
  <c r="D660" i="119" s="1"/>
  <c r="D863" i="119" s="1"/>
  <c r="D1066" i="119" s="1"/>
  <c r="D1269" i="119" s="1"/>
  <c r="D1472" i="119" s="1"/>
  <c r="C236" i="119"/>
  <c r="C439" i="119" s="1"/>
  <c r="C642" i="119" s="1"/>
  <c r="C845" i="119" s="1"/>
  <c r="C1048" i="119" s="1"/>
  <c r="C1251" i="119" s="1"/>
  <c r="C1454" i="119" s="1"/>
  <c r="D240" i="119"/>
  <c r="D443" i="119" s="1"/>
  <c r="D646" i="119" s="1"/>
  <c r="D849" i="119" s="1"/>
  <c r="D1052" i="119" s="1"/>
  <c r="D1255" i="119" s="1"/>
  <c r="D1458" i="119" s="1"/>
  <c r="E235" i="119"/>
  <c r="E438" i="119" s="1"/>
  <c r="E641" i="119" s="1"/>
  <c r="E844" i="119" s="1"/>
  <c r="E1047" i="119" s="1"/>
  <c r="E1250" i="119" s="1"/>
  <c r="E1453" i="119" s="1"/>
  <c r="E225" i="119"/>
  <c r="E428" i="119" s="1"/>
  <c r="E631" i="119" s="1"/>
  <c r="E834" i="119" s="1"/>
  <c r="E1037" i="119" s="1"/>
  <c r="E1240" i="119" s="1"/>
  <c r="E1443" i="119" s="1"/>
  <c r="E267" i="119"/>
  <c r="E470" i="119" s="1"/>
  <c r="E673" i="119" s="1"/>
  <c r="E876" i="119" s="1"/>
  <c r="E1079" i="119" s="1"/>
  <c r="E1282" i="119" s="1"/>
  <c r="E1485" i="119" s="1"/>
  <c r="H25" i="119"/>
  <c r="N25" i="119" s="1"/>
  <c r="F228" i="119"/>
  <c r="D269" i="119"/>
  <c r="D472" i="119" s="1"/>
  <c r="D675" i="119" s="1"/>
  <c r="D878" i="119" s="1"/>
  <c r="D1081" i="119" s="1"/>
  <c r="D1284" i="119" s="1"/>
  <c r="D1487" i="119" s="1"/>
  <c r="C223" i="119"/>
  <c r="C426" i="119" s="1"/>
  <c r="C629" i="119" s="1"/>
  <c r="C832" i="119" s="1"/>
  <c r="C1035" i="119" s="1"/>
  <c r="C1238" i="119" s="1"/>
  <c r="C1441" i="119" s="1"/>
  <c r="C255" i="119"/>
  <c r="C458" i="119" s="1"/>
  <c r="C661" i="119" s="1"/>
  <c r="C864" i="119" s="1"/>
  <c r="C1067" i="119" s="1"/>
  <c r="C1270" i="119" s="1"/>
  <c r="C1473" i="119" s="1"/>
  <c r="D261" i="119"/>
  <c r="D464" i="119" s="1"/>
  <c r="D667" i="119" s="1"/>
  <c r="D870" i="119" s="1"/>
  <c r="D1073" i="119" s="1"/>
  <c r="D1276" i="119" s="1"/>
  <c r="D1479" i="119" s="1"/>
  <c r="D255" i="119"/>
  <c r="D458" i="119" s="1"/>
  <c r="D661" i="119" s="1"/>
  <c r="D864" i="119" s="1"/>
  <c r="D1067" i="119" s="1"/>
  <c r="D1270" i="119" s="1"/>
  <c r="D1473" i="119" s="1"/>
  <c r="D227" i="119"/>
  <c r="D430" i="119" s="1"/>
  <c r="D633" i="119" s="1"/>
  <c r="D836" i="119" s="1"/>
  <c r="D1039" i="119" s="1"/>
  <c r="D1242" i="119" s="1"/>
  <c r="D1445" i="119" s="1"/>
  <c r="C215" i="119"/>
  <c r="C418" i="119" s="1"/>
  <c r="C621" i="119" s="1"/>
  <c r="C824" i="119" s="1"/>
  <c r="C1027" i="119" s="1"/>
  <c r="C1230" i="119" s="1"/>
  <c r="C1433" i="119" s="1"/>
  <c r="C277" i="119"/>
  <c r="C480" i="119" s="1"/>
  <c r="C683" i="119" s="1"/>
  <c r="C886" i="119" s="1"/>
  <c r="C1089" i="119" s="1"/>
  <c r="C1292" i="119" s="1"/>
  <c r="C1495" i="119" s="1"/>
  <c r="D277" i="119"/>
  <c r="D480" i="119" s="1"/>
  <c r="D683" i="119" s="1"/>
  <c r="D886" i="119" s="1"/>
  <c r="D1089" i="119" s="1"/>
  <c r="D1292" i="119" s="1"/>
  <c r="D1495" i="119" s="1"/>
  <c r="G427" i="119" l="1"/>
  <c r="G630" i="119" s="1"/>
  <c r="G833" i="119" s="1"/>
  <c r="G1036" i="119" s="1"/>
  <c r="G1239" i="119" s="1"/>
  <c r="G1442" i="119" s="1"/>
  <c r="O224" i="119"/>
  <c r="P224" i="119" s="1"/>
  <c r="C273" i="119"/>
  <c r="C476" i="119" s="1"/>
  <c r="C679" i="119" s="1"/>
  <c r="C882" i="119" s="1"/>
  <c r="C1085" i="119" s="1"/>
  <c r="C1288" i="119" s="1"/>
  <c r="C1491" i="119" s="1"/>
  <c r="F427" i="119"/>
  <c r="H224" i="119"/>
  <c r="N224" i="119" s="1"/>
  <c r="C228" i="119"/>
  <c r="C431" i="119" s="1"/>
  <c r="C634" i="119" s="1"/>
  <c r="C837" i="119" s="1"/>
  <c r="C1040" i="119" s="1"/>
  <c r="C1243" i="119" s="1"/>
  <c r="C1446" i="119" s="1"/>
  <c r="C227" i="119"/>
  <c r="C430" i="119" s="1"/>
  <c r="C633" i="119" s="1"/>
  <c r="C836" i="119" s="1"/>
  <c r="C1039" i="119" s="1"/>
  <c r="C1242" i="119" s="1"/>
  <c r="C1445" i="119" s="1"/>
  <c r="C241" i="119"/>
  <c r="C444" i="119" s="1"/>
  <c r="C647" i="119" s="1"/>
  <c r="C850" i="119" s="1"/>
  <c r="C1053" i="119" s="1"/>
  <c r="C1256" i="119" s="1"/>
  <c r="C1459" i="119" s="1"/>
  <c r="C274" i="119"/>
  <c r="C477" i="119" s="1"/>
  <c r="C680" i="119" s="1"/>
  <c r="C883" i="119" s="1"/>
  <c r="C1086" i="119" s="1"/>
  <c r="C1289" i="119" s="1"/>
  <c r="C1492" i="119" s="1"/>
  <c r="D241" i="119"/>
  <c r="D444" i="119" s="1"/>
  <c r="D647" i="119" s="1"/>
  <c r="D850" i="119" s="1"/>
  <c r="D1053" i="119" s="1"/>
  <c r="D1256" i="119" s="1"/>
  <c r="D1459" i="119" s="1"/>
  <c r="F426" i="119"/>
  <c r="H223" i="119"/>
  <c r="N223" i="119" s="1"/>
  <c r="D264" i="119"/>
  <c r="D467" i="119" s="1"/>
  <c r="D670" i="119" s="1"/>
  <c r="D873" i="119" s="1"/>
  <c r="D1076" i="119" s="1"/>
  <c r="D1279" i="119" s="1"/>
  <c r="D1482" i="119" s="1"/>
  <c r="D260" i="119"/>
  <c r="D463" i="119" s="1"/>
  <c r="D666" i="119" s="1"/>
  <c r="D869" i="119" s="1"/>
  <c r="D1072" i="119" s="1"/>
  <c r="D1275" i="119" s="1"/>
  <c r="D1478" i="119" s="1"/>
  <c r="F429" i="119"/>
  <c r="H226" i="119"/>
  <c r="N226" i="119" s="1"/>
  <c r="H20" i="119"/>
  <c r="N20" i="119" s="1"/>
  <c r="H222" i="119"/>
  <c r="F425" i="119"/>
  <c r="F411" i="119"/>
  <c r="C264" i="119"/>
  <c r="C467" i="119" s="1"/>
  <c r="C670" i="119" s="1"/>
  <c r="C873" i="119" s="1"/>
  <c r="C1076" i="119" s="1"/>
  <c r="C1279" i="119" s="1"/>
  <c r="C1482" i="119" s="1"/>
  <c r="C260" i="119"/>
  <c r="C463" i="119" s="1"/>
  <c r="C666" i="119" s="1"/>
  <c r="C869" i="119" s="1"/>
  <c r="C1072" i="119" s="1"/>
  <c r="C1275" i="119" s="1"/>
  <c r="C1478" i="119" s="1"/>
  <c r="G208" i="119"/>
  <c r="N19" i="119"/>
  <c r="N208" i="119" s="1"/>
  <c r="F431" i="119"/>
  <c r="H228" i="119"/>
  <c r="N228" i="119" s="1"/>
  <c r="D223" i="119"/>
  <c r="D426" i="119" s="1"/>
  <c r="D629" i="119" s="1"/>
  <c r="D832" i="119" s="1"/>
  <c r="D1035" i="119" s="1"/>
  <c r="D1238" i="119" s="1"/>
  <c r="D1441" i="119" s="1"/>
  <c r="D215" i="119"/>
  <c r="D418" i="119" s="1"/>
  <c r="D621" i="119" s="1"/>
  <c r="D824" i="119" s="1"/>
  <c r="D1027" i="119" s="1"/>
  <c r="D1230" i="119" s="1"/>
  <c r="D1433" i="119" s="1"/>
  <c r="C269" i="119"/>
  <c r="C472" i="119" s="1"/>
  <c r="C675" i="119" s="1"/>
  <c r="C878" i="119" s="1"/>
  <c r="C1081" i="119" s="1"/>
  <c r="C1284" i="119" s="1"/>
  <c r="C1487" i="119" s="1"/>
  <c r="G425" i="119"/>
  <c r="O222" i="119"/>
  <c r="P222" i="119" s="1"/>
  <c r="G411" i="119"/>
  <c r="D273" i="119"/>
  <c r="D476" i="119" s="1"/>
  <c r="D679" i="119" s="1"/>
  <c r="D882" i="119" s="1"/>
  <c r="D1085" i="119" s="1"/>
  <c r="D1288" i="119" s="1"/>
  <c r="D1491" i="119" s="1"/>
  <c r="D274" i="119"/>
  <c r="D477" i="119" s="1"/>
  <c r="D680" i="119" s="1"/>
  <c r="D883" i="119" s="1"/>
  <c r="D1086" i="119" s="1"/>
  <c r="D1289" i="119" s="1"/>
  <c r="D1492" i="119" s="1"/>
  <c r="C270" i="119"/>
  <c r="C473" i="119" s="1"/>
  <c r="C676" i="119" s="1"/>
  <c r="C879" i="119" s="1"/>
  <c r="C1082" i="119" s="1"/>
  <c r="C1285" i="119" s="1"/>
  <c r="C1488" i="119" s="1"/>
  <c r="O223" i="119"/>
  <c r="P223" i="119" s="1"/>
  <c r="G426" i="119"/>
  <c r="G629" i="119" s="1"/>
  <c r="G832" i="119" s="1"/>
  <c r="G1035" i="119" s="1"/>
  <c r="G1238" i="119" s="1"/>
  <c r="G1441" i="119" s="1"/>
  <c r="H21" i="119"/>
  <c r="N21" i="119" s="1"/>
  <c r="H268" i="119"/>
  <c r="N268" i="119" s="1"/>
  <c r="F471" i="119"/>
  <c r="D216" i="119"/>
  <c r="D419" i="119" s="1"/>
  <c r="D622" i="119" s="1"/>
  <c r="D825" i="119" s="1"/>
  <c r="D1028" i="119" s="1"/>
  <c r="D1231" i="119" s="1"/>
  <c r="D1434" i="119" s="1"/>
  <c r="D224" i="119"/>
  <c r="D427" i="119" s="1"/>
  <c r="D630" i="119" s="1"/>
  <c r="D833" i="119" s="1"/>
  <c r="D1036" i="119" s="1"/>
  <c r="D1239" i="119" s="1"/>
  <c r="D1442" i="119" s="1"/>
  <c r="C256" i="119"/>
  <c r="C459" i="119" s="1"/>
  <c r="C662" i="119" s="1"/>
  <c r="C865" i="119" s="1"/>
  <c r="C1068" i="119" s="1"/>
  <c r="C1271" i="119" s="1"/>
  <c r="C1474" i="119" s="1"/>
  <c r="D270" i="119"/>
  <c r="D473" i="119" s="1"/>
  <c r="D676" i="119" s="1"/>
  <c r="D879" i="119" s="1"/>
  <c r="D1082" i="119" s="1"/>
  <c r="D1285" i="119" s="1"/>
  <c r="D1488" i="119" s="1"/>
  <c r="C224" i="119"/>
  <c r="C427" i="119" s="1"/>
  <c r="C630" i="119" s="1"/>
  <c r="C833" i="119" s="1"/>
  <c r="C1036" i="119" s="1"/>
  <c r="C1239" i="119" s="1"/>
  <c r="C1442" i="119" s="1"/>
  <c r="D228" i="119"/>
  <c r="D431" i="119" s="1"/>
  <c r="D634" i="119" s="1"/>
  <c r="D837" i="119" s="1"/>
  <c r="D1040" i="119" s="1"/>
  <c r="D1243" i="119" s="1"/>
  <c r="D1446" i="119" s="1"/>
  <c r="C242" i="119"/>
  <c r="C445" i="119" s="1"/>
  <c r="C648" i="119" s="1"/>
  <c r="C851" i="119" s="1"/>
  <c r="C1054" i="119" s="1"/>
  <c r="C1257" i="119" s="1"/>
  <c r="C1460" i="119" s="1"/>
  <c r="D256" i="119"/>
  <c r="D459" i="119" s="1"/>
  <c r="D662" i="119" s="1"/>
  <c r="D865" i="119" s="1"/>
  <c r="D1068" i="119" s="1"/>
  <c r="D1271" i="119" s="1"/>
  <c r="D1474" i="119" s="1"/>
  <c r="D217" i="119"/>
  <c r="D420" i="119" s="1"/>
  <c r="D623" i="119" s="1"/>
  <c r="D826" i="119" s="1"/>
  <c r="D1029" i="119" s="1"/>
  <c r="D1232" i="119" s="1"/>
  <c r="D1435" i="119" s="1"/>
  <c r="C216" i="119"/>
  <c r="C419" i="119" s="1"/>
  <c r="C622" i="119" s="1"/>
  <c r="C825" i="119" s="1"/>
  <c r="C1028" i="119" s="1"/>
  <c r="C1231" i="119" s="1"/>
  <c r="C1434" i="119" s="1"/>
  <c r="C229" i="119"/>
  <c r="C432" i="119" s="1"/>
  <c r="C635" i="119" s="1"/>
  <c r="C838" i="119" s="1"/>
  <c r="C1041" i="119" s="1"/>
  <c r="C1244" i="119" s="1"/>
  <c r="C1447" i="119" s="1"/>
  <c r="F629" i="119" l="1"/>
  <c r="H426" i="119"/>
  <c r="N426" i="119" s="1"/>
  <c r="F674" i="119"/>
  <c r="H471" i="119"/>
  <c r="N471" i="119" s="1"/>
  <c r="F632" i="119"/>
  <c r="H429" i="119"/>
  <c r="N429" i="119" s="1"/>
  <c r="D242" i="119"/>
  <c r="D445" i="119" s="1"/>
  <c r="D648" i="119" s="1"/>
  <c r="D851" i="119" s="1"/>
  <c r="D1054" i="119" s="1"/>
  <c r="D1257" i="119" s="1"/>
  <c r="D1460" i="119" s="1"/>
  <c r="F630" i="119"/>
  <c r="H427" i="119"/>
  <c r="N427" i="119" s="1"/>
  <c r="N222" i="119"/>
  <c r="N411" i="119" s="1"/>
  <c r="H411" i="119"/>
  <c r="D266" i="119"/>
  <c r="D469" i="119" s="1"/>
  <c r="D672" i="119" s="1"/>
  <c r="D875" i="119" s="1"/>
  <c r="D1078" i="119" s="1"/>
  <c r="D1281" i="119" s="1"/>
  <c r="D1484" i="119" s="1"/>
  <c r="C261" i="119"/>
  <c r="C464" i="119" s="1"/>
  <c r="C667" i="119" s="1"/>
  <c r="C870" i="119" s="1"/>
  <c r="C1073" i="119" s="1"/>
  <c r="C1276" i="119" s="1"/>
  <c r="C1479" i="119" s="1"/>
  <c r="G628" i="119"/>
  <c r="G614" i="119"/>
  <c r="F634" i="119"/>
  <c r="H431" i="119"/>
  <c r="N431" i="119" s="1"/>
  <c r="C265" i="119"/>
  <c r="C468" i="119" s="1"/>
  <c r="C671" i="119" s="1"/>
  <c r="C874" i="119" s="1"/>
  <c r="C1077" i="119" s="1"/>
  <c r="C1280" i="119" s="1"/>
  <c r="C1483" i="119" s="1"/>
  <c r="H208" i="119"/>
  <c r="F628" i="119"/>
  <c r="H425" i="119"/>
  <c r="F614" i="119"/>
  <c r="D265" i="119"/>
  <c r="D468" i="119" s="1"/>
  <c r="D671" i="119" s="1"/>
  <c r="D874" i="119" s="1"/>
  <c r="D1077" i="119" s="1"/>
  <c r="D1280" i="119" s="1"/>
  <c r="D1483" i="119" s="1"/>
  <c r="C257" i="119"/>
  <c r="C460" i="119" s="1"/>
  <c r="C663" i="119" s="1"/>
  <c r="C866" i="119" s="1"/>
  <c r="C1069" i="119" s="1"/>
  <c r="C1272" i="119" s="1"/>
  <c r="C1475" i="119" s="1"/>
  <c r="C243" i="119"/>
  <c r="C446" i="119" s="1"/>
  <c r="C649" i="119" s="1"/>
  <c r="C852" i="119" s="1"/>
  <c r="C1055" i="119" s="1"/>
  <c r="C1258" i="119" s="1"/>
  <c r="C1461" i="119" s="1"/>
  <c r="D257" i="119"/>
  <c r="D460" i="119" s="1"/>
  <c r="D663" i="119" s="1"/>
  <c r="D866" i="119" s="1"/>
  <c r="D1069" i="119" s="1"/>
  <c r="D1272" i="119" s="1"/>
  <c r="D1475" i="119" s="1"/>
  <c r="D229" i="119"/>
  <c r="D432" i="119" s="1"/>
  <c r="D635" i="119" s="1"/>
  <c r="D838" i="119" s="1"/>
  <c r="D1041" i="119" s="1"/>
  <c r="D1244" i="119" s="1"/>
  <c r="D1447" i="119" s="1"/>
  <c r="C217" i="119"/>
  <c r="C420" i="119" s="1"/>
  <c r="C623" i="119" s="1"/>
  <c r="C826" i="119" s="1"/>
  <c r="C1029" i="119" s="1"/>
  <c r="C1232" i="119" s="1"/>
  <c r="C1435" i="119" s="1"/>
  <c r="C230" i="119"/>
  <c r="C433" i="119" s="1"/>
  <c r="C636" i="119" s="1"/>
  <c r="C839" i="119" s="1"/>
  <c r="C1042" i="119" s="1"/>
  <c r="C1245" i="119" s="1"/>
  <c r="C1448" i="119" s="1"/>
  <c r="D218" i="119"/>
  <c r="D421" i="119" s="1"/>
  <c r="D624" i="119" s="1"/>
  <c r="D827" i="119" s="1"/>
  <c r="D1030" i="119" s="1"/>
  <c r="D1233" i="119" s="1"/>
  <c r="D1436" i="119" s="1"/>
  <c r="F837" i="119" l="1"/>
  <c r="H634" i="119"/>
  <c r="N634" i="119" s="1"/>
  <c r="F835" i="119"/>
  <c r="H632" i="119"/>
  <c r="N632" i="119" s="1"/>
  <c r="N425" i="119"/>
  <c r="N614" i="119" s="1"/>
  <c r="H614" i="119"/>
  <c r="G831" i="119"/>
  <c r="G817" i="119"/>
  <c r="F833" i="119"/>
  <c r="H630" i="119"/>
  <c r="N630" i="119" s="1"/>
  <c r="F877" i="119"/>
  <c r="H674" i="119"/>
  <c r="N674" i="119" s="1"/>
  <c r="C266" i="119"/>
  <c r="C469" i="119" s="1"/>
  <c r="C672" i="119" s="1"/>
  <c r="C875" i="119" s="1"/>
  <c r="C1078" i="119" s="1"/>
  <c r="C1281" i="119" s="1"/>
  <c r="C1484" i="119" s="1"/>
  <c r="F831" i="119"/>
  <c r="H628" i="119"/>
  <c r="F817" i="119"/>
  <c r="D243" i="119"/>
  <c r="D446" i="119" s="1"/>
  <c r="D649" i="119" s="1"/>
  <c r="D852" i="119" s="1"/>
  <c r="D1055" i="119" s="1"/>
  <c r="D1258" i="119" s="1"/>
  <c r="D1461" i="119" s="1"/>
  <c r="F832" i="119"/>
  <c r="H629" i="119"/>
  <c r="N629" i="119" s="1"/>
  <c r="C244" i="119"/>
  <c r="C447" i="119" s="1"/>
  <c r="C650" i="119" s="1"/>
  <c r="C853" i="119" s="1"/>
  <c r="C1056" i="119" s="1"/>
  <c r="C1259" i="119" s="1"/>
  <c r="C1462" i="119" s="1"/>
  <c r="D230" i="119"/>
  <c r="D433" i="119" s="1"/>
  <c r="D636" i="119" s="1"/>
  <c r="D839" i="119" s="1"/>
  <c r="D1042" i="119" s="1"/>
  <c r="D1245" i="119" s="1"/>
  <c r="D1448" i="119" s="1"/>
  <c r="C218" i="119"/>
  <c r="C421" i="119" s="1"/>
  <c r="C624" i="119" s="1"/>
  <c r="C827" i="119" s="1"/>
  <c r="C1030" i="119" s="1"/>
  <c r="C1233" i="119" s="1"/>
  <c r="C1436" i="119" s="1"/>
  <c r="D219" i="119"/>
  <c r="D422" i="119" s="1"/>
  <c r="D625" i="119" s="1"/>
  <c r="D828" i="119" s="1"/>
  <c r="D1031" i="119" s="1"/>
  <c r="D1234" i="119" s="1"/>
  <c r="D1437" i="119" s="1"/>
  <c r="C231" i="119"/>
  <c r="C434" i="119" s="1"/>
  <c r="C637" i="119" s="1"/>
  <c r="C840" i="119" s="1"/>
  <c r="C1043" i="119" s="1"/>
  <c r="C1246" i="119" s="1"/>
  <c r="C1449" i="119" s="1"/>
  <c r="F1034" i="119" l="1"/>
  <c r="H831" i="119"/>
  <c r="F1020" i="119"/>
  <c r="G1034" i="119"/>
  <c r="G1020" i="119"/>
  <c r="D244" i="119"/>
  <c r="D447" i="119" s="1"/>
  <c r="D650" i="119" s="1"/>
  <c r="D853" i="119" s="1"/>
  <c r="D1056" i="119" s="1"/>
  <c r="D1259" i="119" s="1"/>
  <c r="D1462" i="119" s="1"/>
  <c r="N628" i="119"/>
  <c r="N817" i="119" s="1"/>
  <c r="H817" i="119"/>
  <c r="F1035" i="119"/>
  <c r="H832" i="119"/>
  <c r="N832" i="119" s="1"/>
  <c r="H877" i="119"/>
  <c r="N877" i="119" s="1"/>
  <c r="F1080" i="119"/>
  <c r="F1038" i="119"/>
  <c r="H835" i="119"/>
  <c r="N835" i="119" s="1"/>
  <c r="F1036" i="119"/>
  <c r="H833" i="119"/>
  <c r="N833" i="119" s="1"/>
  <c r="F1040" i="119"/>
  <c r="H837" i="119"/>
  <c r="N837" i="119" s="1"/>
  <c r="D231" i="119"/>
  <c r="D434" i="119" s="1"/>
  <c r="D637" i="119" s="1"/>
  <c r="D840" i="119" s="1"/>
  <c r="D1043" i="119" s="1"/>
  <c r="D1246" i="119" s="1"/>
  <c r="D1449" i="119" s="1"/>
  <c r="C245" i="119"/>
  <c r="C448" i="119" s="1"/>
  <c r="C651" i="119" s="1"/>
  <c r="C854" i="119" s="1"/>
  <c r="C1057" i="119" s="1"/>
  <c r="C1260" i="119" s="1"/>
  <c r="C1463" i="119" s="1"/>
  <c r="C232" i="119"/>
  <c r="C435" i="119" s="1"/>
  <c r="C638" i="119" s="1"/>
  <c r="C841" i="119" s="1"/>
  <c r="C1044" i="119" s="1"/>
  <c r="C1247" i="119" s="1"/>
  <c r="C1450" i="119" s="1"/>
  <c r="D220" i="119"/>
  <c r="D423" i="119" s="1"/>
  <c r="D626" i="119" s="1"/>
  <c r="D829" i="119" s="1"/>
  <c r="D1032" i="119" s="1"/>
  <c r="D1235" i="119" s="1"/>
  <c r="D1438" i="119" s="1"/>
  <c r="C219" i="119"/>
  <c r="C422" i="119" s="1"/>
  <c r="C625" i="119" s="1"/>
  <c r="C828" i="119" s="1"/>
  <c r="C1031" i="119" s="1"/>
  <c r="C1234" i="119" s="1"/>
  <c r="C1437" i="119" s="1"/>
  <c r="F1283" i="119" l="1"/>
  <c r="H1080" i="119"/>
  <c r="N1080" i="119" s="1"/>
  <c r="F1243" i="119"/>
  <c r="H1040" i="119"/>
  <c r="N1040" i="119" s="1"/>
  <c r="F1238" i="119"/>
  <c r="H1035" i="119"/>
  <c r="N1035" i="119" s="1"/>
  <c r="G1237" i="119"/>
  <c r="G1223" i="119"/>
  <c r="D245" i="119"/>
  <c r="D448" i="119" s="1"/>
  <c r="D651" i="119" s="1"/>
  <c r="D854" i="119" s="1"/>
  <c r="D1057" i="119" s="1"/>
  <c r="D1260" i="119" s="1"/>
  <c r="D1463" i="119" s="1"/>
  <c r="H1038" i="119"/>
  <c r="N1038" i="119" s="1"/>
  <c r="F1241" i="119"/>
  <c r="F1239" i="119"/>
  <c r="H1036" i="119"/>
  <c r="N1036" i="119" s="1"/>
  <c r="N831" i="119"/>
  <c r="N1020" i="119" s="1"/>
  <c r="H1020" i="119"/>
  <c r="H1034" i="119"/>
  <c r="F1237" i="119"/>
  <c r="F1223" i="119"/>
  <c r="D232" i="119"/>
  <c r="D435" i="119" s="1"/>
  <c r="D638" i="119" s="1"/>
  <c r="D841" i="119" s="1"/>
  <c r="D1044" i="119" s="1"/>
  <c r="D1247" i="119" s="1"/>
  <c r="D1450" i="119" s="1"/>
  <c r="C246" i="119"/>
  <c r="C449" i="119" s="1"/>
  <c r="C652" i="119" s="1"/>
  <c r="C855" i="119" s="1"/>
  <c r="C1058" i="119" s="1"/>
  <c r="C1261" i="119" s="1"/>
  <c r="C1464" i="119" s="1"/>
  <c r="C220" i="119"/>
  <c r="C423" i="119" s="1"/>
  <c r="C626" i="119" s="1"/>
  <c r="C829" i="119" s="1"/>
  <c r="C1032" i="119" s="1"/>
  <c r="C1235" i="119" s="1"/>
  <c r="C1438" i="119" s="1"/>
  <c r="C233" i="119"/>
  <c r="C436" i="119" s="1"/>
  <c r="C639" i="119" s="1"/>
  <c r="C842" i="119" s="1"/>
  <c r="C1045" i="119" s="1"/>
  <c r="C1248" i="119" s="1"/>
  <c r="C1451" i="119" s="1"/>
  <c r="F1442" i="119" l="1"/>
  <c r="H1442" i="119" s="1"/>
  <c r="N1442" i="119" s="1"/>
  <c r="H1239" i="119"/>
  <c r="N1239" i="119" s="1"/>
  <c r="G1440" i="119"/>
  <c r="G1629" i="119" s="1"/>
  <c r="G1426" i="119"/>
  <c r="F1444" i="119"/>
  <c r="H1444" i="119" s="1"/>
  <c r="N1444" i="119" s="1"/>
  <c r="H1241" i="119"/>
  <c r="N1241" i="119" s="1"/>
  <c r="F1441" i="119"/>
  <c r="H1441" i="119" s="1"/>
  <c r="N1441" i="119" s="1"/>
  <c r="H1238" i="119"/>
  <c r="N1238" i="119" s="1"/>
  <c r="H1237" i="119"/>
  <c r="F1440" i="119"/>
  <c r="F1426" i="119"/>
  <c r="N1034" i="119"/>
  <c r="N1223" i="119" s="1"/>
  <c r="H1223" i="119"/>
  <c r="D246" i="119"/>
  <c r="D449" i="119" s="1"/>
  <c r="D652" i="119" s="1"/>
  <c r="D855" i="119" s="1"/>
  <c r="D1058" i="119" s="1"/>
  <c r="D1261" i="119" s="1"/>
  <c r="D1464" i="119" s="1"/>
  <c r="F1446" i="119"/>
  <c r="H1446" i="119" s="1"/>
  <c r="N1446" i="119" s="1"/>
  <c r="H1243" i="119"/>
  <c r="N1243" i="119" s="1"/>
  <c r="H1283" i="119"/>
  <c r="N1283" i="119" s="1"/>
  <c r="F1486" i="119"/>
  <c r="H1486" i="119" s="1"/>
  <c r="N1486" i="119" s="1"/>
  <c r="D233" i="119"/>
  <c r="D436" i="119" s="1"/>
  <c r="D639" i="119" s="1"/>
  <c r="D842" i="119" s="1"/>
  <c r="D1045" i="119" s="1"/>
  <c r="D1248" i="119" s="1"/>
  <c r="D1451" i="119" s="1"/>
  <c r="C247" i="119"/>
  <c r="C450" i="119" s="1"/>
  <c r="C653" i="119" s="1"/>
  <c r="C856" i="119" s="1"/>
  <c r="C1059" i="119" s="1"/>
  <c r="C1262" i="119" s="1"/>
  <c r="C1465" i="119" s="1"/>
  <c r="C234" i="119"/>
  <c r="C437" i="119" s="1"/>
  <c r="C640" i="119" s="1"/>
  <c r="C843" i="119" s="1"/>
  <c r="C1046" i="119" s="1"/>
  <c r="C1249" i="119" s="1"/>
  <c r="C1452" i="119" s="1"/>
  <c r="D247" i="119" l="1"/>
  <c r="D450" i="119" s="1"/>
  <c r="D653" i="119" s="1"/>
  <c r="D856" i="119" s="1"/>
  <c r="D1059" i="119" s="1"/>
  <c r="D1262" i="119" s="1"/>
  <c r="D1465" i="119" s="1"/>
  <c r="H1440" i="119"/>
  <c r="F1629" i="119"/>
  <c r="N1237" i="119"/>
  <c r="N1426" i="119" s="1"/>
  <c r="H1426" i="119"/>
  <c r="C248" i="119"/>
  <c r="C451" i="119" s="1"/>
  <c r="C654" i="119" s="1"/>
  <c r="C857" i="119" s="1"/>
  <c r="C1060" i="119" s="1"/>
  <c r="C1263" i="119" s="1"/>
  <c r="C1466" i="119" s="1"/>
  <c r="D234" i="119"/>
  <c r="D437" i="119" s="1"/>
  <c r="D640" i="119" s="1"/>
  <c r="D843" i="119" s="1"/>
  <c r="D1046" i="119" s="1"/>
  <c r="D1249" i="119" s="1"/>
  <c r="D1452" i="119" s="1"/>
  <c r="N1440" i="119" l="1"/>
  <c r="N1629" i="119" s="1"/>
  <c r="H1629" i="119"/>
  <c r="D248" i="119"/>
  <c r="D451" i="119" s="1"/>
  <c r="D654" i="119" s="1"/>
  <c r="D857" i="119" s="1"/>
  <c r="D1060" i="119" s="1"/>
  <c r="D1263" i="119" s="1"/>
  <c r="D1466" i="119" s="1"/>
  <c r="C249" i="119"/>
  <c r="C452" i="119" s="1"/>
  <c r="C655" i="119" s="1"/>
  <c r="C858" i="119" s="1"/>
  <c r="C1061" i="119" s="1"/>
  <c r="C1264" i="119" s="1"/>
  <c r="C1467" i="119" s="1"/>
  <c r="D249" i="119" l="1"/>
  <c r="D452" i="119" s="1"/>
  <c r="D655" i="119" s="1"/>
  <c r="D858" i="119" s="1"/>
  <c r="D1061" i="119" s="1"/>
  <c r="D1264" i="119" s="1"/>
  <c r="D1467" i="119" s="1"/>
  <c r="C250" i="119"/>
  <c r="C453" i="119" s="1"/>
  <c r="C656" i="119" s="1"/>
  <c r="C859" i="119" s="1"/>
  <c r="C1062" i="119" s="1"/>
  <c r="C1265" i="119" s="1"/>
  <c r="C1468" i="119" s="1"/>
  <c r="D250" i="119" l="1"/>
  <c r="D453" i="119" s="1"/>
  <c r="D656" i="119" s="1"/>
  <c r="D859" i="119" s="1"/>
  <c r="D1062" i="119" s="1"/>
  <c r="D1265" i="119" s="1"/>
  <c r="D1468" i="119" s="1"/>
  <c r="C251" i="119"/>
  <c r="C454" i="119" s="1"/>
  <c r="C657" i="119" s="1"/>
  <c r="C860" i="119" s="1"/>
  <c r="C1063" i="119" s="1"/>
  <c r="C1266" i="119" s="1"/>
  <c r="C1469" i="119" s="1"/>
  <c r="D251" i="119" l="1"/>
  <c r="D454" i="119" s="1"/>
  <c r="D657" i="119" s="1"/>
  <c r="D860" i="119" s="1"/>
  <c r="D1063" i="119" s="1"/>
  <c r="D1266" i="119" s="1"/>
  <c r="D1469" i="119" s="1"/>
  <c r="C252" i="119"/>
  <c r="C455" i="119" s="1"/>
  <c r="C658" i="119" s="1"/>
  <c r="C861" i="119" s="1"/>
  <c r="C1064" i="119" s="1"/>
  <c r="C1267" i="119" s="1"/>
  <c r="C1470" i="119" s="1"/>
  <c r="D252" i="119" l="1"/>
  <c r="D455" i="119" s="1"/>
  <c r="D658" i="119" s="1"/>
  <c r="D861" i="119" s="1"/>
  <c r="D1064" i="119" s="1"/>
  <c r="D1267" i="119" s="1"/>
  <c r="D1470" i="119" s="1"/>
  <c r="A84" i="70" l="1"/>
  <c r="A111" i="70" s="1"/>
  <c r="A83" i="70"/>
  <c r="A110" i="70" s="1"/>
  <c r="A82" i="70"/>
  <c r="A109" i="70" s="1"/>
  <c r="A81" i="70"/>
  <c r="A108" i="70" s="1"/>
  <c r="A80" i="70"/>
  <c r="A107" i="70" s="1"/>
  <c r="A79" i="70"/>
  <c r="A106" i="70" s="1"/>
  <c r="A78" i="70"/>
  <c r="A105" i="70" s="1"/>
  <c r="A77" i="70"/>
  <c r="A104" i="70" s="1"/>
  <c r="A76" i="70"/>
  <c r="A103" i="70" s="1"/>
  <c r="A75" i="70"/>
  <c r="A102" i="70" s="1"/>
  <c r="A74" i="70"/>
  <c r="A101" i="70" s="1"/>
  <c r="A73" i="70"/>
  <c r="A100" i="70" s="1"/>
  <c r="A72" i="70"/>
  <c r="A99" i="70" s="1"/>
  <c r="A71" i="70"/>
  <c r="A98" i="70" s="1"/>
  <c r="A70" i="70"/>
  <c r="A97" i="70" s="1"/>
  <c r="A69" i="70"/>
  <c r="A96" i="70" s="1"/>
  <c r="A68" i="70"/>
  <c r="A95" i="70" s="1"/>
  <c r="E15" i="54" l="1"/>
  <c r="D19" i="54"/>
  <c r="G15" i="54" s="1"/>
  <c r="D21" i="54"/>
  <c r="D23" i="54" s="1"/>
  <c r="F11" i="55"/>
  <c r="E20" i="55"/>
  <c r="F20" i="55" l="1"/>
  <c r="D25" i="54"/>
  <c r="E19" i="58" s="1"/>
  <c r="G19" i="54"/>
  <c r="J15" i="54" s="1"/>
  <c r="J19" i="54" s="1"/>
  <c r="J21" i="54" s="1"/>
  <c r="J23" i="54" s="1"/>
  <c r="J25" i="54" s="1"/>
  <c r="M19" i="58" s="1"/>
  <c r="F15" i="54"/>
  <c r="G21" i="54" l="1"/>
  <c r="G23" i="54" s="1"/>
  <c r="G25" i="54" s="1"/>
  <c r="I19" i="58" s="1"/>
  <c r="M23" i="58" l="1"/>
  <c r="M29" i="58" l="1"/>
  <c r="N27" i="75"/>
  <c r="I29" i="58" l="1"/>
  <c r="I27" i="75"/>
  <c r="I23" i="58"/>
  <c r="I17" i="65" l="1"/>
  <c r="I13" i="58" s="1"/>
  <c r="M17" i="65" l="1"/>
  <c r="M13" i="58" s="1"/>
  <c r="D15" i="116" l="1"/>
  <c r="H15" i="70"/>
  <c r="I15" i="70" s="1"/>
  <c r="M15" i="70" s="1"/>
  <c r="N15" i="70" s="1"/>
  <c r="D123" i="70"/>
  <c r="F69" i="70"/>
  <c r="E69" i="70"/>
  <c r="F77" i="70"/>
  <c r="E77" i="70"/>
  <c r="H23" i="70"/>
  <c r="I23" i="70" s="1"/>
  <c r="D23" i="116"/>
  <c r="D131" i="70"/>
  <c r="E68" i="70"/>
  <c r="D14" i="116"/>
  <c r="D122" i="70"/>
  <c r="H14" i="70"/>
  <c r="E131" i="70" l="1"/>
  <c r="H77" i="70"/>
  <c r="I77" i="70" s="1"/>
  <c r="E77" i="116"/>
  <c r="D28" i="116"/>
  <c r="E82" i="70"/>
  <c r="D136" i="70"/>
  <c r="H28" i="70"/>
  <c r="I28" i="70" s="1"/>
  <c r="I14" i="70"/>
  <c r="F131" i="70"/>
  <c r="F77" i="116"/>
  <c r="F131" i="116" s="1"/>
  <c r="F83" i="70"/>
  <c r="D29" i="116"/>
  <c r="D137" i="70"/>
  <c r="H29" i="70"/>
  <c r="I29" i="70" s="1"/>
  <c r="E83" i="70"/>
  <c r="E69" i="116"/>
  <c r="H69" i="70"/>
  <c r="I69" i="70" s="1"/>
  <c r="E123" i="70"/>
  <c r="F71" i="70"/>
  <c r="D125" i="70"/>
  <c r="H17" i="70"/>
  <c r="I17" i="70" s="1"/>
  <c r="E71" i="70"/>
  <c r="D17" i="116"/>
  <c r="F84" i="70"/>
  <c r="D138" i="70"/>
  <c r="D30" i="116"/>
  <c r="H30" i="70"/>
  <c r="I30" i="70" s="1"/>
  <c r="E84" i="70"/>
  <c r="D122" i="116"/>
  <c r="H14" i="116"/>
  <c r="F123" i="70"/>
  <c r="F69" i="116"/>
  <c r="D21" i="116"/>
  <c r="E75" i="70"/>
  <c r="D129" i="70"/>
  <c r="H21" i="70"/>
  <c r="I21" i="70" s="1"/>
  <c r="E81" i="70"/>
  <c r="H27" i="70"/>
  <c r="I27" i="70" s="1"/>
  <c r="D135" i="70"/>
  <c r="D27" i="116"/>
  <c r="E68" i="116"/>
  <c r="E122" i="70"/>
  <c r="H68" i="70"/>
  <c r="M23" i="70"/>
  <c r="N23" i="70" s="1"/>
  <c r="I131" i="70"/>
  <c r="D134" i="70"/>
  <c r="H26" i="70"/>
  <c r="I26" i="70" s="1"/>
  <c r="D26" i="116"/>
  <c r="E80" i="70"/>
  <c r="D24" i="116"/>
  <c r="E78" i="70"/>
  <c r="F78" i="70"/>
  <c r="D132" i="70"/>
  <c r="H24" i="70"/>
  <c r="I24" i="70" s="1"/>
  <c r="R15" i="70"/>
  <c r="D31" i="70"/>
  <c r="H16" i="70"/>
  <c r="I16" i="70" s="1"/>
  <c r="E70" i="70"/>
  <c r="D16" i="116"/>
  <c r="D124" i="70"/>
  <c r="E76" i="70"/>
  <c r="D22" i="116"/>
  <c r="H22" i="70"/>
  <c r="I22" i="70" s="1"/>
  <c r="F76" i="70"/>
  <c r="D130" i="70"/>
  <c r="H19" i="70"/>
  <c r="I19" i="70" s="1"/>
  <c r="D19" i="116"/>
  <c r="E73" i="70"/>
  <c r="F73" i="70"/>
  <c r="D127" i="70"/>
  <c r="D126" i="70"/>
  <c r="H18" i="70"/>
  <c r="I18" i="70" s="1"/>
  <c r="D18" i="116"/>
  <c r="E72" i="70"/>
  <c r="F72" i="70"/>
  <c r="E74" i="70"/>
  <c r="H20" i="70"/>
  <c r="I20" i="70" s="1"/>
  <c r="D128" i="70"/>
  <c r="D20" i="116"/>
  <c r="H25" i="70"/>
  <c r="I25" i="70" s="1"/>
  <c r="D133" i="70"/>
  <c r="D25" i="116"/>
  <c r="F79" i="70"/>
  <c r="E79" i="70"/>
  <c r="H23" i="116"/>
  <c r="I23" i="116" s="1"/>
  <c r="D131" i="116"/>
  <c r="H15" i="116"/>
  <c r="I15" i="116" s="1"/>
  <c r="D123" i="116"/>
  <c r="D139" i="70" l="1"/>
  <c r="H123" i="70"/>
  <c r="E137" i="70"/>
  <c r="E83" i="116"/>
  <c r="H83" i="70"/>
  <c r="I83" i="70" s="1"/>
  <c r="M19" i="70"/>
  <c r="N19" i="70" s="1"/>
  <c r="M21" i="70"/>
  <c r="N21" i="70" s="1"/>
  <c r="H18" i="116"/>
  <c r="I18" i="116" s="1"/>
  <c r="D126" i="116"/>
  <c r="M16" i="70"/>
  <c r="N16" i="70" s="1"/>
  <c r="D132" i="116"/>
  <c r="H24" i="116"/>
  <c r="I24" i="116" s="1"/>
  <c r="M24" i="116" s="1"/>
  <c r="N24" i="116" s="1"/>
  <c r="I68" i="70"/>
  <c r="H84" i="70"/>
  <c r="I84" i="70" s="1"/>
  <c r="I138" i="70" s="1"/>
  <c r="E84" i="116"/>
  <c r="E138" i="70"/>
  <c r="E81" i="116"/>
  <c r="E135" i="70"/>
  <c r="H135" i="70" s="1"/>
  <c r="H81" i="70"/>
  <c r="I81" i="70" s="1"/>
  <c r="H78" i="70"/>
  <c r="I78" i="70" s="1"/>
  <c r="I132" i="70" s="1"/>
  <c r="E132" i="70"/>
  <c r="E78" i="116"/>
  <c r="M17" i="70"/>
  <c r="N17" i="70" s="1"/>
  <c r="M25" i="70"/>
  <c r="N25" i="70" s="1"/>
  <c r="E80" i="116"/>
  <c r="H80" i="70"/>
  <c r="I80" i="70" s="1"/>
  <c r="E134" i="70"/>
  <c r="H134" i="70" s="1"/>
  <c r="H122" i="70"/>
  <c r="E129" i="70"/>
  <c r="H129" i="70" s="1"/>
  <c r="E75" i="116"/>
  <c r="H75" i="70"/>
  <c r="I75" i="70" s="1"/>
  <c r="I129" i="70" s="1"/>
  <c r="M30" i="70"/>
  <c r="N30" i="70" s="1"/>
  <c r="F125" i="70"/>
  <c r="F71" i="116"/>
  <c r="F125" i="116" s="1"/>
  <c r="H29" i="116"/>
  <c r="I29" i="116" s="1"/>
  <c r="D137" i="116"/>
  <c r="H82" i="70"/>
  <c r="I82" i="70" s="1"/>
  <c r="I136" i="70" s="1"/>
  <c r="E82" i="116"/>
  <c r="E136" i="70"/>
  <c r="H136" i="70" s="1"/>
  <c r="H71" i="70"/>
  <c r="I71" i="70" s="1"/>
  <c r="E71" i="116"/>
  <c r="E125" i="70"/>
  <c r="D133" i="116"/>
  <c r="H25" i="116"/>
  <c r="I25" i="116" s="1"/>
  <c r="M29" i="70"/>
  <c r="N29" i="70" s="1"/>
  <c r="I137" i="70"/>
  <c r="F130" i="70"/>
  <c r="F76" i="116"/>
  <c r="F130" i="116" s="1"/>
  <c r="M15" i="116"/>
  <c r="N15" i="116" s="1"/>
  <c r="H20" i="116"/>
  <c r="I20" i="116" s="1"/>
  <c r="D128" i="116"/>
  <c r="M22" i="70"/>
  <c r="N22" i="70" s="1"/>
  <c r="H26" i="116"/>
  <c r="I26" i="116" s="1"/>
  <c r="D134" i="116"/>
  <c r="E122" i="116"/>
  <c r="H68" i="116"/>
  <c r="D129" i="116"/>
  <c r="H21" i="116"/>
  <c r="I21" i="116" s="1"/>
  <c r="D138" i="116"/>
  <c r="H30" i="116"/>
  <c r="I30" i="116" s="1"/>
  <c r="F83" i="116"/>
  <c r="F137" i="116" s="1"/>
  <c r="F137" i="70"/>
  <c r="H137" i="70" s="1"/>
  <c r="D136" i="116"/>
  <c r="H28" i="116"/>
  <c r="I28" i="116" s="1"/>
  <c r="F85" i="70"/>
  <c r="F72" i="116"/>
  <c r="F126" i="116" s="1"/>
  <c r="F126" i="70"/>
  <c r="F132" i="70"/>
  <c r="F78" i="116"/>
  <c r="F132" i="116" s="1"/>
  <c r="E70" i="116"/>
  <c r="H70" i="70"/>
  <c r="I70" i="70" s="1"/>
  <c r="I124" i="70" s="1"/>
  <c r="E124" i="70"/>
  <c r="H124" i="70" s="1"/>
  <c r="F11" i="63"/>
  <c r="E14" i="55"/>
  <c r="E16" i="54"/>
  <c r="H22" i="116"/>
  <c r="I22" i="116" s="1"/>
  <c r="D130" i="116"/>
  <c r="S15" i="70"/>
  <c r="M26" i="70"/>
  <c r="N26" i="70" s="1"/>
  <c r="R26" i="70" s="1"/>
  <c r="S26" i="70" s="1"/>
  <c r="H27" i="116"/>
  <c r="I27" i="116" s="1"/>
  <c r="D135" i="116"/>
  <c r="F123" i="116"/>
  <c r="I123" i="70"/>
  <c r="J69" i="70"/>
  <c r="K69" i="70"/>
  <c r="M69" i="70" s="1"/>
  <c r="N69" i="70" s="1"/>
  <c r="H77" i="116"/>
  <c r="I77" i="116" s="1"/>
  <c r="I131" i="116" s="1"/>
  <c r="E131" i="116"/>
  <c r="H131" i="116" s="1"/>
  <c r="D127" i="116"/>
  <c r="H19" i="116"/>
  <c r="I19" i="116" s="1"/>
  <c r="D124" i="116"/>
  <c r="H16" i="116"/>
  <c r="I16" i="116" s="1"/>
  <c r="I14" i="116"/>
  <c r="E72" i="116"/>
  <c r="H72" i="70"/>
  <c r="I72" i="70" s="1"/>
  <c r="E126" i="70"/>
  <c r="E85" i="70"/>
  <c r="M18" i="70"/>
  <c r="N18" i="70" s="1"/>
  <c r="M23" i="116"/>
  <c r="N23" i="116" s="1"/>
  <c r="M20" i="70"/>
  <c r="N20" i="70" s="1"/>
  <c r="F127" i="70"/>
  <c r="F73" i="116"/>
  <c r="F127" i="116" s="1"/>
  <c r="H76" i="70"/>
  <c r="I76" i="70" s="1"/>
  <c r="I130" i="70" s="1"/>
  <c r="E76" i="116"/>
  <c r="E130" i="70"/>
  <c r="H130" i="70" s="1"/>
  <c r="M24" i="70"/>
  <c r="N24" i="70" s="1"/>
  <c r="F138" i="70"/>
  <c r="F84" i="116"/>
  <c r="F138" i="116" s="1"/>
  <c r="H69" i="116"/>
  <c r="I69" i="116" s="1"/>
  <c r="I123" i="116" s="1"/>
  <c r="E123" i="116"/>
  <c r="K77" i="70"/>
  <c r="J77" i="70"/>
  <c r="F79" i="116"/>
  <c r="F133" i="116" s="1"/>
  <c r="F133" i="70"/>
  <c r="R23" i="70"/>
  <c r="S23" i="70" s="1"/>
  <c r="I31" i="70"/>
  <c r="H11" i="63" s="1"/>
  <c r="M14" i="70"/>
  <c r="M28" i="70"/>
  <c r="N28" i="70" s="1"/>
  <c r="E133" i="70"/>
  <c r="H133" i="70" s="1"/>
  <c r="E79" i="116"/>
  <c r="H79" i="70"/>
  <c r="I79" i="70" s="1"/>
  <c r="I133" i="70" s="1"/>
  <c r="E74" i="116"/>
  <c r="E128" i="70"/>
  <c r="H128" i="70" s="1"/>
  <c r="H74" i="70"/>
  <c r="I74" i="70" s="1"/>
  <c r="I128" i="70" s="1"/>
  <c r="H73" i="70"/>
  <c r="I73" i="70" s="1"/>
  <c r="I127" i="70" s="1"/>
  <c r="E127" i="70"/>
  <c r="E73" i="116"/>
  <c r="H132" i="70"/>
  <c r="M27" i="70"/>
  <c r="N27" i="70" s="1"/>
  <c r="I135" i="70"/>
  <c r="D31" i="116"/>
  <c r="D23" i="69" s="1"/>
  <c r="D24" i="69" s="1"/>
  <c r="H17" i="116"/>
  <c r="I17" i="116" s="1"/>
  <c r="D125" i="116"/>
  <c r="H31" i="70"/>
  <c r="H131" i="70"/>
  <c r="H123" i="116" l="1"/>
  <c r="F139" i="70"/>
  <c r="H127" i="70"/>
  <c r="H126" i="70"/>
  <c r="N123" i="70"/>
  <c r="P69" i="70"/>
  <c r="O69" i="70"/>
  <c r="M19" i="116"/>
  <c r="N19" i="116" s="1"/>
  <c r="J71" i="70"/>
  <c r="M71" i="70" s="1"/>
  <c r="N71" i="70" s="1"/>
  <c r="N125" i="70" s="1"/>
  <c r="K71" i="70"/>
  <c r="J80" i="70"/>
  <c r="K80" i="70"/>
  <c r="H79" i="116"/>
  <c r="I79" i="116" s="1"/>
  <c r="E133" i="116"/>
  <c r="H133" i="116" s="1"/>
  <c r="M26" i="116"/>
  <c r="N26" i="116" s="1"/>
  <c r="H73" i="116"/>
  <c r="I73" i="116" s="1"/>
  <c r="E127" i="116"/>
  <c r="H127" i="116" s="1"/>
  <c r="R20" i="70"/>
  <c r="S20" i="70" s="1"/>
  <c r="K72" i="70"/>
  <c r="J72" i="70"/>
  <c r="M30" i="116"/>
  <c r="N30" i="116" s="1"/>
  <c r="R30" i="116" s="1"/>
  <c r="I138" i="116"/>
  <c r="E136" i="116"/>
  <c r="H136" i="116" s="1"/>
  <c r="H82" i="116"/>
  <c r="I82" i="116" s="1"/>
  <c r="J75" i="70"/>
  <c r="K75" i="70"/>
  <c r="R24" i="116"/>
  <c r="R21" i="70"/>
  <c r="S21" i="70" s="1"/>
  <c r="R30" i="70"/>
  <c r="S30" i="70" s="1"/>
  <c r="E85" i="116"/>
  <c r="G17" i="58" s="1"/>
  <c r="H72" i="116"/>
  <c r="I72" i="116" s="1"/>
  <c r="I126" i="116" s="1"/>
  <c r="E126" i="116"/>
  <c r="H126" i="116" s="1"/>
  <c r="M27" i="116"/>
  <c r="N27" i="116" s="1"/>
  <c r="F16" i="54"/>
  <c r="R22" i="70"/>
  <c r="S22" i="70" s="1"/>
  <c r="R29" i="70"/>
  <c r="S29" i="70" s="1"/>
  <c r="K82" i="70"/>
  <c r="M82" i="70" s="1"/>
  <c r="N82" i="70" s="1"/>
  <c r="N136" i="70" s="1"/>
  <c r="J82" i="70"/>
  <c r="E129" i="116"/>
  <c r="H129" i="116" s="1"/>
  <c r="H75" i="116"/>
  <c r="I75" i="116" s="1"/>
  <c r="R25" i="70"/>
  <c r="S25" i="70" s="1"/>
  <c r="H81" i="116"/>
  <c r="I81" i="116" s="1"/>
  <c r="I135" i="116" s="1"/>
  <c r="E135" i="116"/>
  <c r="H135" i="116" s="1"/>
  <c r="K79" i="70"/>
  <c r="J79" i="70"/>
  <c r="F85" i="116"/>
  <c r="K78" i="70"/>
  <c r="J78" i="70"/>
  <c r="F139" i="116"/>
  <c r="J81" i="70"/>
  <c r="K81" i="70"/>
  <c r="M81" i="70"/>
  <c r="N81" i="70" s="1"/>
  <c r="K73" i="70"/>
  <c r="J73" i="70"/>
  <c r="M73" i="70" s="1"/>
  <c r="N73" i="70" s="1"/>
  <c r="M77" i="70"/>
  <c r="N77" i="70" s="1"/>
  <c r="J131" i="70"/>
  <c r="J77" i="116"/>
  <c r="J131" i="116" s="1"/>
  <c r="R24" i="70"/>
  <c r="S24" i="70" s="1"/>
  <c r="R23" i="116"/>
  <c r="H31" i="116"/>
  <c r="I134" i="70"/>
  <c r="F14" i="55"/>
  <c r="E21" i="55"/>
  <c r="E15" i="55"/>
  <c r="M21" i="116"/>
  <c r="N21" i="116" s="1"/>
  <c r="I129" i="116"/>
  <c r="M25" i="116"/>
  <c r="N25" i="116" s="1"/>
  <c r="I133" i="116"/>
  <c r="I125" i="70"/>
  <c r="R19" i="70"/>
  <c r="S19" i="70" s="1"/>
  <c r="R27" i="70"/>
  <c r="S27" i="70" s="1"/>
  <c r="M18" i="116"/>
  <c r="N18" i="116" s="1"/>
  <c r="W23" i="70"/>
  <c r="D49" i="70" s="1"/>
  <c r="S23" i="116"/>
  <c r="M22" i="116"/>
  <c r="N22" i="116" s="1"/>
  <c r="I122" i="70"/>
  <c r="J68" i="70"/>
  <c r="M68" i="70" s="1"/>
  <c r="I85" i="70"/>
  <c r="K68" i="70"/>
  <c r="M17" i="116"/>
  <c r="N17" i="116" s="1"/>
  <c r="J74" i="70"/>
  <c r="K74" i="70"/>
  <c r="R28" i="70"/>
  <c r="S28" i="70" s="1"/>
  <c r="K131" i="70"/>
  <c r="K77" i="116"/>
  <c r="K131" i="116" s="1"/>
  <c r="M131" i="116" s="1"/>
  <c r="M14" i="116"/>
  <c r="I31" i="116"/>
  <c r="E23" i="69" s="1"/>
  <c r="E24" i="69" s="1"/>
  <c r="K123" i="70"/>
  <c r="K69" i="116"/>
  <c r="K123" i="116" s="1"/>
  <c r="S26" i="116"/>
  <c r="W26" i="70"/>
  <c r="D52" i="70" s="1"/>
  <c r="M20" i="116"/>
  <c r="N20" i="116" s="1"/>
  <c r="M29" i="116"/>
  <c r="N29" i="116" s="1"/>
  <c r="E139" i="70"/>
  <c r="R17" i="70"/>
  <c r="S17" i="70" s="1"/>
  <c r="H138" i="70"/>
  <c r="R16" i="70"/>
  <c r="N31" i="70"/>
  <c r="J11" i="63" s="1"/>
  <c r="K83" i="70"/>
  <c r="J83" i="70"/>
  <c r="H85" i="70"/>
  <c r="E134" i="116"/>
  <c r="H134" i="116" s="1"/>
  <c r="H80" i="116"/>
  <c r="I80" i="116" s="1"/>
  <c r="M31" i="70"/>
  <c r="H76" i="116"/>
  <c r="I76" i="116" s="1"/>
  <c r="I130" i="116" s="1"/>
  <c r="E130" i="116"/>
  <c r="H130" i="116" s="1"/>
  <c r="I126" i="70"/>
  <c r="M16" i="116"/>
  <c r="N16" i="116" s="1"/>
  <c r="I124" i="116"/>
  <c r="J123" i="70"/>
  <c r="J69" i="116"/>
  <c r="J123" i="116" s="1"/>
  <c r="M28" i="116"/>
  <c r="N28" i="116" s="1"/>
  <c r="I136" i="116"/>
  <c r="I68" i="116"/>
  <c r="H125" i="70"/>
  <c r="H78" i="116"/>
  <c r="I78" i="116" s="1"/>
  <c r="E132" i="116"/>
  <c r="H132" i="116" s="1"/>
  <c r="H84" i="116"/>
  <c r="I84" i="116" s="1"/>
  <c r="E138" i="116"/>
  <c r="H138" i="116" s="1"/>
  <c r="H83" i="116"/>
  <c r="I83" i="116" s="1"/>
  <c r="E137" i="116"/>
  <c r="H137" i="116" s="1"/>
  <c r="E124" i="116"/>
  <c r="H124" i="116" s="1"/>
  <c r="H70" i="116"/>
  <c r="I70" i="116" s="1"/>
  <c r="E128" i="116"/>
  <c r="H128" i="116" s="1"/>
  <c r="H74" i="116"/>
  <c r="I74" i="116" s="1"/>
  <c r="I128" i="116" s="1"/>
  <c r="J76" i="70"/>
  <c r="K76" i="70"/>
  <c r="R18" i="70"/>
  <c r="S18" i="70" s="1"/>
  <c r="W15" i="70"/>
  <c r="S15" i="116"/>
  <c r="J70" i="70"/>
  <c r="K70" i="70"/>
  <c r="H122" i="116"/>
  <c r="R15" i="116"/>
  <c r="E125" i="116"/>
  <c r="H125" i="116" s="1"/>
  <c r="H71" i="116"/>
  <c r="I71" i="116" s="1"/>
  <c r="I125" i="116" s="1"/>
  <c r="J84" i="70"/>
  <c r="K84" i="70"/>
  <c r="D139" i="116"/>
  <c r="M69" i="116" l="1"/>
  <c r="N69" i="116" s="1"/>
  <c r="N123" i="116" s="1"/>
  <c r="M123" i="70"/>
  <c r="E18" i="54"/>
  <c r="M123" i="116"/>
  <c r="H139" i="70"/>
  <c r="P73" i="70"/>
  <c r="O73" i="70"/>
  <c r="R73" i="70"/>
  <c r="S73" i="70" s="1"/>
  <c r="N127" i="70"/>
  <c r="J138" i="70"/>
  <c r="J84" i="116"/>
  <c r="J138" i="116" s="1"/>
  <c r="J74" i="116"/>
  <c r="J128" i="116" s="1"/>
  <c r="J128" i="70"/>
  <c r="P81" i="70"/>
  <c r="O81" i="70"/>
  <c r="R81" i="70" s="1"/>
  <c r="S81" i="70" s="1"/>
  <c r="M31" i="116"/>
  <c r="N14" i="116"/>
  <c r="J136" i="70"/>
  <c r="J82" i="116"/>
  <c r="J136" i="116" s="1"/>
  <c r="S16" i="70"/>
  <c r="R31" i="70"/>
  <c r="R20" i="116"/>
  <c r="R22" i="116"/>
  <c r="F21" i="55"/>
  <c r="E22" i="55"/>
  <c r="J81" i="116"/>
  <c r="J135" i="116" s="1"/>
  <c r="J135" i="70"/>
  <c r="K136" i="70"/>
  <c r="K82" i="116"/>
  <c r="K136" i="116" s="1"/>
  <c r="R27" i="116"/>
  <c r="W21" i="70"/>
  <c r="D47" i="70" s="1"/>
  <c r="S21" i="116"/>
  <c r="I134" i="116"/>
  <c r="K71" i="116"/>
  <c r="K125" i="116" s="1"/>
  <c r="K125" i="70"/>
  <c r="N135" i="70"/>
  <c r="S24" i="116"/>
  <c r="W24" i="70"/>
  <c r="D50" i="70" s="1"/>
  <c r="K79" i="116"/>
  <c r="K133" i="116" s="1"/>
  <c r="K133" i="70"/>
  <c r="R17" i="116"/>
  <c r="S19" i="116"/>
  <c r="W19" i="70"/>
  <c r="D45" i="70" s="1"/>
  <c r="M131" i="70"/>
  <c r="M81" i="116"/>
  <c r="N81" i="116" s="1"/>
  <c r="M77" i="116"/>
  <c r="N77" i="116" s="1"/>
  <c r="J126" i="70"/>
  <c r="J72" i="116"/>
  <c r="J126" i="116" s="1"/>
  <c r="R26" i="116"/>
  <c r="J125" i="70"/>
  <c r="J71" i="116"/>
  <c r="J125" i="116" s="1"/>
  <c r="M125" i="116" s="1"/>
  <c r="M76" i="70"/>
  <c r="N76" i="70" s="1"/>
  <c r="K130" i="70"/>
  <c r="K76" i="116"/>
  <c r="K130" i="116" s="1"/>
  <c r="R29" i="116"/>
  <c r="R21" i="116"/>
  <c r="R28" i="116"/>
  <c r="W15" i="116"/>
  <c r="I132" i="116"/>
  <c r="H52" i="70"/>
  <c r="I52" i="70" s="1"/>
  <c r="N68" i="70"/>
  <c r="W23" i="116"/>
  <c r="D49" i="116" s="1"/>
  <c r="P77" i="70"/>
  <c r="O77" i="70"/>
  <c r="N131" i="70"/>
  <c r="J132" i="70"/>
  <c r="J78" i="116"/>
  <c r="J132" i="116" s="1"/>
  <c r="W29" i="70"/>
  <c r="D55" i="70" s="1"/>
  <c r="S29" i="116"/>
  <c r="K126" i="70"/>
  <c r="K72" i="116"/>
  <c r="K126" i="116" s="1"/>
  <c r="I127" i="116"/>
  <c r="J70" i="116"/>
  <c r="J124" i="116" s="1"/>
  <c r="J124" i="70"/>
  <c r="K83" i="116"/>
  <c r="K137" i="116" s="1"/>
  <c r="K137" i="70"/>
  <c r="J134" i="70"/>
  <c r="J80" i="116"/>
  <c r="J134" i="116" s="1"/>
  <c r="M70" i="70"/>
  <c r="N70" i="70" s="1"/>
  <c r="M74" i="70"/>
  <c r="N74" i="70" s="1"/>
  <c r="P71" i="70"/>
  <c r="O71" i="70"/>
  <c r="R71" i="70"/>
  <c r="S71" i="70" s="1"/>
  <c r="S125" i="70" s="1"/>
  <c r="E139" i="116"/>
  <c r="D41" i="70"/>
  <c r="R16" i="116"/>
  <c r="S17" i="116"/>
  <c r="W17" i="70"/>
  <c r="D43" i="70" s="1"/>
  <c r="W26" i="116"/>
  <c r="D52" i="116" s="1"/>
  <c r="K68" i="116"/>
  <c r="K122" i="70"/>
  <c r="K85" i="70"/>
  <c r="H49" i="70"/>
  <c r="I49" i="70" s="1"/>
  <c r="M78" i="70"/>
  <c r="N78" i="70" s="1"/>
  <c r="K132" i="70"/>
  <c r="K78" i="116"/>
  <c r="K132" i="116" s="1"/>
  <c r="S25" i="116"/>
  <c r="W25" i="70"/>
  <c r="D51" i="70" s="1"/>
  <c r="K129" i="70"/>
  <c r="K75" i="116"/>
  <c r="K129" i="116" s="1"/>
  <c r="M72" i="70"/>
  <c r="N72" i="70" s="1"/>
  <c r="R19" i="116"/>
  <c r="P82" i="70"/>
  <c r="O82" i="70"/>
  <c r="R82" i="70" s="1"/>
  <c r="S82" i="70" s="1"/>
  <c r="P123" i="70"/>
  <c r="P69" i="116"/>
  <c r="P123" i="116" s="1"/>
  <c r="R123" i="116" s="1"/>
  <c r="W27" i="70"/>
  <c r="D53" i="70" s="1"/>
  <c r="S27" i="116"/>
  <c r="K81" i="116"/>
  <c r="K135" i="116" s="1"/>
  <c r="M135" i="116" s="1"/>
  <c r="K135" i="70"/>
  <c r="K84" i="116"/>
  <c r="K138" i="116" s="1"/>
  <c r="M138" i="116" s="1"/>
  <c r="K138" i="70"/>
  <c r="H139" i="116"/>
  <c r="H85" i="116"/>
  <c r="I139" i="70"/>
  <c r="M83" i="70"/>
  <c r="N83" i="70" s="1"/>
  <c r="W28" i="70"/>
  <c r="D54" i="70" s="1"/>
  <c r="S28" i="116"/>
  <c r="M126" i="116"/>
  <c r="R25" i="116"/>
  <c r="J127" i="70"/>
  <c r="J73" i="116"/>
  <c r="J127" i="116" s="1"/>
  <c r="S22" i="116"/>
  <c r="W22" i="70"/>
  <c r="D48" i="70" s="1"/>
  <c r="F17" i="58"/>
  <c r="M75" i="70"/>
  <c r="N75" i="70" s="1"/>
  <c r="J129" i="70"/>
  <c r="J75" i="116"/>
  <c r="J129" i="116" s="1"/>
  <c r="M80" i="70"/>
  <c r="N80" i="70" s="1"/>
  <c r="R69" i="70"/>
  <c r="S69" i="70" s="1"/>
  <c r="J133" i="70"/>
  <c r="J79" i="116"/>
  <c r="J133" i="116" s="1"/>
  <c r="W30" i="70"/>
  <c r="D56" i="70" s="1"/>
  <c r="S30" i="116"/>
  <c r="J76" i="116"/>
  <c r="J130" i="116" s="1"/>
  <c r="J130" i="70"/>
  <c r="F15" i="55"/>
  <c r="H11" i="55"/>
  <c r="M74" i="116"/>
  <c r="N74" i="116" s="1"/>
  <c r="N128" i="116" s="1"/>
  <c r="M84" i="70"/>
  <c r="N84" i="70" s="1"/>
  <c r="K124" i="70"/>
  <c r="K70" i="116"/>
  <c r="K124" i="116" s="1"/>
  <c r="M124" i="116" s="1"/>
  <c r="S18" i="116"/>
  <c r="W18" i="70"/>
  <c r="D44" i="70" s="1"/>
  <c r="I122" i="116"/>
  <c r="I139" i="116" s="1"/>
  <c r="I85" i="116"/>
  <c r="J137" i="70"/>
  <c r="M137" i="70" s="1"/>
  <c r="J83" i="116"/>
  <c r="J137" i="116" s="1"/>
  <c r="I137" i="116"/>
  <c r="K74" i="116"/>
  <c r="K128" i="116" s="1"/>
  <c r="M128" i="116" s="1"/>
  <c r="K128" i="70"/>
  <c r="J85" i="70"/>
  <c r="J122" i="70"/>
  <c r="J68" i="116"/>
  <c r="R18" i="116"/>
  <c r="M129" i="116"/>
  <c r="K73" i="116"/>
  <c r="K127" i="116" s="1"/>
  <c r="K127" i="70"/>
  <c r="M79" i="70"/>
  <c r="N79" i="70" s="1"/>
  <c r="F18" i="54"/>
  <c r="E19" i="54"/>
  <c r="S20" i="116"/>
  <c r="W20" i="70"/>
  <c r="D46" i="70" s="1"/>
  <c r="K134" i="70"/>
  <c r="K80" i="116"/>
  <c r="K134" i="116" s="1"/>
  <c r="O69" i="116"/>
  <c r="O123" i="116" s="1"/>
  <c r="O123" i="70"/>
  <c r="M128" i="70" l="1"/>
  <c r="M130" i="116"/>
  <c r="M129" i="70"/>
  <c r="M73" i="116"/>
  <c r="N73" i="116" s="1"/>
  <c r="N127" i="116" s="1"/>
  <c r="M134" i="70"/>
  <c r="K139" i="70"/>
  <c r="M127" i="116"/>
  <c r="M138" i="70"/>
  <c r="R123" i="70"/>
  <c r="S82" i="116"/>
  <c r="S136" i="116" s="1"/>
  <c r="T82" i="70"/>
  <c r="U82" i="70"/>
  <c r="S136" i="70"/>
  <c r="T81" i="70"/>
  <c r="S81" i="116"/>
  <c r="S135" i="116" s="1"/>
  <c r="U81" i="70"/>
  <c r="S135" i="70"/>
  <c r="N131" i="116"/>
  <c r="R14" i="116"/>
  <c r="R31" i="116" s="1"/>
  <c r="N31" i="116"/>
  <c r="M70" i="116"/>
  <c r="N70" i="116" s="1"/>
  <c r="P76" i="70"/>
  <c r="O76" i="70"/>
  <c r="N130" i="70"/>
  <c r="M82" i="116"/>
  <c r="N82" i="116" s="1"/>
  <c r="H56" i="70"/>
  <c r="I56" i="70" s="1"/>
  <c r="H48" i="70"/>
  <c r="I48" i="70" s="1"/>
  <c r="M79" i="116"/>
  <c r="N79" i="116" s="1"/>
  <c r="M134" i="116"/>
  <c r="P131" i="70"/>
  <c r="P77" i="116"/>
  <c r="P131" i="116" s="1"/>
  <c r="M135" i="70"/>
  <c r="W18" i="116"/>
  <c r="D44" i="116" s="1"/>
  <c r="W30" i="116"/>
  <c r="D56" i="116" s="1"/>
  <c r="K122" i="116"/>
  <c r="K139" i="116" s="1"/>
  <c r="K85" i="116"/>
  <c r="F19" i="54"/>
  <c r="H15" i="54"/>
  <c r="E21" i="54"/>
  <c r="J122" i="116"/>
  <c r="J139" i="116" s="1"/>
  <c r="J85" i="116"/>
  <c r="K17" i="58" s="1"/>
  <c r="M68" i="116"/>
  <c r="O84" i="70"/>
  <c r="P84" i="70"/>
  <c r="R84" i="70"/>
  <c r="S84" i="70" s="1"/>
  <c r="N138" i="70"/>
  <c r="P75" i="70"/>
  <c r="O75" i="70"/>
  <c r="R75" i="70" s="1"/>
  <c r="S75" i="70" s="1"/>
  <c r="N129" i="70"/>
  <c r="W22" i="116"/>
  <c r="D48" i="116" s="1"/>
  <c r="W28" i="116"/>
  <c r="D54" i="116" s="1"/>
  <c r="R69" i="116"/>
  <c r="O72" i="70"/>
  <c r="P72" i="70"/>
  <c r="N126" i="70"/>
  <c r="H52" i="116"/>
  <c r="I52" i="116" s="1"/>
  <c r="M52" i="116" s="1"/>
  <c r="N52" i="116" s="1"/>
  <c r="R52" i="116" s="1"/>
  <c r="S52" i="116" s="1"/>
  <c r="W52" i="116" s="1"/>
  <c r="H41" i="70"/>
  <c r="M125" i="70"/>
  <c r="H45" i="70"/>
  <c r="I45" i="70" s="1"/>
  <c r="H50" i="70"/>
  <c r="I50" i="70" s="1"/>
  <c r="S16" i="116"/>
  <c r="W16" i="70"/>
  <c r="S31" i="70"/>
  <c r="O135" i="70"/>
  <c r="O81" i="116"/>
  <c r="O135" i="116" s="1"/>
  <c r="H46" i="70"/>
  <c r="I46" i="70" s="1"/>
  <c r="M52" i="70"/>
  <c r="N52" i="70" s="1"/>
  <c r="M75" i="116"/>
  <c r="N75" i="116" s="1"/>
  <c r="H54" i="70"/>
  <c r="I54" i="70" s="1"/>
  <c r="O136" i="70"/>
  <c r="O82" i="116"/>
  <c r="O136" i="116" s="1"/>
  <c r="P78" i="70"/>
  <c r="O78" i="70"/>
  <c r="N132" i="70"/>
  <c r="W29" i="116"/>
  <c r="D55" i="116" s="1"/>
  <c r="M78" i="116"/>
  <c r="N78" i="116" s="1"/>
  <c r="W19" i="116"/>
  <c r="D45" i="116" s="1"/>
  <c r="W24" i="116"/>
  <c r="D50" i="116" s="1"/>
  <c r="W21" i="116"/>
  <c r="D47" i="116" s="1"/>
  <c r="G27" i="58"/>
  <c r="F22" i="55"/>
  <c r="M80" i="116"/>
  <c r="N80" i="116" s="1"/>
  <c r="P81" i="116"/>
  <c r="P135" i="116" s="1"/>
  <c r="P135" i="70"/>
  <c r="H53" i="70"/>
  <c r="I53" i="70" s="1"/>
  <c r="O74" i="70"/>
  <c r="R74" i="70" s="1"/>
  <c r="S74" i="70" s="1"/>
  <c r="P74" i="70"/>
  <c r="N128" i="70"/>
  <c r="W20" i="116"/>
  <c r="D46" i="116" s="1"/>
  <c r="R77" i="70"/>
  <c r="S77" i="70" s="1"/>
  <c r="O131" i="70"/>
  <c r="R131" i="70" s="1"/>
  <c r="O77" i="116"/>
  <c r="O131" i="116" s="1"/>
  <c r="J139" i="70"/>
  <c r="O83" i="70"/>
  <c r="P83" i="70"/>
  <c r="N137" i="70"/>
  <c r="P82" i="116"/>
  <c r="P136" i="116" s="1"/>
  <c r="P136" i="70"/>
  <c r="H43" i="70"/>
  <c r="I43" i="70" s="1"/>
  <c r="U71" i="70"/>
  <c r="W71" i="70" s="1"/>
  <c r="D98" i="70" s="1"/>
  <c r="S71" i="116"/>
  <c r="T71" i="70"/>
  <c r="M137" i="116"/>
  <c r="H55" i="70"/>
  <c r="I55" i="70" s="1"/>
  <c r="H49" i="116"/>
  <c r="I49" i="116" s="1"/>
  <c r="M49" i="116" s="1"/>
  <c r="N49" i="116" s="1"/>
  <c r="R49" i="116" s="1"/>
  <c r="S49" i="116" s="1"/>
  <c r="W49" i="116" s="1"/>
  <c r="H47" i="70"/>
  <c r="I47" i="70" s="1"/>
  <c r="M84" i="116"/>
  <c r="N84" i="116" s="1"/>
  <c r="S127" i="70"/>
  <c r="S73" i="116"/>
  <c r="S127" i="116" s="1"/>
  <c r="T73" i="70"/>
  <c r="W73" i="70" s="1"/>
  <c r="D100" i="70" s="1"/>
  <c r="U73" i="70"/>
  <c r="N124" i="70"/>
  <c r="P70" i="70"/>
  <c r="R70" i="70" s="1"/>
  <c r="S70" i="70" s="1"/>
  <c r="S124" i="70" s="1"/>
  <c r="O70" i="70"/>
  <c r="M133" i="116"/>
  <c r="I11" i="55"/>
  <c r="H14" i="55"/>
  <c r="H15" i="55" s="1"/>
  <c r="H20" i="55"/>
  <c r="M76" i="116"/>
  <c r="N76" i="116" s="1"/>
  <c r="M127" i="70"/>
  <c r="M122" i="70"/>
  <c r="M72" i="116"/>
  <c r="N72" i="116" s="1"/>
  <c r="M49" i="70"/>
  <c r="N49" i="70" s="1"/>
  <c r="W17" i="116"/>
  <c r="D43" i="116" s="1"/>
  <c r="O71" i="116"/>
  <c r="O125" i="116" s="1"/>
  <c r="O125" i="70"/>
  <c r="M124" i="70"/>
  <c r="M132" i="116"/>
  <c r="M85" i="70"/>
  <c r="D41" i="116"/>
  <c r="M71" i="116"/>
  <c r="N71" i="116" s="1"/>
  <c r="N135" i="116"/>
  <c r="M136" i="116"/>
  <c r="O73" i="116"/>
  <c r="O127" i="116" s="1"/>
  <c r="R127" i="116" s="1"/>
  <c r="O127" i="70"/>
  <c r="R127" i="70" s="1"/>
  <c r="N134" i="70"/>
  <c r="P80" i="70"/>
  <c r="R80" i="70" s="1"/>
  <c r="S80" i="70" s="1"/>
  <c r="O80" i="70"/>
  <c r="H51" i="70"/>
  <c r="I51" i="70" s="1"/>
  <c r="W25" i="116"/>
  <c r="D51" i="116" s="1"/>
  <c r="O79" i="70"/>
  <c r="P79" i="70"/>
  <c r="N133" i="70"/>
  <c r="M133" i="70"/>
  <c r="H44" i="70"/>
  <c r="I44" i="70" s="1"/>
  <c r="M130" i="70"/>
  <c r="T69" i="70"/>
  <c r="S69" i="116"/>
  <c r="U69" i="70"/>
  <c r="W69" i="70"/>
  <c r="D96" i="70" s="1"/>
  <c r="S123" i="70"/>
  <c r="H17" i="58"/>
  <c r="W27" i="116"/>
  <c r="D53" i="116" s="1"/>
  <c r="M83" i="116"/>
  <c r="N83" i="116" s="1"/>
  <c r="P71" i="116"/>
  <c r="P125" i="116" s="1"/>
  <c r="P125" i="70"/>
  <c r="M132" i="70"/>
  <c r="N85" i="70"/>
  <c r="P68" i="70"/>
  <c r="O68" i="70"/>
  <c r="N122" i="70"/>
  <c r="M126" i="70"/>
  <c r="M136" i="70"/>
  <c r="P127" i="70"/>
  <c r="P73" i="116"/>
  <c r="P127" i="116" s="1"/>
  <c r="R73" i="116" l="1"/>
  <c r="R135" i="70"/>
  <c r="F100" i="70"/>
  <c r="E100" i="70"/>
  <c r="D153" i="70"/>
  <c r="T80" i="70"/>
  <c r="U80" i="70"/>
  <c r="S80" i="116"/>
  <c r="S134" i="70"/>
  <c r="T74" i="70"/>
  <c r="S74" i="116"/>
  <c r="U74" i="70"/>
  <c r="S128" i="70"/>
  <c r="F98" i="70"/>
  <c r="E98" i="70"/>
  <c r="H98" i="70"/>
  <c r="I98" i="70" s="1"/>
  <c r="I151" i="70" s="1"/>
  <c r="R52" i="70"/>
  <c r="S52" i="70" s="1"/>
  <c r="M45" i="70"/>
  <c r="N45" i="70" s="1"/>
  <c r="R49" i="70"/>
  <c r="S49" i="70" s="1"/>
  <c r="O126" i="70"/>
  <c r="O72" i="116"/>
  <c r="O126" i="116" s="1"/>
  <c r="W81" i="70"/>
  <c r="D108" i="70" s="1"/>
  <c r="U135" i="70"/>
  <c r="U81" i="116"/>
  <c r="U135" i="116" s="1"/>
  <c r="P85" i="70"/>
  <c r="P122" i="70"/>
  <c r="P68" i="116"/>
  <c r="M44" i="70"/>
  <c r="N44" i="70" s="1"/>
  <c r="H51" i="116"/>
  <c r="I51" i="116" s="1"/>
  <c r="M51" i="116" s="1"/>
  <c r="N51" i="116" s="1"/>
  <c r="R51" i="116" s="1"/>
  <c r="S51" i="116" s="1"/>
  <c r="W51" i="116" s="1"/>
  <c r="N126" i="116"/>
  <c r="M122" i="116"/>
  <c r="M139" i="116" s="1"/>
  <c r="U125" i="70"/>
  <c r="U71" i="116"/>
  <c r="U125" i="116" s="1"/>
  <c r="N132" i="116"/>
  <c r="R136" i="70"/>
  <c r="P75" i="116"/>
  <c r="P129" i="116" s="1"/>
  <c r="P129" i="70"/>
  <c r="E23" i="54"/>
  <c r="F21" i="54"/>
  <c r="M48" i="70"/>
  <c r="N48" i="70" s="1"/>
  <c r="N124" i="116"/>
  <c r="P137" i="70"/>
  <c r="P83" i="116"/>
  <c r="P137" i="116" s="1"/>
  <c r="O130" i="70"/>
  <c r="O76" i="116"/>
  <c r="O130" i="116" s="1"/>
  <c r="I15" i="55"/>
  <c r="K11" i="55"/>
  <c r="N134" i="116"/>
  <c r="M139" i="70"/>
  <c r="U73" i="116"/>
  <c r="U127" i="116" s="1"/>
  <c r="U127" i="70"/>
  <c r="D151" i="70"/>
  <c r="O128" i="70"/>
  <c r="R128" i="70" s="1"/>
  <c r="O74" i="116"/>
  <c r="F27" i="58"/>
  <c r="H27" i="58" s="1"/>
  <c r="D42" i="70"/>
  <c r="W31" i="70"/>
  <c r="I41" i="70"/>
  <c r="I15" i="54"/>
  <c r="H16" i="54"/>
  <c r="I16" i="54" s="1"/>
  <c r="H44" i="116"/>
  <c r="I44" i="116" s="1"/>
  <c r="M44" i="116" s="1"/>
  <c r="N44" i="116" s="1"/>
  <c r="R44" i="116" s="1"/>
  <c r="S44" i="116" s="1"/>
  <c r="W44" i="116" s="1"/>
  <c r="T81" i="116"/>
  <c r="T135" i="116" s="1"/>
  <c r="W135" i="116" s="1"/>
  <c r="T135" i="70"/>
  <c r="P78" i="116"/>
  <c r="P132" i="116" s="1"/>
  <c r="P132" i="70"/>
  <c r="J17" i="58"/>
  <c r="L17" i="58" s="1"/>
  <c r="H53" i="116"/>
  <c r="I53" i="116" s="1"/>
  <c r="M53" i="116" s="1"/>
  <c r="N53" i="116" s="1"/>
  <c r="R53" i="116" s="1"/>
  <c r="S53" i="116" s="1"/>
  <c r="W53" i="116" s="1"/>
  <c r="R83" i="70"/>
  <c r="S83" i="70" s="1"/>
  <c r="O83" i="116"/>
  <c r="O137" i="116" s="1"/>
  <c r="O137" i="70"/>
  <c r="H56" i="116"/>
  <c r="I56" i="116" s="1"/>
  <c r="M56" i="116" s="1"/>
  <c r="N56" i="116" s="1"/>
  <c r="R56" i="116" s="1"/>
  <c r="S56" i="116" s="1"/>
  <c r="W56" i="116" s="1"/>
  <c r="R125" i="70"/>
  <c r="S70" i="116"/>
  <c r="U70" i="70"/>
  <c r="T70" i="70"/>
  <c r="T127" i="70"/>
  <c r="W127" i="70" s="1"/>
  <c r="T73" i="116"/>
  <c r="T127" i="116" s="1"/>
  <c r="W127" i="116" s="1"/>
  <c r="M43" i="70"/>
  <c r="N43" i="70" s="1"/>
  <c r="H47" i="116"/>
  <c r="I47" i="116" s="1"/>
  <c r="M47" i="116" s="1"/>
  <c r="N47" i="116" s="1"/>
  <c r="R47" i="116" s="1"/>
  <c r="S47" i="116" s="1"/>
  <c r="W47" i="116" s="1"/>
  <c r="H55" i="116"/>
  <c r="I55" i="116" s="1"/>
  <c r="M55" i="116" s="1"/>
  <c r="N55" i="116" s="1"/>
  <c r="R55" i="116" s="1"/>
  <c r="S55" i="116" s="1"/>
  <c r="W55" i="116" s="1"/>
  <c r="M54" i="70"/>
  <c r="N54" i="70" s="1"/>
  <c r="W16" i="116"/>
  <c r="S31" i="116"/>
  <c r="H54" i="116"/>
  <c r="I54" i="116" s="1"/>
  <c r="M54" i="116" s="1"/>
  <c r="N54" i="116" s="1"/>
  <c r="R54" i="116" s="1"/>
  <c r="S54" i="116" s="1"/>
  <c r="W54" i="116" s="1"/>
  <c r="S84" i="116"/>
  <c r="U84" i="70"/>
  <c r="T84" i="70"/>
  <c r="S138" i="70"/>
  <c r="M56" i="70"/>
  <c r="N56" i="70" s="1"/>
  <c r="G23" i="69"/>
  <c r="G24" i="69" s="1"/>
  <c r="F23" i="69"/>
  <c r="N139" i="70"/>
  <c r="R122" i="70"/>
  <c r="P72" i="116"/>
  <c r="P126" i="116" s="1"/>
  <c r="P126" i="70"/>
  <c r="O68" i="116"/>
  <c r="O122" i="70"/>
  <c r="O85" i="70"/>
  <c r="W123" i="70"/>
  <c r="P79" i="116"/>
  <c r="P133" i="116" s="1"/>
  <c r="P133" i="70"/>
  <c r="N130" i="116"/>
  <c r="O70" i="116"/>
  <c r="O124" i="116" s="1"/>
  <c r="O124" i="70"/>
  <c r="M55" i="70"/>
  <c r="N55" i="70" s="1"/>
  <c r="U77" i="70"/>
  <c r="T77" i="70"/>
  <c r="S77" i="116"/>
  <c r="S131" i="70"/>
  <c r="M53" i="70"/>
  <c r="N53" i="70" s="1"/>
  <c r="N129" i="116"/>
  <c r="P84" i="116"/>
  <c r="P138" i="116" s="1"/>
  <c r="P138" i="70"/>
  <c r="R81" i="116"/>
  <c r="R82" i="116"/>
  <c r="N136" i="116"/>
  <c r="R136" i="116" s="1"/>
  <c r="U82" i="116"/>
  <c r="U136" i="116" s="1"/>
  <c r="U136" i="70"/>
  <c r="S75" i="116"/>
  <c r="U75" i="70"/>
  <c r="T75" i="70"/>
  <c r="S129" i="70"/>
  <c r="M47" i="70"/>
  <c r="N47" i="70" s="1"/>
  <c r="H45" i="116"/>
  <c r="I45" i="116" s="1"/>
  <c r="M45" i="116" s="1"/>
  <c r="N45" i="116" s="1"/>
  <c r="R45" i="116" s="1"/>
  <c r="S45" i="116" s="1"/>
  <c r="W45" i="116" s="1"/>
  <c r="P76" i="116"/>
  <c r="P130" i="116" s="1"/>
  <c r="P130" i="70"/>
  <c r="D149" i="70"/>
  <c r="E96" i="70"/>
  <c r="F96" i="70"/>
  <c r="H96" i="70"/>
  <c r="I96" i="70" s="1"/>
  <c r="U69" i="116"/>
  <c r="U123" i="116" s="1"/>
  <c r="U123" i="70"/>
  <c r="R135" i="116"/>
  <c r="S123" i="116"/>
  <c r="R79" i="70"/>
  <c r="S79" i="70" s="1"/>
  <c r="O79" i="116"/>
  <c r="O133" i="116" s="1"/>
  <c r="O133" i="70"/>
  <c r="R133" i="70" s="1"/>
  <c r="R71" i="116"/>
  <c r="N125" i="116"/>
  <c r="R125" i="116" s="1"/>
  <c r="S125" i="116"/>
  <c r="I20" i="55"/>
  <c r="P70" i="116"/>
  <c r="P124" i="116" s="1"/>
  <c r="P124" i="70"/>
  <c r="R78" i="70"/>
  <c r="S78" i="70" s="1"/>
  <c r="M46" i="70"/>
  <c r="N46" i="70" s="1"/>
  <c r="M50" i="70"/>
  <c r="N50" i="70" s="1"/>
  <c r="R126" i="70"/>
  <c r="H48" i="116"/>
  <c r="I48" i="116" s="1"/>
  <c r="M48" i="116" s="1"/>
  <c r="N48" i="116" s="1"/>
  <c r="R48" i="116" s="1"/>
  <c r="S48" i="116" s="1"/>
  <c r="W48" i="116" s="1"/>
  <c r="O138" i="70"/>
  <c r="O84" i="116"/>
  <c r="O138" i="116" s="1"/>
  <c r="R131" i="116"/>
  <c r="W82" i="70"/>
  <c r="D109" i="70" s="1"/>
  <c r="T136" i="70"/>
  <c r="W136" i="70" s="1"/>
  <c r="T82" i="116"/>
  <c r="T136" i="116" s="1"/>
  <c r="W136" i="116" s="1"/>
  <c r="P80" i="116"/>
  <c r="P134" i="116" s="1"/>
  <c r="P134" i="70"/>
  <c r="N133" i="116"/>
  <c r="P128" i="70"/>
  <c r="P74" i="116"/>
  <c r="P128" i="116" s="1"/>
  <c r="O129" i="70"/>
  <c r="O75" i="116"/>
  <c r="O129" i="116" s="1"/>
  <c r="M51" i="70"/>
  <c r="N51" i="70" s="1"/>
  <c r="R68" i="70"/>
  <c r="N137" i="116"/>
  <c r="T69" i="116"/>
  <c r="T123" i="116" s="1"/>
  <c r="W123" i="116" s="1"/>
  <c r="T123" i="70"/>
  <c r="O80" i="116"/>
  <c r="O134" i="116" s="1"/>
  <c r="O134" i="70"/>
  <c r="H41" i="116"/>
  <c r="H43" i="116"/>
  <c r="I43" i="116" s="1"/>
  <c r="M43" i="116" s="1"/>
  <c r="N43" i="116" s="1"/>
  <c r="R43" i="116" s="1"/>
  <c r="S43" i="116" s="1"/>
  <c r="W43" i="116" s="1"/>
  <c r="H21" i="55"/>
  <c r="I21" i="55" s="1"/>
  <c r="I14" i="55"/>
  <c r="N138" i="116"/>
  <c r="T125" i="70"/>
  <c r="T71" i="116"/>
  <c r="T125" i="116" s="1"/>
  <c r="W125" i="116" s="1"/>
  <c r="H46" i="116"/>
  <c r="I46" i="116" s="1"/>
  <c r="M46" i="116" s="1"/>
  <c r="N46" i="116" s="1"/>
  <c r="R46" i="116" s="1"/>
  <c r="S46" i="116" s="1"/>
  <c r="W46" i="116" s="1"/>
  <c r="H50" i="116"/>
  <c r="I50" i="116" s="1"/>
  <c r="M50" i="116" s="1"/>
  <c r="N50" i="116" s="1"/>
  <c r="R50" i="116" s="1"/>
  <c r="S50" i="116" s="1"/>
  <c r="W50" i="116" s="1"/>
  <c r="O78" i="116"/>
  <c r="O132" i="116" s="1"/>
  <c r="O132" i="70"/>
  <c r="R132" i="70" s="1"/>
  <c r="R72" i="70"/>
  <c r="S72" i="70" s="1"/>
  <c r="N68" i="116"/>
  <c r="M85" i="116"/>
  <c r="R76" i="70"/>
  <c r="S76" i="70" s="1"/>
  <c r="R77" i="116"/>
  <c r="W82" i="116"/>
  <c r="D109" i="116" s="1"/>
  <c r="W73" i="116" l="1"/>
  <c r="D100" i="116" s="1"/>
  <c r="R138" i="70"/>
  <c r="R134" i="70"/>
  <c r="R130" i="116"/>
  <c r="W71" i="116"/>
  <c r="D98" i="116" s="1"/>
  <c r="R76" i="116"/>
  <c r="R70" i="116"/>
  <c r="R78" i="116"/>
  <c r="W77" i="70"/>
  <c r="D104" i="70" s="1"/>
  <c r="F104" i="70" s="1"/>
  <c r="W135" i="70"/>
  <c r="E104" i="70"/>
  <c r="D157" i="70"/>
  <c r="T128" i="70"/>
  <c r="T74" i="116"/>
  <c r="T128" i="116" s="1"/>
  <c r="T79" i="70"/>
  <c r="W79" i="70" s="1"/>
  <c r="D106" i="70" s="1"/>
  <c r="U79" i="70"/>
  <c r="S79" i="116"/>
  <c r="S133" i="70"/>
  <c r="E149" i="70"/>
  <c r="E96" i="116"/>
  <c r="E149" i="116" s="1"/>
  <c r="H23" i="69"/>
  <c r="H24" i="69" s="1"/>
  <c r="F24" i="69"/>
  <c r="S138" i="116"/>
  <c r="T124" i="70"/>
  <c r="T70" i="116"/>
  <c r="T124" i="116" s="1"/>
  <c r="U83" i="70"/>
  <c r="S83" i="116"/>
  <c r="T83" i="70"/>
  <c r="W83" i="70"/>
  <c r="D110" i="70" s="1"/>
  <c r="S137" i="70"/>
  <c r="R48" i="70"/>
  <c r="S48" i="70" s="1"/>
  <c r="R44" i="70"/>
  <c r="S44" i="70" s="1"/>
  <c r="E98" i="116"/>
  <c r="E151" i="116" s="1"/>
  <c r="E151" i="70"/>
  <c r="H151" i="70" s="1"/>
  <c r="S134" i="116"/>
  <c r="H22" i="55"/>
  <c r="W69" i="116"/>
  <c r="D96" i="116" s="1"/>
  <c r="H149" i="70"/>
  <c r="W75" i="70"/>
  <c r="D102" i="70" s="1"/>
  <c r="T129" i="70"/>
  <c r="T75" i="116"/>
  <c r="T129" i="116" s="1"/>
  <c r="S131" i="116"/>
  <c r="O139" i="70"/>
  <c r="D162" i="116"/>
  <c r="W70" i="70"/>
  <c r="D97" i="70" s="1"/>
  <c r="U70" i="116"/>
  <c r="U124" i="116" s="1"/>
  <c r="U124" i="70"/>
  <c r="H18" i="54"/>
  <c r="H42" i="70"/>
  <c r="D57" i="70"/>
  <c r="R130" i="70"/>
  <c r="W125" i="70"/>
  <c r="P122" i="116"/>
  <c r="P139" i="116" s="1"/>
  <c r="P85" i="116"/>
  <c r="F98" i="116"/>
  <c r="F151" i="116" s="1"/>
  <c r="F151" i="70"/>
  <c r="W80" i="70"/>
  <c r="D107" i="70" s="1"/>
  <c r="U80" i="116"/>
  <c r="U134" i="116" s="1"/>
  <c r="U134" i="70"/>
  <c r="R53" i="70"/>
  <c r="S53" i="70" s="1"/>
  <c r="R124" i="70"/>
  <c r="R137" i="116"/>
  <c r="R50" i="70"/>
  <c r="S50" i="70" s="1"/>
  <c r="O85" i="116"/>
  <c r="Q17" i="58" s="1"/>
  <c r="O122" i="116"/>
  <c r="E25" i="54"/>
  <c r="G19" i="58" s="1"/>
  <c r="F23" i="54"/>
  <c r="F25" i="54" s="1"/>
  <c r="P139" i="70"/>
  <c r="W49" i="70"/>
  <c r="T134" i="70"/>
  <c r="W134" i="70" s="1"/>
  <c r="T80" i="116"/>
  <c r="T134" i="116" s="1"/>
  <c r="K96" i="70"/>
  <c r="J96" i="70"/>
  <c r="T138" i="70"/>
  <c r="T84" i="116"/>
  <c r="T138" i="116" s="1"/>
  <c r="K20" i="55"/>
  <c r="L11" i="55"/>
  <c r="W52" i="70"/>
  <c r="F96" i="116"/>
  <c r="F149" i="116" s="1"/>
  <c r="F149" i="70"/>
  <c r="M41" i="70"/>
  <c r="I149" i="70"/>
  <c r="N85" i="116"/>
  <c r="R68" i="116"/>
  <c r="N122" i="116"/>
  <c r="T131" i="70"/>
  <c r="T77" i="116"/>
  <c r="T131" i="116" s="1"/>
  <c r="R85" i="70"/>
  <c r="S68" i="70"/>
  <c r="S129" i="116"/>
  <c r="R129" i="116"/>
  <c r="U131" i="70"/>
  <c r="U77" i="116"/>
  <c r="U131" i="116" s="1"/>
  <c r="R56" i="70"/>
  <c r="S56" i="70" s="1"/>
  <c r="I23" i="69"/>
  <c r="E30" i="63"/>
  <c r="R137" i="70"/>
  <c r="R129" i="70"/>
  <c r="R126" i="116"/>
  <c r="W74" i="70"/>
  <c r="D101" i="70" s="1"/>
  <c r="R47" i="70"/>
  <c r="S47" i="70" s="1"/>
  <c r="U84" i="116"/>
  <c r="U138" i="116" s="1"/>
  <c r="U138" i="70"/>
  <c r="D151" i="116"/>
  <c r="R83" i="116"/>
  <c r="F109" i="70"/>
  <c r="E109" i="70"/>
  <c r="H109" i="70" s="1"/>
  <c r="I109" i="70" s="1"/>
  <c r="D162" i="70"/>
  <c r="U75" i="116"/>
  <c r="U129" i="116" s="1"/>
  <c r="U129" i="70"/>
  <c r="U72" i="70"/>
  <c r="T72" i="70"/>
  <c r="W72" i="70" s="1"/>
  <c r="D99" i="70" s="1"/>
  <c r="S72" i="116"/>
  <c r="S126" i="70"/>
  <c r="I41" i="116"/>
  <c r="R133" i="116"/>
  <c r="R84" i="116"/>
  <c r="R79" i="116"/>
  <c r="R138" i="116"/>
  <c r="R46" i="70"/>
  <c r="S46" i="70" s="1"/>
  <c r="D153" i="116"/>
  <c r="R75" i="116"/>
  <c r="S124" i="116"/>
  <c r="R134" i="116"/>
  <c r="W81" i="116"/>
  <c r="D108" i="116" s="1"/>
  <c r="R72" i="116"/>
  <c r="R45" i="70"/>
  <c r="S45" i="70" s="1"/>
  <c r="U128" i="70"/>
  <c r="U74" i="116"/>
  <c r="U128" i="116" s="1"/>
  <c r="H100" i="70"/>
  <c r="I100" i="70" s="1"/>
  <c r="E153" i="70"/>
  <c r="H153" i="70" s="1"/>
  <c r="E100" i="116"/>
  <c r="E153" i="116" s="1"/>
  <c r="O128" i="116"/>
  <c r="R128" i="116" s="1"/>
  <c r="R74" i="116"/>
  <c r="F108" i="70"/>
  <c r="E108" i="70"/>
  <c r="H108" i="70" s="1"/>
  <c r="I108" i="70" s="1"/>
  <c r="D161" i="70"/>
  <c r="R54" i="70"/>
  <c r="S54" i="70" s="1"/>
  <c r="J98" i="70"/>
  <c r="K98" i="70"/>
  <c r="M98" i="70"/>
  <c r="N98" i="70" s="1"/>
  <c r="N151" i="70" s="1"/>
  <c r="S76" i="116"/>
  <c r="U76" i="70"/>
  <c r="T76" i="70"/>
  <c r="S130" i="70"/>
  <c r="R132" i="116"/>
  <c r="R51" i="70"/>
  <c r="S51" i="70" s="1"/>
  <c r="T78" i="70"/>
  <c r="U78" i="70"/>
  <c r="S78" i="116"/>
  <c r="S132" i="70"/>
  <c r="R55" i="70"/>
  <c r="S55" i="70" s="1"/>
  <c r="W84" i="70"/>
  <c r="D111" i="70" s="1"/>
  <c r="D42" i="116"/>
  <c r="W31" i="116"/>
  <c r="R43" i="70"/>
  <c r="S43" i="70" s="1"/>
  <c r="R80" i="116"/>
  <c r="R124" i="116"/>
  <c r="S128" i="116"/>
  <c r="F153" i="70"/>
  <c r="F100" i="116"/>
  <c r="F153" i="116" s="1"/>
  <c r="H104" i="70" l="1"/>
  <c r="I104" i="70" s="1"/>
  <c r="W138" i="70"/>
  <c r="R139" i="70"/>
  <c r="W78" i="70"/>
  <c r="D105" i="70" s="1"/>
  <c r="E105" i="70" s="1"/>
  <c r="H153" i="116"/>
  <c r="I153" i="116" s="1"/>
  <c r="M153" i="116" s="1"/>
  <c r="N153" i="116" s="1"/>
  <c r="R153" i="116" s="1"/>
  <c r="S153" i="116" s="1"/>
  <c r="W153" i="116" s="1"/>
  <c r="W70" i="116"/>
  <c r="D97" i="116" s="1"/>
  <c r="W128" i="70"/>
  <c r="O139" i="116"/>
  <c r="W124" i="70"/>
  <c r="W74" i="116"/>
  <c r="D101" i="116" s="1"/>
  <c r="W131" i="70"/>
  <c r="E106" i="70"/>
  <c r="H106" i="70" s="1"/>
  <c r="I106" i="70" s="1"/>
  <c r="F106" i="70"/>
  <c r="D159" i="70"/>
  <c r="K108" i="70"/>
  <c r="M108" i="70" s="1"/>
  <c r="N108" i="70" s="1"/>
  <c r="J108" i="70"/>
  <c r="I161" i="70"/>
  <c r="K109" i="70"/>
  <c r="J109" i="70"/>
  <c r="M109" i="70" s="1"/>
  <c r="N109" i="70" s="1"/>
  <c r="I162" i="70"/>
  <c r="F105" i="70"/>
  <c r="F99" i="70"/>
  <c r="E99" i="70"/>
  <c r="H99" i="70" s="1"/>
  <c r="I99" i="70" s="1"/>
  <c r="D152" i="70"/>
  <c r="E111" i="70"/>
  <c r="H111" i="70" s="1"/>
  <c r="I111" i="70" s="1"/>
  <c r="F111" i="70"/>
  <c r="D164" i="70"/>
  <c r="H96" i="116"/>
  <c r="I96" i="116" s="1"/>
  <c r="D149" i="116"/>
  <c r="H149" i="116" s="1"/>
  <c r="I149" i="116" s="1"/>
  <c r="M149" i="116" s="1"/>
  <c r="N149" i="116" s="1"/>
  <c r="R149" i="116" s="1"/>
  <c r="S149" i="116" s="1"/>
  <c r="W149" i="116" s="1"/>
  <c r="J98" i="116"/>
  <c r="J151" i="70"/>
  <c r="W45" i="70"/>
  <c r="W47" i="70"/>
  <c r="S85" i="70"/>
  <c r="U68" i="70"/>
  <c r="T68" i="70"/>
  <c r="W68" i="70" s="1"/>
  <c r="S68" i="116"/>
  <c r="S122" i="70"/>
  <c r="L20" i="55"/>
  <c r="O17" i="58"/>
  <c r="N17" i="58"/>
  <c r="R17" i="58" s="1"/>
  <c r="I22" i="55"/>
  <c r="K27" i="58"/>
  <c r="S137" i="116"/>
  <c r="E97" i="70"/>
  <c r="F97" i="70"/>
  <c r="W128" i="116"/>
  <c r="W46" i="70"/>
  <c r="E162" i="70"/>
  <c r="E109" i="116"/>
  <c r="E101" i="70"/>
  <c r="H101" i="70" s="1"/>
  <c r="I101" i="70" s="1"/>
  <c r="F101" i="70"/>
  <c r="D154" i="70"/>
  <c r="N41" i="70"/>
  <c r="F107" i="70"/>
  <c r="E107" i="70"/>
  <c r="H107" i="70" s="1"/>
  <c r="I107" i="70" s="1"/>
  <c r="D160" i="70"/>
  <c r="D150" i="70"/>
  <c r="H98" i="116"/>
  <c r="I98" i="116" s="1"/>
  <c r="W44" i="70"/>
  <c r="U137" i="70"/>
  <c r="U83" i="116"/>
  <c r="U137" i="116" s="1"/>
  <c r="D154" i="116"/>
  <c r="S132" i="116"/>
  <c r="T76" i="116"/>
  <c r="T130" i="116" s="1"/>
  <c r="T130" i="70"/>
  <c r="W54" i="70"/>
  <c r="D161" i="116"/>
  <c r="S126" i="116"/>
  <c r="F162" i="70"/>
  <c r="H162" i="70" s="1"/>
  <c r="F109" i="116"/>
  <c r="F162" i="116" s="1"/>
  <c r="W56" i="70"/>
  <c r="W131" i="116"/>
  <c r="W50" i="70"/>
  <c r="I42" i="70"/>
  <c r="H57" i="70"/>
  <c r="W77" i="116"/>
  <c r="D104" i="116" s="1"/>
  <c r="H100" i="116"/>
  <c r="I100" i="116" s="1"/>
  <c r="W124" i="116"/>
  <c r="K104" i="70"/>
  <c r="J104" i="70"/>
  <c r="I157" i="70"/>
  <c r="F108" i="116"/>
  <c r="F161" i="116" s="1"/>
  <c r="F161" i="70"/>
  <c r="W53" i="70"/>
  <c r="W51" i="70"/>
  <c r="M41" i="116"/>
  <c r="T137" i="70"/>
  <c r="W137" i="70" s="1"/>
  <c r="T83" i="116"/>
  <c r="T137" i="116" s="1"/>
  <c r="W43" i="70"/>
  <c r="I18" i="54"/>
  <c r="H19" i="54"/>
  <c r="W48" i="70"/>
  <c r="E104" i="116"/>
  <c r="E157" i="116" s="1"/>
  <c r="E157" i="70"/>
  <c r="T133" i="70"/>
  <c r="W133" i="70" s="1"/>
  <c r="T79" i="116"/>
  <c r="T133" i="116" s="1"/>
  <c r="W75" i="116"/>
  <c r="D102" i="116" s="1"/>
  <c r="U78" i="116"/>
  <c r="U132" i="116" s="1"/>
  <c r="U132" i="70"/>
  <c r="T72" i="116"/>
  <c r="T126" i="116" s="1"/>
  <c r="T126" i="70"/>
  <c r="M96" i="70"/>
  <c r="N96" i="70" s="1"/>
  <c r="J149" i="70"/>
  <c r="J96" i="116"/>
  <c r="W76" i="70"/>
  <c r="D103" i="70" s="1"/>
  <c r="J100" i="70"/>
  <c r="K100" i="70"/>
  <c r="I153" i="70"/>
  <c r="U126" i="70"/>
  <c r="W126" i="70" s="1"/>
  <c r="U72" i="116"/>
  <c r="U126" i="116" s="1"/>
  <c r="H151" i="116"/>
  <c r="I151" i="116" s="1"/>
  <c r="M151" i="116" s="1"/>
  <c r="N151" i="116" s="1"/>
  <c r="R151" i="116" s="1"/>
  <c r="S151" i="116" s="1"/>
  <c r="W151" i="116" s="1"/>
  <c r="N139" i="116"/>
  <c r="R122" i="116"/>
  <c r="R139" i="116" s="1"/>
  <c r="K149" i="70"/>
  <c r="K96" i="116"/>
  <c r="W129" i="70"/>
  <c r="W134" i="116"/>
  <c r="W138" i="116"/>
  <c r="S133" i="116"/>
  <c r="W133" i="116" s="1"/>
  <c r="F104" i="116"/>
  <c r="F157" i="116" s="1"/>
  <c r="F157" i="70"/>
  <c r="P98" i="70"/>
  <c r="O98" i="70"/>
  <c r="R98" i="70" s="1"/>
  <c r="S98" i="70" s="1"/>
  <c r="S151" i="70" s="1"/>
  <c r="W129" i="116"/>
  <c r="E110" i="70"/>
  <c r="F110" i="70"/>
  <c r="H110" i="70" s="1"/>
  <c r="I110" i="70" s="1"/>
  <c r="D163" i="70"/>
  <c r="K151" i="70"/>
  <c r="K98" i="116"/>
  <c r="W55" i="70"/>
  <c r="U130" i="70"/>
  <c r="U76" i="116"/>
  <c r="U130" i="116" s="1"/>
  <c r="H42" i="116"/>
  <c r="D150" i="116"/>
  <c r="D57" i="116"/>
  <c r="T132" i="70"/>
  <c r="T78" i="116"/>
  <c r="T132" i="116" s="1"/>
  <c r="S130" i="116"/>
  <c r="E108" i="116"/>
  <c r="E161" i="116" s="1"/>
  <c r="E161" i="70"/>
  <c r="R85" i="116"/>
  <c r="F19" i="58"/>
  <c r="H19" i="58" s="1"/>
  <c r="E102" i="70"/>
  <c r="H102" i="70" s="1"/>
  <c r="I102" i="70" s="1"/>
  <c r="F102" i="70"/>
  <c r="D155" i="70"/>
  <c r="W80" i="116"/>
  <c r="D107" i="116" s="1"/>
  <c r="W84" i="116"/>
  <c r="D111" i="116" s="1"/>
  <c r="U133" i="70"/>
  <c r="U79" i="116"/>
  <c r="U133" i="116" s="1"/>
  <c r="H97" i="70" l="1"/>
  <c r="I97" i="70" s="1"/>
  <c r="J97" i="70" s="1"/>
  <c r="M96" i="116"/>
  <c r="N96" i="116" s="1"/>
  <c r="W132" i="70"/>
  <c r="W83" i="116"/>
  <c r="D110" i="116" s="1"/>
  <c r="D163" i="116" s="1"/>
  <c r="H157" i="70"/>
  <c r="D158" i="70"/>
  <c r="W130" i="70"/>
  <c r="H105" i="70"/>
  <c r="I105" i="70" s="1"/>
  <c r="M149" i="70"/>
  <c r="K97" i="70"/>
  <c r="K101" i="70"/>
  <c r="J101" i="70"/>
  <c r="I154" i="70"/>
  <c r="D95" i="70"/>
  <c r="W85" i="70"/>
  <c r="J153" i="70"/>
  <c r="J100" i="116"/>
  <c r="F102" i="116"/>
  <c r="F155" i="116" s="1"/>
  <c r="F155" i="70"/>
  <c r="F103" i="70"/>
  <c r="E103" i="70"/>
  <c r="D156" i="70"/>
  <c r="E163" i="70"/>
  <c r="E110" i="116"/>
  <c r="E163" i="116" s="1"/>
  <c r="W79" i="116"/>
  <c r="D106" i="116" s="1"/>
  <c r="S139" i="70"/>
  <c r="F164" i="70"/>
  <c r="F111" i="116"/>
  <c r="F164" i="116" s="1"/>
  <c r="E158" i="70"/>
  <c r="E105" i="116"/>
  <c r="E158" i="116" s="1"/>
  <c r="J161" i="70"/>
  <c r="J108" i="116"/>
  <c r="K102" i="70"/>
  <c r="J102" i="70"/>
  <c r="I155" i="70"/>
  <c r="J110" i="70"/>
  <c r="K110" i="70"/>
  <c r="I163" i="70"/>
  <c r="K104" i="116"/>
  <c r="K157" i="70"/>
  <c r="H108" i="116"/>
  <c r="I108" i="116" s="1"/>
  <c r="W76" i="116"/>
  <c r="D103" i="116" s="1"/>
  <c r="F101" i="116"/>
  <c r="F154" i="116" s="1"/>
  <c r="F154" i="70"/>
  <c r="S122" i="116"/>
  <c r="S85" i="116"/>
  <c r="E164" i="70"/>
  <c r="E111" i="116"/>
  <c r="E164" i="116" s="1"/>
  <c r="F158" i="70"/>
  <c r="F105" i="116"/>
  <c r="F158" i="116" s="1"/>
  <c r="K108" i="116"/>
  <c r="K161" i="70"/>
  <c r="H161" i="116"/>
  <c r="I161" i="116" s="1"/>
  <c r="M161" i="116" s="1"/>
  <c r="N161" i="116" s="1"/>
  <c r="R161" i="116" s="1"/>
  <c r="S161" i="116" s="1"/>
  <c r="W161" i="116" s="1"/>
  <c r="P108" i="70"/>
  <c r="O108" i="70"/>
  <c r="N161" i="70"/>
  <c r="O96" i="70"/>
  <c r="R96" i="70" s="1"/>
  <c r="S96" i="70" s="1"/>
  <c r="P96" i="70"/>
  <c r="H104" i="116"/>
  <c r="I104" i="116" s="1"/>
  <c r="D157" i="116"/>
  <c r="H157" i="116" s="1"/>
  <c r="I157" i="116" s="1"/>
  <c r="M157" i="116" s="1"/>
  <c r="N157" i="116" s="1"/>
  <c r="R157" i="116" s="1"/>
  <c r="S157" i="116" s="1"/>
  <c r="W157" i="116" s="1"/>
  <c r="K107" i="70"/>
  <c r="J107" i="70"/>
  <c r="M107" i="70" s="1"/>
  <c r="N107" i="70" s="1"/>
  <c r="I160" i="70"/>
  <c r="E101" i="116"/>
  <c r="E154" i="70"/>
  <c r="F150" i="70"/>
  <c r="F97" i="116"/>
  <c r="F150" i="116" s="1"/>
  <c r="M151" i="70"/>
  <c r="K15" i="54"/>
  <c r="I19" i="54"/>
  <c r="H21" i="54"/>
  <c r="F163" i="70"/>
  <c r="H163" i="70" s="1"/>
  <c r="F110" i="116"/>
  <c r="F163" i="116" s="1"/>
  <c r="J111" i="70"/>
  <c r="K111" i="70"/>
  <c r="I164" i="70"/>
  <c r="D164" i="116"/>
  <c r="F30" i="63"/>
  <c r="J23" i="69"/>
  <c r="E160" i="70"/>
  <c r="E107" i="116"/>
  <c r="E160" i="116" s="1"/>
  <c r="E162" i="116"/>
  <c r="H162" i="116" s="1"/>
  <c r="I162" i="116" s="1"/>
  <c r="M162" i="116" s="1"/>
  <c r="N162" i="116" s="1"/>
  <c r="R162" i="116" s="1"/>
  <c r="S162" i="116" s="1"/>
  <c r="W162" i="116" s="1"/>
  <c r="H109" i="116"/>
  <c r="I109" i="116" s="1"/>
  <c r="T122" i="70"/>
  <c r="T139" i="70" s="1"/>
  <c r="T68" i="116"/>
  <c r="T85" i="70"/>
  <c r="M98" i="116"/>
  <c r="N98" i="116" s="1"/>
  <c r="K99" i="70"/>
  <c r="J99" i="70"/>
  <c r="I152" i="70"/>
  <c r="O109" i="70"/>
  <c r="R109" i="70" s="1"/>
  <c r="S109" i="70" s="1"/>
  <c r="P109" i="70"/>
  <c r="N162" i="70"/>
  <c r="J106" i="70"/>
  <c r="K106" i="70"/>
  <c r="I159" i="70"/>
  <c r="J105" i="70"/>
  <c r="U98" i="70"/>
  <c r="T98" i="70"/>
  <c r="M42" i="70"/>
  <c r="I150" i="70"/>
  <c r="I57" i="70"/>
  <c r="K14" i="55" s="1"/>
  <c r="W126" i="116"/>
  <c r="W132" i="116"/>
  <c r="F107" i="116"/>
  <c r="F160" i="116" s="1"/>
  <c r="F160" i="70"/>
  <c r="E150" i="70"/>
  <c r="E97" i="116"/>
  <c r="U122" i="70"/>
  <c r="U139" i="70" s="1"/>
  <c r="U85" i="70"/>
  <c r="U68" i="116"/>
  <c r="E99" i="116"/>
  <c r="E152" i="116" s="1"/>
  <c r="E152" i="70"/>
  <c r="J162" i="70"/>
  <c r="M162" i="70" s="1"/>
  <c r="J109" i="116"/>
  <c r="F106" i="116"/>
  <c r="F159" i="116" s="1"/>
  <c r="F159" i="70"/>
  <c r="W130" i="116"/>
  <c r="D155" i="116"/>
  <c r="J27" i="58"/>
  <c r="L27" i="58" s="1"/>
  <c r="E102" i="116"/>
  <c r="E155" i="116" s="1"/>
  <c r="E155" i="70"/>
  <c r="O151" i="70"/>
  <c r="O98" i="116"/>
  <c r="H107" i="116"/>
  <c r="I107" i="116" s="1"/>
  <c r="D160" i="116"/>
  <c r="H160" i="116" s="1"/>
  <c r="I160" i="116" s="1"/>
  <c r="M160" i="116" s="1"/>
  <c r="N160" i="116" s="1"/>
  <c r="R160" i="116" s="1"/>
  <c r="S160" i="116" s="1"/>
  <c r="W160" i="116" s="1"/>
  <c r="P98" i="116"/>
  <c r="P151" i="70"/>
  <c r="M100" i="70"/>
  <c r="N100" i="70" s="1"/>
  <c r="H155" i="70"/>
  <c r="H161" i="70"/>
  <c r="I42" i="116"/>
  <c r="H57" i="116"/>
  <c r="K100" i="116"/>
  <c r="M100" i="116" s="1"/>
  <c r="N100" i="116" s="1"/>
  <c r="K153" i="70"/>
  <c r="N41" i="116"/>
  <c r="M104" i="70"/>
  <c r="N104" i="70" s="1"/>
  <c r="J157" i="70"/>
  <c r="M157" i="70" s="1"/>
  <c r="J104" i="116"/>
  <c r="W72" i="116"/>
  <c r="D99" i="116" s="1"/>
  <c r="W78" i="116"/>
  <c r="D105" i="116" s="1"/>
  <c r="R41" i="70"/>
  <c r="N149" i="70"/>
  <c r="W137" i="116"/>
  <c r="P17" i="58"/>
  <c r="F99" i="116"/>
  <c r="F152" i="116" s="1"/>
  <c r="F152" i="70"/>
  <c r="K162" i="70"/>
  <c r="K109" i="116"/>
  <c r="E106" i="116"/>
  <c r="E159" i="116" s="1"/>
  <c r="E159" i="70"/>
  <c r="H159" i="70" s="1"/>
  <c r="H154" i="70" l="1"/>
  <c r="M101" i="70"/>
  <c r="N101" i="70" s="1"/>
  <c r="O101" i="70" s="1"/>
  <c r="H150" i="70"/>
  <c r="K105" i="70"/>
  <c r="M105" i="70" s="1"/>
  <c r="N105" i="70" s="1"/>
  <c r="H152" i="70"/>
  <c r="I158" i="70"/>
  <c r="H164" i="116"/>
  <c r="I164" i="116" s="1"/>
  <c r="M164" i="116" s="1"/>
  <c r="N164" i="116" s="1"/>
  <c r="R164" i="116" s="1"/>
  <c r="S164" i="116" s="1"/>
  <c r="W164" i="116" s="1"/>
  <c r="H111" i="116"/>
  <c r="I111" i="116" s="1"/>
  <c r="P101" i="70"/>
  <c r="K21" i="55"/>
  <c r="L14" i="55"/>
  <c r="K15" i="55"/>
  <c r="I21" i="54"/>
  <c r="H23" i="54"/>
  <c r="W122" i="70"/>
  <c r="W139" i="70" s="1"/>
  <c r="H105" i="116"/>
  <c r="I105" i="116" s="1"/>
  <c r="D158" i="116"/>
  <c r="H158" i="116" s="1"/>
  <c r="I158" i="116" s="1"/>
  <c r="M158" i="116" s="1"/>
  <c r="N158" i="116" s="1"/>
  <c r="R158" i="116" s="1"/>
  <c r="S158" i="116" s="1"/>
  <c r="W158" i="116" s="1"/>
  <c r="E150" i="116"/>
  <c r="H150" i="116" s="1"/>
  <c r="I150" i="116" s="1"/>
  <c r="M150" i="116" s="1"/>
  <c r="N150" i="116" s="1"/>
  <c r="R150" i="116" s="1"/>
  <c r="S150" i="116" s="1"/>
  <c r="W150" i="116" s="1"/>
  <c r="H97" i="116"/>
  <c r="I97" i="116" s="1"/>
  <c r="N42" i="70"/>
  <c r="M57" i="70"/>
  <c r="J158" i="70"/>
  <c r="J105" i="116"/>
  <c r="P109" i="116"/>
  <c r="P162" i="70"/>
  <c r="K16" i="54"/>
  <c r="L16" i="54" s="1"/>
  <c r="L15" i="54"/>
  <c r="E154" i="116"/>
  <c r="H154" i="116" s="1"/>
  <c r="I154" i="116" s="1"/>
  <c r="M154" i="116" s="1"/>
  <c r="N154" i="116" s="1"/>
  <c r="R154" i="116" s="1"/>
  <c r="S154" i="116" s="1"/>
  <c r="W154" i="116" s="1"/>
  <c r="H101" i="116"/>
  <c r="I101" i="116" s="1"/>
  <c r="P149" i="70"/>
  <c r="P96" i="116"/>
  <c r="K155" i="70"/>
  <c r="K102" i="116"/>
  <c r="T109" i="70"/>
  <c r="U109" i="70"/>
  <c r="W109" i="70"/>
  <c r="S162" i="70"/>
  <c r="S139" i="116"/>
  <c r="M109" i="116"/>
  <c r="N109" i="116" s="1"/>
  <c r="K158" i="70"/>
  <c r="O162" i="70"/>
  <c r="O109" i="116"/>
  <c r="R109" i="116" s="1"/>
  <c r="S109" i="116" s="1"/>
  <c r="O149" i="70"/>
  <c r="O96" i="116"/>
  <c r="M108" i="116"/>
  <c r="N108" i="116" s="1"/>
  <c r="J155" i="70"/>
  <c r="J102" i="116"/>
  <c r="D112" i="70"/>
  <c r="D148" i="70"/>
  <c r="E95" i="70"/>
  <c r="H95" i="70"/>
  <c r="F95" i="70"/>
  <c r="M104" i="116"/>
  <c r="N104" i="116" s="1"/>
  <c r="M111" i="70"/>
  <c r="N111" i="70" s="1"/>
  <c r="K164" i="70"/>
  <c r="K111" i="116"/>
  <c r="P107" i="70"/>
  <c r="R107" i="70" s="1"/>
  <c r="S107" i="70" s="1"/>
  <c r="O107" i="70"/>
  <c r="N160" i="70"/>
  <c r="K110" i="116"/>
  <c r="K163" i="70"/>
  <c r="M161" i="70"/>
  <c r="H106" i="116"/>
  <c r="I106" i="116" s="1"/>
  <c r="D159" i="116"/>
  <c r="H159" i="116" s="1"/>
  <c r="I159" i="116" s="1"/>
  <c r="M159" i="116" s="1"/>
  <c r="N159" i="116" s="1"/>
  <c r="R159" i="116" s="1"/>
  <c r="S159" i="116" s="1"/>
  <c r="W159" i="116" s="1"/>
  <c r="H163" i="116"/>
  <c r="I163" i="116" s="1"/>
  <c r="M163" i="116" s="1"/>
  <c r="N163" i="116" s="1"/>
  <c r="R163" i="116" s="1"/>
  <c r="S163" i="116" s="1"/>
  <c r="W163" i="116" s="1"/>
  <c r="J154" i="70"/>
  <c r="J101" i="116"/>
  <c r="M102" i="70"/>
  <c r="N102" i="70" s="1"/>
  <c r="H99" i="116"/>
  <c r="I99" i="116" s="1"/>
  <c r="D152" i="116"/>
  <c r="H152" i="116" s="1"/>
  <c r="I152" i="116" s="1"/>
  <c r="M152" i="116" s="1"/>
  <c r="N152" i="116" s="1"/>
  <c r="R152" i="116" s="1"/>
  <c r="S152" i="116" s="1"/>
  <c r="W152" i="116" s="1"/>
  <c r="T151" i="70"/>
  <c r="T98" i="116"/>
  <c r="K159" i="70"/>
  <c r="K106" i="116"/>
  <c r="J99" i="116"/>
  <c r="J152" i="70"/>
  <c r="J111" i="116"/>
  <c r="M111" i="116" s="1"/>
  <c r="N111" i="116" s="1"/>
  <c r="J164" i="70"/>
  <c r="M164" i="70" s="1"/>
  <c r="J160" i="70"/>
  <c r="J107" i="116"/>
  <c r="O161" i="70"/>
  <c r="O108" i="116"/>
  <c r="M110" i="70"/>
  <c r="N110" i="70" s="1"/>
  <c r="H110" i="116"/>
  <c r="I110" i="116" s="1"/>
  <c r="K101" i="116"/>
  <c r="K154" i="70"/>
  <c r="R41" i="116"/>
  <c r="T122" i="116"/>
  <c r="T139" i="116" s="1"/>
  <c r="T85" i="116"/>
  <c r="S17" i="58" s="1"/>
  <c r="H103" i="70"/>
  <c r="I103" i="70" s="1"/>
  <c r="F156" i="70"/>
  <c r="F103" i="116"/>
  <c r="F156" i="116" s="1"/>
  <c r="R98" i="116"/>
  <c r="S98" i="116" s="1"/>
  <c r="O104" i="70"/>
  <c r="R104" i="70" s="1"/>
  <c r="S104" i="70" s="1"/>
  <c r="P104" i="70"/>
  <c r="N157" i="70"/>
  <c r="R151" i="70"/>
  <c r="H155" i="116"/>
  <c r="I155" i="116" s="1"/>
  <c r="M155" i="116" s="1"/>
  <c r="N155" i="116" s="1"/>
  <c r="R155" i="116" s="1"/>
  <c r="S155" i="116" s="1"/>
  <c r="W155" i="116" s="1"/>
  <c r="W98" i="70"/>
  <c r="J159" i="70"/>
  <c r="M159" i="70" s="1"/>
  <c r="J106" i="116"/>
  <c r="M99" i="70"/>
  <c r="N99" i="70" s="1"/>
  <c r="K152" i="70"/>
  <c r="K99" i="116"/>
  <c r="H160" i="70"/>
  <c r="K107" i="116"/>
  <c r="M107" i="116" s="1"/>
  <c r="N107" i="116" s="1"/>
  <c r="K160" i="70"/>
  <c r="P108" i="116"/>
  <c r="P161" i="70"/>
  <c r="H164" i="70"/>
  <c r="J110" i="116"/>
  <c r="J163" i="70"/>
  <c r="M163" i="70" s="1"/>
  <c r="H158" i="70"/>
  <c r="K97" i="116"/>
  <c r="K150" i="70"/>
  <c r="E156" i="70"/>
  <c r="E103" i="116"/>
  <c r="E156" i="116" s="1"/>
  <c r="S41" i="70"/>
  <c r="M42" i="116"/>
  <c r="I57" i="116"/>
  <c r="P100" i="70"/>
  <c r="O100" i="70"/>
  <c r="N153" i="70"/>
  <c r="H102" i="116"/>
  <c r="I102" i="116" s="1"/>
  <c r="U85" i="116"/>
  <c r="U122" i="116"/>
  <c r="U139" i="116" s="1"/>
  <c r="U151" i="70"/>
  <c r="U98" i="116"/>
  <c r="M106" i="70"/>
  <c r="N106" i="70" s="1"/>
  <c r="R108" i="70"/>
  <c r="S108" i="70" s="1"/>
  <c r="W68" i="116"/>
  <c r="H103" i="116"/>
  <c r="I103" i="116" s="1"/>
  <c r="D156" i="116"/>
  <c r="M153" i="70"/>
  <c r="M97" i="70"/>
  <c r="N97" i="70" s="1"/>
  <c r="J97" i="116"/>
  <c r="J150" i="70"/>
  <c r="N158" i="70" l="1"/>
  <c r="O105" i="70"/>
  <c r="R105" i="70" s="1"/>
  <c r="S105" i="70" s="1"/>
  <c r="U105" i="70" s="1"/>
  <c r="P105" i="70"/>
  <c r="M152" i="70"/>
  <c r="M106" i="116"/>
  <c r="N106" i="116" s="1"/>
  <c r="R108" i="116"/>
  <c r="S108" i="116" s="1"/>
  <c r="K105" i="116"/>
  <c r="M105" i="116" s="1"/>
  <c r="N105" i="116" s="1"/>
  <c r="R105" i="116" s="1"/>
  <c r="S105" i="116" s="1"/>
  <c r="N154" i="70"/>
  <c r="M150" i="70"/>
  <c r="W122" i="116"/>
  <c r="W139" i="116" s="1"/>
  <c r="M158" i="70"/>
  <c r="H156" i="116"/>
  <c r="I156" i="116" s="1"/>
  <c r="M156" i="116" s="1"/>
  <c r="N156" i="116" s="1"/>
  <c r="R156" i="116" s="1"/>
  <c r="S156" i="116" s="1"/>
  <c r="W156" i="116" s="1"/>
  <c r="R161" i="70"/>
  <c r="M160" i="70"/>
  <c r="W151" i="70"/>
  <c r="M154" i="70"/>
  <c r="T105" i="70"/>
  <c r="S158" i="70"/>
  <c r="D54" i="55"/>
  <c r="L15" i="55"/>
  <c r="G30" i="63"/>
  <c r="K23" i="69"/>
  <c r="D165" i="70"/>
  <c r="R149" i="70"/>
  <c r="L21" i="55"/>
  <c r="K22" i="55"/>
  <c r="R42" i="70"/>
  <c r="N150" i="70"/>
  <c r="N57" i="70"/>
  <c r="P100" i="116"/>
  <c r="P153" i="70"/>
  <c r="M99" i="116"/>
  <c r="N99" i="116" s="1"/>
  <c r="O105" i="116"/>
  <c r="O158" i="70"/>
  <c r="P111" i="70"/>
  <c r="O111" i="70"/>
  <c r="N164" i="70"/>
  <c r="M101" i="116"/>
  <c r="N101" i="116" s="1"/>
  <c r="R162" i="70"/>
  <c r="R96" i="116"/>
  <c r="S96" i="116" s="1"/>
  <c r="M110" i="116"/>
  <c r="N110" i="116" s="1"/>
  <c r="K103" i="70"/>
  <c r="J103" i="70"/>
  <c r="I156" i="70"/>
  <c r="P110" i="70"/>
  <c r="O110" i="70"/>
  <c r="R110" i="70" s="1"/>
  <c r="S110" i="70" s="1"/>
  <c r="N163" i="70"/>
  <c r="O102" i="70"/>
  <c r="P102" i="70"/>
  <c r="R102" i="70" s="1"/>
  <c r="S102" i="70" s="1"/>
  <c r="N155" i="70"/>
  <c r="M102" i="116"/>
  <c r="N102" i="116" s="1"/>
  <c r="U162" i="70"/>
  <c r="U109" i="116"/>
  <c r="P154" i="70"/>
  <c r="P101" i="116"/>
  <c r="T107" i="70"/>
  <c r="U107" i="70"/>
  <c r="W107" i="70" s="1"/>
  <c r="S160" i="70"/>
  <c r="P105" i="116"/>
  <c r="P158" i="70"/>
  <c r="S149" i="70"/>
  <c r="W41" i="70"/>
  <c r="M155" i="70"/>
  <c r="T109" i="116"/>
  <c r="T162" i="70"/>
  <c r="O101" i="116"/>
  <c r="O154" i="70"/>
  <c r="P106" i="70"/>
  <c r="O106" i="70"/>
  <c r="N159" i="70"/>
  <c r="M97" i="116"/>
  <c r="N97" i="116" s="1"/>
  <c r="N42" i="116"/>
  <c r="M57" i="116"/>
  <c r="U104" i="70"/>
  <c r="T104" i="70"/>
  <c r="S157" i="70"/>
  <c r="W85" i="116"/>
  <c r="D95" i="116"/>
  <c r="P157" i="70"/>
  <c r="P104" i="116"/>
  <c r="T96" i="70"/>
  <c r="O107" i="116"/>
  <c r="R107" i="116" s="1"/>
  <c r="S107" i="116" s="1"/>
  <c r="O160" i="70"/>
  <c r="I23" i="54"/>
  <c r="I25" i="54" s="1"/>
  <c r="H25" i="54"/>
  <c r="K19" i="58" s="1"/>
  <c r="R101" i="70"/>
  <c r="S101" i="70" s="1"/>
  <c r="O100" i="116"/>
  <c r="O153" i="70"/>
  <c r="R153" i="70" s="1"/>
  <c r="S41" i="116"/>
  <c r="I95" i="70"/>
  <c r="H112" i="70"/>
  <c r="E95" i="116"/>
  <c r="E112" i="70"/>
  <c r="E148" i="70"/>
  <c r="E165" i="70" s="1"/>
  <c r="P97" i="70"/>
  <c r="O97" i="70"/>
  <c r="P99" i="70"/>
  <c r="O99" i="70"/>
  <c r="R99" i="70"/>
  <c r="S99" i="70" s="1"/>
  <c r="N152" i="70"/>
  <c r="U108" i="70"/>
  <c r="T108" i="70"/>
  <c r="W108" i="70" s="1"/>
  <c r="S161" i="70"/>
  <c r="R100" i="70"/>
  <c r="S100" i="70" s="1"/>
  <c r="H156" i="70"/>
  <c r="O104" i="116"/>
  <c r="R104" i="116" s="1"/>
  <c r="S104" i="116" s="1"/>
  <c r="O157" i="70"/>
  <c r="R157" i="70" s="1"/>
  <c r="W98" i="116"/>
  <c r="U96" i="70"/>
  <c r="P160" i="70"/>
  <c r="P107" i="116"/>
  <c r="F148" i="70"/>
  <c r="F165" i="70" s="1"/>
  <c r="F112" i="70"/>
  <c r="F95" i="116"/>
  <c r="K18" i="54"/>
  <c r="W162" i="70" l="1"/>
  <c r="M103" i="70"/>
  <c r="N103" i="70" s="1"/>
  <c r="P103" i="70" s="1"/>
  <c r="R100" i="116"/>
  <c r="S100" i="116" s="1"/>
  <c r="R158" i="70"/>
  <c r="R101" i="116"/>
  <c r="S101" i="116" s="1"/>
  <c r="R160" i="70"/>
  <c r="T102" i="70"/>
  <c r="U102" i="70"/>
  <c r="S155" i="70"/>
  <c r="O103" i="70"/>
  <c r="L18" i="54"/>
  <c r="K19" i="54"/>
  <c r="F148" i="116"/>
  <c r="F165" i="116" s="1"/>
  <c r="F112" i="116"/>
  <c r="J19" i="58"/>
  <c r="L19" i="58"/>
  <c r="H95" i="116"/>
  <c r="D148" i="116"/>
  <c r="D112" i="116"/>
  <c r="O163" i="70"/>
  <c r="O110" i="116"/>
  <c r="R42" i="116"/>
  <c r="N57" i="116"/>
  <c r="D63" i="55"/>
  <c r="D57" i="55"/>
  <c r="D64" i="55" s="1"/>
  <c r="U110" i="70"/>
  <c r="T110" i="70"/>
  <c r="S163" i="70"/>
  <c r="W109" i="116"/>
  <c r="P163" i="70"/>
  <c r="P110" i="116"/>
  <c r="H148" i="70"/>
  <c r="H165" i="70" s="1"/>
  <c r="O27" i="58"/>
  <c r="L22" i="55"/>
  <c r="P27" i="58"/>
  <c r="E112" i="116"/>
  <c r="T17" i="58" s="1"/>
  <c r="E148" i="116"/>
  <c r="E165" i="116" s="1"/>
  <c r="O152" i="70"/>
  <c r="O99" i="116"/>
  <c r="O106" i="116"/>
  <c r="O159" i="70"/>
  <c r="U105" i="116"/>
  <c r="U158" i="70"/>
  <c r="T100" i="70"/>
  <c r="U100" i="70"/>
  <c r="S153" i="70"/>
  <c r="P150" i="70"/>
  <c r="P97" i="116"/>
  <c r="W104" i="70"/>
  <c r="T104" i="116"/>
  <c r="T157" i="70"/>
  <c r="P106" i="116"/>
  <c r="P159" i="70"/>
  <c r="U160" i="70"/>
  <c r="U107" i="116"/>
  <c r="W105" i="70"/>
  <c r="O97" i="116"/>
  <c r="O150" i="70"/>
  <c r="U149" i="70"/>
  <c r="U96" i="116"/>
  <c r="U157" i="70"/>
  <c r="U104" i="116"/>
  <c r="R106" i="70"/>
  <c r="S106" i="70" s="1"/>
  <c r="T160" i="70"/>
  <c r="T107" i="116"/>
  <c r="W107" i="116" s="1"/>
  <c r="P102" i="116"/>
  <c r="P155" i="70"/>
  <c r="J156" i="70"/>
  <c r="M156" i="70" s="1"/>
  <c r="J103" i="116"/>
  <c r="R111" i="70"/>
  <c r="S111" i="70" s="1"/>
  <c r="O164" i="70"/>
  <c r="O111" i="116"/>
  <c r="T158" i="70"/>
  <c r="T105" i="116"/>
  <c r="W105" i="116" s="1"/>
  <c r="U101" i="70"/>
  <c r="T101" i="70"/>
  <c r="S154" i="70"/>
  <c r="U99" i="70"/>
  <c r="T99" i="70"/>
  <c r="S152" i="70"/>
  <c r="P152" i="70"/>
  <c r="P99" i="116"/>
  <c r="R99" i="116" s="1"/>
  <c r="S99" i="116" s="1"/>
  <c r="K95" i="70"/>
  <c r="J95" i="70"/>
  <c r="M95" i="70" s="1"/>
  <c r="I112" i="70"/>
  <c r="I148" i="70"/>
  <c r="W41" i="116"/>
  <c r="T108" i="116"/>
  <c r="T161" i="70"/>
  <c r="R97" i="70"/>
  <c r="S97" i="70" s="1"/>
  <c r="U108" i="116"/>
  <c r="U161" i="70"/>
  <c r="T96" i="116"/>
  <c r="T149" i="70"/>
  <c r="W96" i="70"/>
  <c r="R154" i="70"/>
  <c r="O155" i="70"/>
  <c r="O102" i="116"/>
  <c r="R102" i="116" s="1"/>
  <c r="S102" i="116" s="1"/>
  <c r="K103" i="116"/>
  <c r="K156" i="70"/>
  <c r="P164" i="70"/>
  <c r="P111" i="116"/>
  <c r="S42" i="70"/>
  <c r="R57" i="70"/>
  <c r="W104" i="116" l="1"/>
  <c r="N156" i="70"/>
  <c r="W108" i="116"/>
  <c r="W158" i="70"/>
  <c r="R97" i="116"/>
  <c r="S97" i="116" s="1"/>
  <c r="Q27" i="58"/>
  <c r="N27" i="58" s="1"/>
  <c r="R27" i="58" s="1"/>
  <c r="W160" i="70"/>
  <c r="R103" i="70"/>
  <c r="S103" i="70" s="1"/>
  <c r="U103" i="70" s="1"/>
  <c r="W149" i="70"/>
  <c r="W99" i="70"/>
  <c r="R164" i="70"/>
  <c r="R150" i="70"/>
  <c r="P103" i="116"/>
  <c r="P156" i="70"/>
  <c r="R106" i="116"/>
  <c r="S106" i="116" s="1"/>
  <c r="T110" i="116"/>
  <c r="T163" i="70"/>
  <c r="R110" i="116"/>
  <c r="S110" i="116" s="1"/>
  <c r="W96" i="116"/>
  <c r="N95" i="70"/>
  <c r="M112" i="70"/>
  <c r="R159" i="70"/>
  <c r="U100" i="116"/>
  <c r="U153" i="70"/>
  <c r="W110" i="70"/>
  <c r="R163" i="70"/>
  <c r="H30" i="63"/>
  <c r="L23" i="69"/>
  <c r="I165" i="70"/>
  <c r="T99" i="116"/>
  <c r="W99" i="116" s="1"/>
  <c r="T152" i="70"/>
  <c r="R111" i="116"/>
  <c r="S111" i="116" s="1"/>
  <c r="T153" i="70"/>
  <c r="W153" i="70" s="1"/>
  <c r="T100" i="116"/>
  <c r="W100" i="116" s="1"/>
  <c r="R152" i="70"/>
  <c r="U163" i="70"/>
  <c r="W163" i="70" s="1"/>
  <c r="U110" i="116"/>
  <c r="U155" i="70"/>
  <c r="U102" i="116"/>
  <c r="U101" i="116"/>
  <c r="U154" i="70"/>
  <c r="O103" i="116"/>
  <c r="O156" i="70"/>
  <c r="R156" i="70" s="1"/>
  <c r="U152" i="70"/>
  <c r="U99" i="116"/>
  <c r="W157" i="70"/>
  <c r="W100" i="70"/>
  <c r="H148" i="116"/>
  <c r="D165" i="116"/>
  <c r="M15" i="54"/>
  <c r="L19" i="54"/>
  <c r="K21" i="54"/>
  <c r="W102" i="70"/>
  <c r="T102" i="116"/>
  <c r="T155" i="70"/>
  <c r="W155" i="70" s="1"/>
  <c r="W42" i="70"/>
  <c r="W57" i="70" s="1"/>
  <c r="S150" i="70"/>
  <c r="S57" i="70"/>
  <c r="T97" i="70"/>
  <c r="U97" i="70"/>
  <c r="J148" i="70"/>
  <c r="J165" i="70" s="1"/>
  <c r="J112" i="70"/>
  <c r="J95" i="116"/>
  <c r="J112" i="116" s="1"/>
  <c r="U17" i="58" s="1"/>
  <c r="U111" i="70"/>
  <c r="T111" i="70"/>
  <c r="W111" i="70" s="1"/>
  <c r="S164" i="70"/>
  <c r="U106" i="70"/>
  <c r="T106" i="70"/>
  <c r="S159" i="70"/>
  <c r="D65" i="55"/>
  <c r="S27" i="58" s="1"/>
  <c r="H112" i="116"/>
  <c r="I95" i="116"/>
  <c r="S42" i="116"/>
  <c r="R57" i="116"/>
  <c r="R155" i="70"/>
  <c r="W161" i="70"/>
  <c r="K95" i="116"/>
  <c r="K112" i="116" s="1"/>
  <c r="K148" i="70"/>
  <c r="K165" i="70" s="1"/>
  <c r="K112" i="70"/>
  <c r="W101" i="70"/>
  <c r="T101" i="116"/>
  <c r="W101" i="116" s="1"/>
  <c r="T154" i="70"/>
  <c r="M103" i="116"/>
  <c r="N103" i="116" s="1"/>
  <c r="D58" i="55"/>
  <c r="E54" i="55" s="1"/>
  <c r="W97" i="70" l="1"/>
  <c r="T103" i="70"/>
  <c r="T156" i="70" s="1"/>
  <c r="R103" i="116"/>
  <c r="S103" i="116" s="1"/>
  <c r="S156" i="70"/>
  <c r="M16" i="54"/>
  <c r="M18" i="54" s="1"/>
  <c r="M19" i="54" s="1"/>
  <c r="N15" i="54" s="1"/>
  <c r="W42" i="116"/>
  <c r="W57" i="116" s="1"/>
  <c r="S57" i="116"/>
  <c r="T164" i="70"/>
  <c r="W164" i="70" s="1"/>
  <c r="T111" i="116"/>
  <c r="U164" i="70"/>
  <c r="U111" i="116"/>
  <c r="O95" i="70"/>
  <c r="N148" i="70"/>
  <c r="P95" i="70"/>
  <c r="N112" i="70"/>
  <c r="H165" i="116"/>
  <c r="I148" i="116"/>
  <c r="L21" i="54"/>
  <c r="K23" i="54"/>
  <c r="W106" i="70"/>
  <c r="T106" i="116"/>
  <c r="T159" i="70"/>
  <c r="W159" i="70" s="1"/>
  <c r="W152" i="70"/>
  <c r="I112" i="116"/>
  <c r="M95" i="116"/>
  <c r="E63" i="55"/>
  <c r="E57" i="55"/>
  <c r="E64" i="55" s="1"/>
  <c r="U159" i="70"/>
  <c r="U106" i="116"/>
  <c r="W102" i="116"/>
  <c r="W103" i="70"/>
  <c r="T103" i="116"/>
  <c r="W103" i="116" s="1"/>
  <c r="T97" i="116"/>
  <c r="T150" i="70"/>
  <c r="W154" i="70"/>
  <c r="U97" i="116"/>
  <c r="U150" i="70"/>
  <c r="M148" i="70"/>
  <c r="M165" i="70" s="1"/>
  <c r="W110" i="116"/>
  <c r="U156" i="70"/>
  <c r="U103" i="116"/>
  <c r="W150" i="70" l="1"/>
  <c r="W111" i="116"/>
  <c r="E58" i="55"/>
  <c r="F54" i="55" s="1"/>
  <c r="P95" i="116"/>
  <c r="P112" i="116" s="1"/>
  <c r="P112" i="70"/>
  <c r="P148" i="70"/>
  <c r="P165" i="70" s="1"/>
  <c r="W97" i="116"/>
  <c r="L23" i="54"/>
  <c r="L25" i="54" s="1"/>
  <c r="K25" i="54"/>
  <c r="Q19" i="58" s="1"/>
  <c r="N165" i="70"/>
  <c r="I30" i="63"/>
  <c r="M23" i="69"/>
  <c r="O148" i="70"/>
  <c r="O165" i="70" s="1"/>
  <c r="O95" i="116"/>
  <c r="O112" i="116" s="1"/>
  <c r="V17" i="58" s="1"/>
  <c r="O112" i="70"/>
  <c r="W106" i="116"/>
  <c r="N95" i="116"/>
  <c r="M112" i="116"/>
  <c r="R95" i="70"/>
  <c r="E65" i="55"/>
  <c r="T27" i="58" s="1"/>
  <c r="I165" i="116"/>
  <c r="M148" i="116"/>
  <c r="M21" i="54"/>
  <c r="M23" i="54" s="1"/>
  <c r="W156" i="70"/>
  <c r="N16" i="54"/>
  <c r="N18" i="54" s="1"/>
  <c r="N19" i="54" s="1"/>
  <c r="O15" i="54" s="1"/>
  <c r="N21" i="54"/>
  <c r="N23" i="54" s="1"/>
  <c r="N148" i="116" l="1"/>
  <c r="M165" i="116"/>
  <c r="M25" i="54"/>
  <c r="S19" i="58" s="1"/>
  <c r="R112" i="70"/>
  <c r="S95" i="70"/>
  <c r="N19" i="58"/>
  <c r="R19" i="58" s="1"/>
  <c r="O19" i="58"/>
  <c r="P19" i="58" s="1"/>
  <c r="N25" i="54"/>
  <c r="T19" i="58" s="1"/>
  <c r="R148" i="70"/>
  <c r="R165" i="70" s="1"/>
  <c r="O16" i="54"/>
  <c r="O18" i="54"/>
  <c r="O19" i="54" s="1"/>
  <c r="P15" i="54" s="1"/>
  <c r="O21" i="54"/>
  <c r="O23" i="54" s="1"/>
  <c r="N112" i="116"/>
  <c r="R95" i="116"/>
  <c r="F63" i="55"/>
  <c r="F57" i="55"/>
  <c r="F64" i="55" s="1"/>
  <c r="F58" i="55" l="1"/>
  <c r="G54" i="55" s="1"/>
  <c r="T95" i="70"/>
  <c r="U95" i="70"/>
  <c r="S112" i="70"/>
  <c r="S148" i="70"/>
  <c r="G63" i="55"/>
  <c r="G57" i="55"/>
  <c r="G64" i="55" s="1"/>
  <c r="O25" i="54"/>
  <c r="U19" i="58" s="1"/>
  <c r="F65" i="55"/>
  <c r="U27" i="58" s="1"/>
  <c r="R148" i="116"/>
  <c r="N165" i="116"/>
  <c r="P16" i="54"/>
  <c r="P18" i="54" s="1"/>
  <c r="P19" i="54" s="1"/>
  <c r="Q15" i="54" s="1"/>
  <c r="S95" i="116"/>
  <c r="R112" i="116"/>
  <c r="P21" i="54" l="1"/>
  <c r="P23" i="54" s="1"/>
  <c r="G58" i="55"/>
  <c r="H54" i="55" s="1"/>
  <c r="Q16" i="54"/>
  <c r="G65" i="55"/>
  <c r="V27" i="58" s="1"/>
  <c r="S165" i="70"/>
  <c r="S148" i="116"/>
  <c r="R165" i="116"/>
  <c r="S112" i="116"/>
  <c r="U112" i="70"/>
  <c r="U95" i="116"/>
  <c r="U112" i="116" s="1"/>
  <c r="U148" i="70"/>
  <c r="U165" i="70" s="1"/>
  <c r="W95" i="70"/>
  <c r="W112" i="70" s="1"/>
  <c r="T95" i="116"/>
  <c r="T112" i="116" s="1"/>
  <c r="W17" i="58" s="1"/>
  <c r="T148" i="70"/>
  <c r="T165" i="70" s="1"/>
  <c r="T112" i="70"/>
  <c r="W148" i="70" l="1"/>
  <c r="W165" i="70" s="1"/>
  <c r="S165" i="116"/>
  <c r="W148" i="116"/>
  <c r="W165" i="116" s="1"/>
  <c r="Q18" i="54"/>
  <c r="Q19" i="54" s="1"/>
  <c r="Q21" i="54" s="1"/>
  <c r="Q23" i="54" s="1"/>
  <c r="W95" i="116"/>
  <c r="W112" i="116" s="1"/>
  <c r="H63" i="55"/>
  <c r="H57" i="55"/>
  <c r="H64" i="55" s="1"/>
  <c r="H58" i="55"/>
  <c r="P25" i="54"/>
  <c r="V19" i="58" s="1"/>
  <c r="H65" i="55" l="1"/>
  <c r="W27" i="58" s="1"/>
  <c r="Q25" i="54"/>
  <c r="W19" i="58" s="1"/>
  <c r="E17" i="65" l="1"/>
  <c r="E13" i="58" s="1"/>
  <c r="E23" i="58" l="1"/>
  <c r="F18" i="58" l="1"/>
  <c r="E14" i="78"/>
  <c r="F27" i="75" l="1"/>
  <c r="E29" i="58"/>
  <c r="F14" i="78"/>
  <c r="L14" i="78"/>
  <c r="D14" i="78"/>
  <c r="G14" i="78" s="1"/>
  <c r="F28" i="58" l="1"/>
  <c r="D22" i="78" s="1"/>
  <c r="E22" i="78"/>
  <c r="H18" i="58"/>
  <c r="F22" i="78" l="1"/>
  <c r="G22" i="78"/>
  <c r="L22" i="78"/>
  <c r="F20" i="58" l="1"/>
  <c r="E15" i="78"/>
  <c r="L15" i="78" l="1"/>
  <c r="D15" i="78"/>
  <c r="G15" i="78" s="1"/>
  <c r="F15" i="78" l="1"/>
  <c r="J17" i="65" l="1"/>
  <c r="J10" i="65"/>
  <c r="L11" i="65"/>
  <c r="L17" i="65" s="1"/>
  <c r="L10" i="65" l="1"/>
  <c r="D38" i="78"/>
  <c r="J13" i="58"/>
  <c r="H10" i="63" l="1"/>
  <c r="L13" i="58"/>
  <c r="F38" i="78"/>
  <c r="H10" i="66"/>
  <c r="G38" i="78"/>
  <c r="H38" i="78" s="1"/>
  <c r="H15" i="66" s="1"/>
  <c r="I15" i="66" s="1"/>
  <c r="L38" i="78" l="1"/>
  <c r="I10" i="66"/>
  <c r="I14" i="66" s="1"/>
  <c r="H14" i="66"/>
  <c r="H16" i="66" s="1"/>
  <c r="I16" i="66" s="1"/>
  <c r="J10" i="66" s="1"/>
  <c r="K10" i="66" l="1"/>
  <c r="J14" i="66"/>
  <c r="J16" i="66" s="1"/>
  <c r="K14" i="66" l="1"/>
  <c r="K16" i="66" s="1"/>
  <c r="L10" i="66"/>
  <c r="L14" i="66" s="1"/>
  <c r="L16" i="66" s="1"/>
  <c r="M10" i="66"/>
  <c r="S11" i="65"/>
  <c r="S10" i="65" l="1"/>
  <c r="S17" i="65"/>
  <c r="T11" i="65"/>
  <c r="O10" i="65"/>
  <c r="M14" i="66"/>
  <c r="M16" i="66" s="1"/>
  <c r="N10" i="66"/>
  <c r="N14" i="66" s="1"/>
  <c r="N16" i="66" s="1"/>
  <c r="O10" i="66"/>
  <c r="P10" i="65"/>
  <c r="O14" i="66" l="1"/>
  <c r="O16" i="66" s="1"/>
  <c r="Q10" i="66"/>
  <c r="U11" i="65"/>
  <c r="P10" i="66"/>
  <c r="P14" i="66" s="1"/>
  <c r="P16" i="66" s="1"/>
  <c r="S13" i="58"/>
  <c r="E29" i="63"/>
  <c r="Q10" i="65"/>
  <c r="T17" i="65"/>
  <c r="T10" i="65"/>
  <c r="T13" i="58" l="1"/>
  <c r="F29" i="63"/>
  <c r="U17" i="65"/>
  <c r="U10" i="65"/>
  <c r="Q14" i="66"/>
  <c r="Q16" i="66" s="1"/>
  <c r="S10" i="66"/>
  <c r="V11" i="65"/>
  <c r="R10" i="66"/>
  <c r="R14" i="66" s="1"/>
  <c r="R16" i="66" s="1"/>
  <c r="I46" i="68"/>
  <c r="I21" i="69"/>
  <c r="I24" i="69" s="1"/>
  <c r="V17" i="65" l="1"/>
  <c r="V10" i="65"/>
  <c r="S14" i="66"/>
  <c r="S16" i="66" s="1"/>
  <c r="T10" i="66"/>
  <c r="T14" i="66" s="1"/>
  <c r="T16" i="66" s="1"/>
  <c r="W11" i="65"/>
  <c r="J21" i="69"/>
  <c r="J24" i="69" s="1"/>
  <c r="J46" i="68"/>
  <c r="U13" i="58"/>
  <c r="G29" i="63"/>
  <c r="K21" i="69"/>
  <c r="K24" i="69" s="1"/>
  <c r="K46" i="68"/>
  <c r="W17" i="65" l="1"/>
  <c r="W10" i="65"/>
  <c r="M46" i="68"/>
  <c r="M21" i="69"/>
  <c r="M24" i="69" s="1"/>
  <c r="L46" i="68"/>
  <c r="L21" i="69"/>
  <c r="L24" i="69" s="1"/>
  <c r="V13" i="58"/>
  <c r="H29" i="63"/>
  <c r="W13" i="58" l="1"/>
  <c r="I29" i="63"/>
  <c r="J18" i="58" l="1"/>
  <c r="L18" i="58"/>
  <c r="E41" i="78"/>
  <c r="L41" i="78" l="1"/>
  <c r="D41" i="78"/>
  <c r="G41" i="78" s="1"/>
  <c r="J28" i="58" l="1"/>
  <c r="D49" i="78" s="1"/>
  <c r="E49" i="78"/>
  <c r="F41" i="78"/>
  <c r="G49" i="78" l="1"/>
  <c r="L49" i="78"/>
  <c r="F49" i="78"/>
  <c r="J20" i="58" l="1"/>
  <c r="E42" i="78"/>
  <c r="L42" i="78" l="1"/>
  <c r="D42" i="78"/>
  <c r="G42" i="78" l="1"/>
  <c r="F42" i="78"/>
  <c r="Q18" i="58" l="1"/>
  <c r="N18" i="58" l="1"/>
  <c r="R18" i="58" s="1"/>
  <c r="N28" i="58" l="1"/>
  <c r="N20" i="58" l="1"/>
  <c r="R11" i="65" l="1"/>
  <c r="R17" i="65" s="1"/>
  <c r="N17" i="65"/>
  <c r="N13" i="58" s="1"/>
  <c r="N10" i="65"/>
  <c r="R10" i="65" l="1"/>
  <c r="R13" i="58"/>
  <c r="J10" i="63"/>
  <c r="K31" i="72" l="1"/>
  <c r="K32" i="72" s="1"/>
  <c r="C32" i="72" l="1"/>
  <c r="J31" i="72"/>
  <c r="N31" i="72" l="1"/>
  <c r="N32" i="72" s="1"/>
  <c r="J32" i="72"/>
  <c r="E8" i="80" l="1"/>
  <c r="E10" i="80" s="1"/>
  <c r="N13" i="62"/>
  <c r="O13" i="62" s="1"/>
  <c r="F18" i="62"/>
  <c r="G17" i="62"/>
  <c r="E21" i="58"/>
  <c r="E26" i="58" s="1"/>
  <c r="E30" i="58" s="1"/>
  <c r="I21" i="58"/>
  <c r="I26" i="58" s="1"/>
  <c r="I30" i="58" s="1"/>
  <c r="M21" i="58"/>
  <c r="G21" i="58"/>
  <c r="G26" i="58" s="1"/>
  <c r="G30" i="58" s="1"/>
  <c r="F12" i="63" s="1"/>
  <c r="F13" i="63" s="1"/>
  <c r="F17" i="63" s="1"/>
  <c r="F21" i="58" s="1"/>
  <c r="K21" i="58"/>
  <c r="E43" i="78" s="1"/>
  <c r="E48" i="78" s="1"/>
  <c r="E51" i="78" s="1"/>
  <c r="D16" i="78" l="1"/>
  <c r="F26" i="58"/>
  <c r="F30" i="58" s="1"/>
  <c r="D8" i="80"/>
  <c r="D9" i="80" s="1"/>
  <c r="C8" i="80"/>
  <c r="C9" i="80" s="1"/>
  <c r="E16" i="78"/>
  <c r="H21" i="58"/>
  <c r="H26" i="58" s="1"/>
  <c r="H30" i="58" s="1"/>
  <c r="K26" i="58"/>
  <c r="K30" i="58" s="1"/>
  <c r="H8" i="80"/>
  <c r="F19" i="62"/>
  <c r="G19" i="62" s="1"/>
  <c r="G18" i="62"/>
  <c r="F10" i="79"/>
  <c r="E9" i="80"/>
  <c r="I8" i="80"/>
  <c r="I9" i="80" s="1"/>
  <c r="M26" i="58"/>
  <c r="M30" i="58" s="1"/>
  <c r="F8" i="80"/>
  <c r="F9" i="80" s="1"/>
  <c r="F16" i="79"/>
  <c r="G10" i="79" l="1"/>
  <c r="F13" i="79"/>
  <c r="G13" i="79" s="1"/>
  <c r="F17" i="79"/>
  <c r="F18" i="79" s="1"/>
  <c r="G18" i="79" s="1"/>
  <c r="G16" i="79"/>
  <c r="G17" i="79" s="1"/>
  <c r="H10" i="80"/>
  <c r="H9" i="80"/>
  <c r="G16" i="78"/>
  <c r="H16" i="78" s="1"/>
  <c r="L16" i="78" s="1"/>
  <c r="L21" i="78" s="1"/>
  <c r="L24" i="78" s="1"/>
  <c r="F16" i="78"/>
  <c r="F21" i="78" s="1"/>
  <c r="F24" i="78" s="1"/>
  <c r="E21" i="78"/>
  <c r="I10" i="79"/>
  <c r="H12" i="63"/>
  <c r="H13" i="63" s="1"/>
  <c r="H17" i="63" s="1"/>
  <c r="J21" i="58" s="1"/>
  <c r="D21" i="78"/>
  <c r="D24" i="78" s="1"/>
  <c r="L30" i="78" l="1"/>
  <c r="I18" i="79"/>
  <c r="J18" i="79" s="1"/>
  <c r="J10" i="79"/>
  <c r="I13" i="79"/>
  <c r="J13" i="79" s="1"/>
  <c r="G21" i="78"/>
  <c r="E24" i="78"/>
  <c r="G24" i="78" s="1"/>
  <c r="J26" i="58"/>
  <c r="J30" i="58" s="1"/>
  <c r="G8" i="80"/>
  <c r="G9" i="80" s="1"/>
  <c r="D43" i="78"/>
  <c r="L21" i="58"/>
  <c r="L26" i="58" s="1"/>
  <c r="L30" i="58" s="1"/>
  <c r="D48" i="78" l="1"/>
  <c r="F43" i="78"/>
  <c r="F48" i="78" s="1"/>
  <c r="F51" i="78" s="1"/>
  <c r="G43" i="78"/>
  <c r="H43" i="78" s="1"/>
  <c r="L43" i="78" s="1"/>
  <c r="L48" i="78" s="1"/>
  <c r="L51" i="78" s="1"/>
  <c r="L57" i="78" l="1"/>
  <c r="D51" i="78"/>
  <c r="G51" i="78" s="1"/>
  <c r="G48" i="78"/>
  <c r="N21" i="58"/>
  <c r="O21" i="58"/>
  <c r="P21" i="58"/>
  <c r="Q21" i="58"/>
  <c r="R21" i="58"/>
  <c r="S21" i="58"/>
  <c r="T21" i="58"/>
  <c r="U21" i="58"/>
  <c r="V21" i="58"/>
  <c r="W21" i="58"/>
  <c r="N26" i="58"/>
  <c r="O26" i="58"/>
  <c r="P26" i="58"/>
  <c r="Q26" i="58"/>
  <c r="R26" i="58"/>
  <c r="S26" i="58"/>
  <c r="T26" i="58"/>
  <c r="U26" i="58"/>
  <c r="V26" i="58"/>
  <c r="W26" i="58"/>
  <c r="N30" i="58"/>
  <c r="O30" i="58"/>
  <c r="P30" i="58"/>
  <c r="Q30" i="58"/>
  <c r="R30" i="58"/>
  <c r="S30" i="58"/>
  <c r="T30" i="58"/>
  <c r="U30" i="58"/>
  <c r="V30" i="58"/>
  <c r="W30" i="58"/>
  <c r="J8" i="80"/>
  <c r="K8" i="80"/>
  <c r="L8" i="80"/>
  <c r="M8" i="80"/>
  <c r="N8" i="80"/>
  <c r="O8" i="80"/>
  <c r="P8" i="80"/>
  <c r="J9" i="80"/>
  <c r="K9" i="80"/>
  <c r="L9" i="80"/>
  <c r="M9" i="80"/>
  <c r="N9" i="80"/>
  <c r="O9" i="80"/>
  <c r="P9" i="80"/>
  <c r="K10" i="80"/>
  <c r="L10" i="80"/>
  <c r="M10" i="80"/>
  <c r="N10" i="80"/>
  <c r="O10" i="80"/>
  <c r="P10" i="80"/>
  <c r="P17" i="62"/>
  <c r="Q17" i="62"/>
  <c r="R17" i="62"/>
  <c r="S17" i="62"/>
  <c r="T17" i="62"/>
  <c r="P18" i="62"/>
  <c r="Q18" i="62"/>
  <c r="R18" i="62"/>
  <c r="S18" i="62"/>
  <c r="T18" i="62"/>
  <c r="P19" i="62"/>
  <c r="Q19" i="62"/>
  <c r="R19" i="62"/>
  <c r="S19" i="62"/>
  <c r="T19" i="62"/>
  <c r="L10" i="79"/>
  <c r="M10" i="79"/>
  <c r="N10" i="79"/>
  <c r="O10" i="79"/>
  <c r="P10" i="79"/>
  <c r="Q10" i="79"/>
  <c r="R10" i="79"/>
  <c r="S10" i="79"/>
  <c r="T10" i="79"/>
  <c r="L13" i="79"/>
  <c r="M13" i="79"/>
  <c r="N13" i="79"/>
  <c r="O13" i="79"/>
  <c r="P13" i="79"/>
  <c r="Q13" i="79"/>
  <c r="R13" i="79"/>
  <c r="S13" i="79"/>
  <c r="T13" i="79"/>
  <c r="P16" i="79"/>
  <c r="Q16" i="79"/>
  <c r="R16" i="79"/>
  <c r="S16" i="79"/>
  <c r="T16" i="79"/>
  <c r="P17" i="79"/>
  <c r="Q17" i="79"/>
  <c r="R17" i="79"/>
  <c r="S17" i="79"/>
  <c r="T17" i="79"/>
  <c r="L18" i="79"/>
  <c r="M18" i="79"/>
  <c r="N18" i="79"/>
  <c r="O18" i="79"/>
  <c r="P18" i="79"/>
  <c r="Q18" i="79"/>
  <c r="R18" i="79"/>
  <c r="S18" i="79"/>
  <c r="T18" i="79"/>
  <c r="J12" i="63"/>
  <c r="J13" i="63"/>
  <c r="J17" i="63"/>
  <c r="E31" i="63"/>
  <c r="F31" i="63"/>
  <c r="G31" i="63"/>
  <c r="H31" i="63"/>
  <c r="I31" i="63"/>
  <c r="E32" i="63"/>
  <c r="F32" i="63"/>
  <c r="G32" i="63"/>
  <c r="H32" i="63"/>
  <c r="I32" i="63"/>
  <c r="E36" i="63"/>
  <c r="F36" i="63"/>
  <c r="G36" i="63"/>
  <c r="H36" i="63"/>
  <c r="I36" i="63"/>
  <c r="C33" i="71"/>
  <c r="D33" i="71"/>
  <c r="E33" i="71"/>
  <c r="F33" i="71"/>
  <c r="G33" i="71"/>
  <c r="H33" i="71"/>
  <c r="I33" i="71"/>
  <c r="J33" i="71"/>
  <c r="K33" i="71"/>
  <c r="L33" i="71"/>
  <c r="M33" i="71"/>
  <c r="N33" i="71"/>
  <c r="O33" i="71"/>
  <c r="C35" i="71"/>
  <c r="D35" i="71"/>
  <c r="E35" i="71"/>
  <c r="F35" i="71"/>
  <c r="G35" i="71"/>
  <c r="H35" i="71"/>
  <c r="I35" i="71"/>
  <c r="J35" i="71"/>
  <c r="K35" i="71"/>
  <c r="L35" i="71"/>
  <c r="M35" i="71"/>
  <c r="N35" i="71"/>
  <c r="O35" i="71"/>
  <c r="C41" i="71"/>
  <c r="D41" i="71"/>
  <c r="E41" i="71"/>
  <c r="F41" i="71"/>
  <c r="G41" i="71"/>
  <c r="H41" i="71"/>
  <c r="I41" i="71"/>
  <c r="J41" i="71"/>
  <c r="K41" i="71"/>
  <c r="L41" i="71"/>
  <c r="M41" i="71"/>
  <c r="N41" i="71"/>
  <c r="O41" i="71"/>
  <c r="C43" i="71"/>
  <c r="D43" i="71"/>
  <c r="E43" i="71"/>
  <c r="F43" i="71"/>
  <c r="G43" i="71"/>
  <c r="H43" i="71"/>
  <c r="I43" i="71"/>
  <c r="J43" i="71"/>
  <c r="K43" i="71"/>
  <c r="L43" i="71"/>
  <c r="M43" i="71"/>
  <c r="N43" i="71"/>
  <c r="O43" i="71"/>
  <c r="C23" i="73"/>
  <c r="D23" i="73"/>
  <c r="G23" i="73"/>
  <c r="J23" i="73"/>
  <c r="K23" i="73"/>
  <c r="M23" i="73"/>
  <c r="N23" i="73"/>
  <c r="G25" i="73"/>
  <c r="J25" i="73"/>
  <c r="K25" i="73"/>
  <c r="M25" i="73"/>
  <c r="N25" i="73"/>
  <c r="C34" i="73"/>
  <c r="D34" i="73"/>
  <c r="G34" i="73"/>
  <c r="J34" i="73"/>
  <c r="K34" i="73"/>
  <c r="M34" i="73"/>
  <c r="N34" i="73"/>
  <c r="G36" i="73"/>
  <c r="J36" i="73"/>
  <c r="K36" i="73"/>
  <c r="M36" i="73"/>
  <c r="N36" i="73"/>
  <c r="C45" i="73"/>
  <c r="D45" i="73"/>
  <c r="J45" i="73"/>
  <c r="K45" i="73"/>
  <c r="N45" i="73"/>
  <c r="J47" i="73"/>
  <c r="K47" i="73"/>
  <c r="N47" i="73"/>
  <c r="C56" i="73"/>
  <c r="D56" i="73"/>
  <c r="G56" i="73"/>
  <c r="J56" i="73"/>
  <c r="K56" i="73"/>
  <c r="M56" i="73"/>
  <c r="N56" i="73"/>
  <c r="G58" i="73"/>
  <c r="J58" i="73"/>
  <c r="K58" i="73"/>
  <c r="M58" i="73"/>
  <c r="N58" i="73"/>
  <c r="C67" i="73"/>
  <c r="D67" i="73"/>
  <c r="G67" i="73"/>
  <c r="J67" i="73"/>
  <c r="K67" i="73"/>
  <c r="M67" i="73"/>
  <c r="N67" i="73"/>
  <c r="G69" i="73"/>
  <c r="J69" i="73"/>
  <c r="K69" i="73"/>
  <c r="M69" i="73"/>
  <c r="N69" i="73"/>
  <c r="C13" i="74"/>
  <c r="D13" i="74"/>
  <c r="G13" i="74"/>
  <c r="J13" i="74"/>
  <c r="K13" i="74"/>
  <c r="M13" i="74"/>
  <c r="N13" i="74"/>
  <c r="G15" i="74"/>
  <c r="J15" i="74"/>
  <c r="K15" i="74"/>
  <c r="M15" i="74"/>
  <c r="N15" i="74"/>
  <c r="C24" i="74"/>
  <c r="D24" i="74"/>
  <c r="G24" i="74"/>
  <c r="J24" i="74"/>
  <c r="K24" i="74"/>
  <c r="M24" i="74"/>
  <c r="N24" i="74"/>
  <c r="G26" i="74"/>
  <c r="J26" i="74"/>
  <c r="K26" i="74"/>
  <c r="M26" i="74"/>
  <c r="N26" i="74"/>
  <c r="C35" i="74"/>
  <c r="D35" i="74"/>
  <c r="J35" i="74"/>
  <c r="K35" i="74"/>
  <c r="N35" i="74"/>
  <c r="J37" i="74"/>
  <c r="K37" i="74"/>
  <c r="N37" i="74"/>
  <c r="C45" i="74"/>
  <c r="D45" i="74"/>
  <c r="G45" i="74"/>
  <c r="J45" i="74"/>
  <c r="K45" i="74"/>
  <c r="M45" i="74"/>
  <c r="N45" i="74"/>
  <c r="G47" i="74"/>
  <c r="J47" i="74"/>
  <c r="K47" i="74"/>
  <c r="M47" i="74"/>
  <c r="N47" i="74"/>
  <c r="D56" i="74"/>
  <c r="G56" i="74"/>
  <c r="K56" i="74"/>
  <c r="M56" i="74"/>
  <c r="N56" i="74"/>
  <c r="G58" i="74"/>
  <c r="K58" i="74"/>
  <c r="M58" i="74"/>
  <c r="N58"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Anil Patkare</author>
  </authors>
  <commentList>
    <comment ref="C11" authorId="0" shapeId="0" xr:uid="{00000000-0006-0000-0600-000001000000}">
      <text>
        <r>
          <rPr>
            <b/>
            <sz val="9"/>
            <color indexed="81"/>
            <rFont val="Tahoma"/>
            <family val="2"/>
          </rPr>
          <t>Anil Patkare: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D31" authorId="0" shapeId="0" xr:uid="{00000000-0006-0000-0D00-000001000000}">
      <text>
        <r>
          <rPr>
            <b/>
            <sz val="9"/>
            <color indexed="81"/>
            <rFont val="Tahoma"/>
            <family val="2"/>
          </rPr>
          <t>MercadosEMI:</t>
        </r>
        <r>
          <rPr>
            <sz val="9"/>
            <color indexed="81"/>
            <rFont val="Tahoma"/>
            <family val="2"/>
          </rPr>
          <t xml:space="preserve">
Admin building Rent (Treatment is different as per IND AS)</t>
        </r>
      </text>
    </comment>
    <comment ref="E31" authorId="0" shapeId="0" xr:uid="{00000000-0006-0000-0D00-000002000000}">
      <text>
        <r>
          <rPr>
            <b/>
            <sz val="9"/>
            <color indexed="81"/>
            <rFont val="Tahoma"/>
            <family val="2"/>
          </rPr>
          <t>MercadosEMI:</t>
        </r>
        <r>
          <rPr>
            <sz val="9"/>
            <color indexed="81"/>
            <rFont val="Tahoma"/>
            <family val="2"/>
          </rPr>
          <t xml:space="preserve">
Admin building Rent (Treatment is different as per IND AS)</t>
        </r>
      </text>
    </comment>
    <comment ref="F31" authorId="0" shapeId="0" xr:uid="{00000000-0006-0000-0D00-000003000000}">
      <text>
        <r>
          <rPr>
            <b/>
            <sz val="9"/>
            <color indexed="81"/>
            <rFont val="Tahoma"/>
            <family val="2"/>
          </rPr>
          <t>MercadosEMI:</t>
        </r>
        <r>
          <rPr>
            <sz val="9"/>
            <color indexed="81"/>
            <rFont val="Tahoma"/>
            <family val="2"/>
          </rPr>
          <t xml:space="preserve">
Admin building Rent (Treatment is different as per IND AS)</t>
        </r>
      </text>
    </comment>
    <comment ref="G31" authorId="0" shapeId="0" xr:uid="{00000000-0006-0000-0D00-000004000000}">
      <text>
        <r>
          <rPr>
            <b/>
            <sz val="9"/>
            <color indexed="81"/>
            <rFont val="Tahoma"/>
            <family val="2"/>
          </rPr>
          <t>MercadosEMI:</t>
        </r>
        <r>
          <rPr>
            <sz val="9"/>
            <color indexed="81"/>
            <rFont val="Tahoma"/>
            <family val="2"/>
          </rPr>
          <t xml:space="preserve">
Admin building Rent (Treatment is different as per IND AS)</t>
        </r>
      </text>
    </comment>
    <comment ref="D39" authorId="0" shapeId="0" xr:uid="{00000000-0006-0000-0D00-000005000000}">
      <text>
        <r>
          <rPr>
            <b/>
            <sz val="9"/>
            <color indexed="81"/>
            <rFont val="Tahoma"/>
            <family val="2"/>
          </rPr>
          <t>MercadosEMI:</t>
        </r>
        <r>
          <rPr>
            <sz val="9"/>
            <color indexed="81"/>
            <rFont val="Tahoma"/>
            <family val="2"/>
          </rPr>
          <t xml:space="preserve">
Admin building Rent (Treatment is different as per IND AS)</t>
        </r>
      </text>
    </comment>
    <comment ref="E39" authorId="0" shapeId="0" xr:uid="{00000000-0006-0000-0D00-000006000000}">
      <text>
        <r>
          <rPr>
            <b/>
            <sz val="9"/>
            <color indexed="81"/>
            <rFont val="Tahoma"/>
            <family val="2"/>
          </rPr>
          <t>MercadosEMI:</t>
        </r>
        <r>
          <rPr>
            <sz val="9"/>
            <color indexed="81"/>
            <rFont val="Tahoma"/>
            <family val="2"/>
          </rPr>
          <t xml:space="preserve">
Admin building Rent (Treatment is different as per IND AS)</t>
        </r>
      </text>
    </comment>
    <comment ref="F39" authorId="0" shapeId="0" xr:uid="{00000000-0006-0000-0D00-000007000000}">
      <text>
        <r>
          <rPr>
            <b/>
            <sz val="9"/>
            <color indexed="81"/>
            <rFont val="Tahoma"/>
            <family val="2"/>
          </rPr>
          <t>MercadosEMI:</t>
        </r>
        <r>
          <rPr>
            <sz val="9"/>
            <color indexed="81"/>
            <rFont val="Tahoma"/>
            <family val="2"/>
          </rPr>
          <t xml:space="preserve">
Admin building Rent (Treatment is different as per IND AS)</t>
        </r>
      </text>
    </comment>
    <comment ref="G39" authorId="0" shapeId="0" xr:uid="{00000000-0006-0000-0D00-000008000000}">
      <text>
        <r>
          <rPr>
            <b/>
            <sz val="9"/>
            <color indexed="81"/>
            <rFont val="Tahoma"/>
            <family val="2"/>
          </rPr>
          <t>MercadosEMI:</t>
        </r>
        <r>
          <rPr>
            <sz val="9"/>
            <color indexed="81"/>
            <rFont val="Tahoma"/>
            <family val="2"/>
          </rPr>
          <t xml:space="preserve">
Admin building Rent (Treatment is different as per IND 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00003235</author>
  </authors>
  <commentList>
    <comment ref="G5" authorId="0" shapeId="0" xr:uid="{C52E212B-6A5E-45DC-B12E-53847DCF2FE6}">
      <text>
        <r>
          <rPr>
            <b/>
            <sz val="9"/>
            <color indexed="81"/>
            <rFont val="Tahoma"/>
            <family val="2"/>
          </rPr>
          <t>MERC Approval date</t>
        </r>
      </text>
    </comment>
    <comment ref="H5" authorId="0" shapeId="0" xr:uid="{0D862C1D-8215-4516-852C-A379F337664F}">
      <text>
        <r>
          <rPr>
            <b/>
            <sz val="9"/>
            <color indexed="81"/>
            <rFont val="Tahoma"/>
            <family val="2"/>
          </rPr>
          <t>7 months after MERC approval date. i.e. scheduled PO placed date as per implementation plan</t>
        </r>
      </text>
    </comment>
    <comment ref="I5" authorId="0" shapeId="0" xr:uid="{1E3FAF32-0EDB-4915-B69F-896C3B830015}">
      <text>
        <r>
          <rPr>
            <b/>
            <sz val="9"/>
            <color indexed="81"/>
            <rFont val="Tahoma"/>
            <family val="2"/>
          </rPr>
          <t>Actual PO placed date</t>
        </r>
      </text>
    </comment>
    <comment ref="J5" authorId="0" shapeId="0" xr:uid="{24F18947-829C-4CDD-9E35-77C8313F4CFC}">
      <text>
        <r>
          <rPr>
            <b/>
            <sz val="9"/>
            <color indexed="81"/>
            <rFont val="Tahoma"/>
            <family val="2"/>
          </rPr>
          <t>Work completion date as per implementation plan from MERC approval date</t>
        </r>
        <r>
          <rPr>
            <sz val="9"/>
            <color indexed="81"/>
            <rFont val="Tahoma"/>
            <family val="2"/>
          </rPr>
          <t xml:space="preserve">
</t>
        </r>
      </text>
    </comment>
    <comment ref="K5" authorId="0" shapeId="0" xr:uid="{57230220-BC95-4FA8-A323-87A5B233C347}">
      <text>
        <r>
          <rPr>
            <b/>
            <sz val="9"/>
            <color indexed="81"/>
            <rFont val="Tahoma"/>
            <family val="2"/>
          </rPr>
          <t>Date as per implementation plan after actual PO placed</t>
        </r>
        <r>
          <rPr>
            <sz val="9"/>
            <color indexed="81"/>
            <rFont val="Tahoma"/>
            <family val="2"/>
          </rPr>
          <t xml:space="preserve">
</t>
        </r>
      </text>
    </comment>
    <comment ref="L5" authorId="0" shapeId="0" xr:uid="{F8EA38BB-4E25-4D25-8DDE-0B059F43D727}">
      <text>
        <r>
          <rPr>
            <b/>
            <sz val="9"/>
            <color indexed="81"/>
            <rFont val="Tahoma"/>
            <family val="2"/>
          </rPr>
          <t>Actual capitalization date taken from account section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00003235</author>
    <author>HP</author>
    <author>SSP-RCD</author>
  </authors>
  <commentList>
    <comment ref="L4" authorId="0" shapeId="0" xr:uid="{8CE98DB8-BA09-4FA8-9BB6-2A7F1317BF61}">
      <text>
        <r>
          <rPr>
            <b/>
            <sz val="9"/>
            <color indexed="81"/>
            <rFont val="Tahoma"/>
            <family val="2"/>
          </rPr>
          <t>Actual PO placed date</t>
        </r>
      </text>
    </comment>
    <comment ref="M4" authorId="1" shapeId="0" xr:uid="{4CC4FC68-2A83-45D6-B502-DCCC857600D4}">
      <text>
        <r>
          <rPr>
            <b/>
            <sz val="9"/>
            <color indexed="81"/>
            <rFont val="Tahoma"/>
            <family val="2"/>
          </rPr>
          <t xml:space="preserve">SSP-RCD
</t>
        </r>
        <r>
          <rPr>
            <sz val="9"/>
            <color indexed="81"/>
            <rFont val="Tahoma"/>
            <family val="2"/>
          </rPr>
          <t>As per the implementation plan submitted in the DPR/ Approved by MERC</t>
        </r>
      </text>
    </comment>
    <comment ref="N4" authorId="0" shapeId="0" xr:uid="{A20486DA-0DDA-44E8-A0A6-C941A90B22FB}">
      <text>
        <r>
          <rPr>
            <b/>
            <sz val="9"/>
            <color indexed="81"/>
            <rFont val="Tahoma"/>
            <family val="2"/>
          </rPr>
          <t>Date of capitalization as per account section</t>
        </r>
        <r>
          <rPr>
            <sz val="9"/>
            <color indexed="81"/>
            <rFont val="Tahoma"/>
            <family val="2"/>
          </rPr>
          <t xml:space="preserve">
</t>
        </r>
      </text>
    </comment>
    <comment ref="G53" authorId="2" shapeId="0" xr:uid="{EBFA05FF-5E67-441B-B836-08393B1184C2}">
      <text>
        <r>
          <rPr>
            <b/>
            <sz val="9"/>
            <color indexed="81"/>
            <rFont val="Tahoma"/>
            <family val="2"/>
          </rPr>
          <t>SSP-RCD:</t>
        </r>
        <r>
          <rPr>
            <sz val="9"/>
            <color indexed="81"/>
            <rFont val="Tahoma"/>
            <family val="2"/>
          </rPr>
          <t xml:space="preserve">
P&amp;F, Insurance charges were shown separately in the DPR</t>
        </r>
      </text>
    </comment>
    <comment ref="H53" authorId="2" shapeId="0" xr:uid="{3511465F-FF54-4E87-9CF2-82A7741DDFB8}">
      <text>
        <r>
          <rPr>
            <b/>
            <sz val="9"/>
            <color indexed="81"/>
            <rFont val="Tahoma"/>
            <family val="2"/>
          </rPr>
          <t>SSP-RCD:</t>
        </r>
        <r>
          <rPr>
            <sz val="9"/>
            <color indexed="81"/>
            <rFont val="Tahoma"/>
            <family val="2"/>
          </rPr>
          <t xml:space="preserve">
P&amp;F, Insurance charges were shown separately in the DPR</t>
        </r>
      </text>
    </comment>
  </commentList>
</comments>
</file>

<file path=xl/sharedStrings.xml><?xml version="1.0" encoding="utf-8"?>
<sst xmlns="http://schemas.openxmlformats.org/spreadsheetml/2006/main" count="7770" uniqueCount="1781">
  <si>
    <t>Project Details</t>
  </si>
  <si>
    <t>Project Title</t>
  </si>
  <si>
    <t>Project Start Date</t>
  </si>
  <si>
    <t>TOTAL</t>
  </si>
  <si>
    <t>Project Purpose</t>
  </si>
  <si>
    <t>Reference</t>
  </si>
  <si>
    <t>S.No.</t>
  </si>
  <si>
    <t>Actual</t>
  </si>
  <si>
    <t>Project Completion date 
(Scheduled)</t>
  </si>
  <si>
    <t>Revised</t>
  </si>
  <si>
    <t>(Rs. Crore)</t>
  </si>
  <si>
    <t>Original</t>
  </si>
  <si>
    <t>Estimated</t>
  </si>
  <si>
    <t>Form 1</t>
  </si>
  <si>
    <t xml:space="preserve">Capital Expenditure Plan </t>
  </si>
  <si>
    <t>Title</t>
  </si>
  <si>
    <t>Project Code</t>
  </si>
  <si>
    <t>Benefits in Quantified Terms</t>
  </si>
  <si>
    <t>Capitalisation</t>
  </si>
  <si>
    <t>Debt Equity Ratio</t>
  </si>
  <si>
    <t>Physical Progress (%)</t>
  </si>
  <si>
    <t>Projected</t>
  </si>
  <si>
    <t>Capital Expenditure</t>
  </si>
  <si>
    <t>a) DPR Schemes</t>
  </si>
  <si>
    <t>…</t>
  </si>
  <si>
    <t>Approved</t>
  </si>
  <si>
    <t>Source of Loan</t>
  </si>
  <si>
    <t>Remarks</t>
  </si>
  <si>
    <t>Audited</t>
  </si>
  <si>
    <t>Opening Balance of Loan</t>
  </si>
  <si>
    <t>Loan Repayment during the year</t>
  </si>
  <si>
    <t>Closing Balance of Loan</t>
  </si>
  <si>
    <t>Applicable Interest Rate (%)</t>
  </si>
  <si>
    <t>Interest Expenses</t>
  </si>
  <si>
    <t>Gross Interest Expenses</t>
  </si>
  <si>
    <t>Less: Expenses Capitalised</t>
  </si>
  <si>
    <t xml:space="preserve">Net Interest Expenses </t>
  </si>
  <si>
    <t>Particulars</t>
  </si>
  <si>
    <t>Reduction in Equity Capital on account of retirement / replacement of assets</t>
  </si>
  <si>
    <t>Regulatory Equity at the end of the year</t>
  </si>
  <si>
    <t>Form 3</t>
  </si>
  <si>
    <t>Form 4</t>
  </si>
  <si>
    <t>Return on Regulatory Equity</t>
  </si>
  <si>
    <t>Total Capitalisation</t>
  </si>
  <si>
    <t>Expenses Capitalised</t>
  </si>
  <si>
    <t>Interest Capitalised</t>
  </si>
  <si>
    <t>Works Capitalised</t>
  </si>
  <si>
    <t>Closing CWIP</t>
  </si>
  <si>
    <t>Capital Work in Progress</t>
  </si>
  <si>
    <t>Investment during the year</t>
  </si>
  <si>
    <t>Opening CWIP</t>
  </si>
  <si>
    <t>Approved Project Cost</t>
  </si>
  <si>
    <t xml:space="preserve">Form 6: Interest Expenses </t>
  </si>
  <si>
    <t>Aggregate Revenue Requirement - Summary Sheet</t>
  </si>
  <si>
    <t>Energy Charges for Thermal Generation</t>
  </si>
  <si>
    <t>Form 2.1</t>
  </si>
  <si>
    <t>Form 2.2</t>
  </si>
  <si>
    <t>Interest on Working Capital - Thermal Generation</t>
  </si>
  <si>
    <t xml:space="preserve">Form 2.3 </t>
  </si>
  <si>
    <t>Operational Parameters - Hydel Generation</t>
  </si>
  <si>
    <t>Form 2.4</t>
  </si>
  <si>
    <t>Interest on Working Capital - Hydel Generation</t>
  </si>
  <si>
    <t>Form 2.5</t>
  </si>
  <si>
    <t>Planned &amp; Forced Outages</t>
  </si>
  <si>
    <t>Form 2.6</t>
  </si>
  <si>
    <t>Summary of Operations and Maintenance Expenses</t>
  </si>
  <si>
    <t>Form 3.1</t>
  </si>
  <si>
    <t>Form 3.2</t>
  </si>
  <si>
    <t>Form 3.3</t>
  </si>
  <si>
    <t>Form 3.4</t>
  </si>
  <si>
    <t>Form 5</t>
  </si>
  <si>
    <t>Form 6</t>
  </si>
  <si>
    <t>Sales Forecast</t>
  </si>
  <si>
    <t>Form 7</t>
  </si>
  <si>
    <t>Form 8</t>
  </si>
  <si>
    <t>Form 9</t>
  </si>
  <si>
    <t>Form 10</t>
  </si>
  <si>
    <t>Form 11</t>
  </si>
  <si>
    <t>Form 1:  Aggregate Revenue Requirement - Summary Sheet</t>
  </si>
  <si>
    <t>April-March      (Audited )</t>
  </si>
  <si>
    <t>April - March (Estimated)</t>
  </si>
  <si>
    <t>(a)</t>
  </si>
  <si>
    <t>(b)</t>
  </si>
  <si>
    <t>Fuel Related Expenses</t>
  </si>
  <si>
    <t>Operation &amp; Maintenance Expenses</t>
  </si>
  <si>
    <t>Interest on Long-term Loan Capital</t>
  </si>
  <si>
    <t>Interest on Working Capital</t>
  </si>
  <si>
    <t xml:space="preserve">Other Expenses </t>
  </si>
  <si>
    <t>Income Tax</t>
  </si>
  <si>
    <t>Total Revenue Expenditure</t>
  </si>
  <si>
    <t>Add: Return on Equity Capital</t>
  </si>
  <si>
    <t>Less: Non-Tariff Income</t>
  </si>
  <si>
    <t>Aggregate Revenue Requirement</t>
  </si>
  <si>
    <t>Units</t>
  </si>
  <si>
    <t>Operational Parameters</t>
  </si>
  <si>
    <t>Total Capacity</t>
  </si>
  <si>
    <t>MW</t>
  </si>
  <si>
    <t>Target Availability for full recovery of AFC</t>
  </si>
  <si>
    <t>%</t>
  </si>
  <si>
    <t>Target PLF for Incentive</t>
  </si>
  <si>
    <t>MU</t>
  </si>
  <si>
    <t>Normative Auxiliary Energy Consumption</t>
  </si>
  <si>
    <t>Net Generation</t>
  </si>
  <si>
    <t>Normative Gross Station Heat Rate</t>
  </si>
  <si>
    <t>kcal/kWh</t>
  </si>
  <si>
    <t>Normative Secondary Fuel Oil Consumption</t>
  </si>
  <si>
    <t>ml/kWh</t>
  </si>
  <si>
    <t>Normative Transit Loss</t>
  </si>
  <si>
    <t>Fuel Parameters (for each primary and secondary fuel)</t>
  </si>
  <si>
    <t>2.1.1</t>
  </si>
  <si>
    <t>kcal/unit</t>
  </si>
  <si>
    <t>2.1.2</t>
  </si>
  <si>
    <t>Fuel 2</t>
  </si>
  <si>
    <t>2.1.3</t>
  </si>
  <si>
    <t>Fuel 3</t>
  </si>
  <si>
    <t>Landed Fuel Price per unit</t>
  </si>
  <si>
    <t>2.2.1</t>
  </si>
  <si>
    <t>Rs/unit</t>
  </si>
  <si>
    <t>2.2.2</t>
  </si>
  <si>
    <t>2.2.3</t>
  </si>
  <si>
    <t>Fuel Consumption and Heat Contribution (for each fuel separately)</t>
  </si>
  <si>
    <t>Specific Fuel Consumption</t>
  </si>
  <si>
    <t>3.1.1</t>
  </si>
  <si>
    <t>unit/kWh</t>
  </si>
  <si>
    <t>3.1.2</t>
  </si>
  <si>
    <t>3.1.3</t>
  </si>
  <si>
    <t>Total Fuel Consumption</t>
  </si>
  <si>
    <t>3.2.1</t>
  </si>
  <si>
    <t>3.2.2</t>
  </si>
  <si>
    <t>3.2.3</t>
  </si>
  <si>
    <t>Heat Content (each fuel separately)</t>
  </si>
  <si>
    <t>3.3.1</t>
  </si>
  <si>
    <t>Million kcal</t>
  </si>
  <si>
    <t>3.3.2</t>
  </si>
  <si>
    <t>3.3.3</t>
  </si>
  <si>
    <t>Total Fuel Cost</t>
  </si>
  <si>
    <t>Rs Crore</t>
  </si>
  <si>
    <t>Other Charges and Adjustments</t>
  </si>
  <si>
    <t>Other Charges (pl. specify details)</t>
  </si>
  <si>
    <t>Total Other Charges and Adjustments</t>
  </si>
  <si>
    <t>Rs/kWh</t>
  </si>
  <si>
    <t>Note</t>
  </si>
  <si>
    <t>The energy charge should be computed for open cycle operation and combined cycle operation separately in case of gas/liquid fuel fired plants.</t>
  </si>
  <si>
    <t xml:space="preserve">Operational data are to be submitted for each Unit of each station separately </t>
  </si>
  <si>
    <t>Unit</t>
  </si>
  <si>
    <t>Basic Cost</t>
  </si>
  <si>
    <t xml:space="preserve">Freight </t>
  </si>
  <si>
    <t>Freight Surcharge, if applicable</t>
  </si>
  <si>
    <t>Fuel Handling Charges</t>
  </si>
  <si>
    <t>Taxes and Duties (pl. specify details)</t>
  </si>
  <si>
    <t>Any other charges</t>
  </si>
  <si>
    <t>Transit Loss</t>
  </si>
  <si>
    <t xml:space="preserve">Note: </t>
  </si>
  <si>
    <t>Norm</t>
  </si>
  <si>
    <r>
      <t>Cost of Secondary Fuel Oil</t>
    </r>
    <r>
      <rPr>
        <vertAlign val="superscript"/>
        <sz val="11"/>
        <rFont val="Times New Roman"/>
        <family val="1"/>
      </rPr>
      <t>1</t>
    </r>
  </si>
  <si>
    <r>
      <t>Fuel Cost</t>
    </r>
    <r>
      <rPr>
        <vertAlign val="superscript"/>
        <sz val="11"/>
        <rFont val="Times New Roman"/>
        <family val="1"/>
      </rPr>
      <t>3</t>
    </r>
  </si>
  <si>
    <r>
      <t>Liquid Fuel Stock</t>
    </r>
    <r>
      <rPr>
        <vertAlign val="superscript"/>
        <sz val="11"/>
        <rFont val="Times New Roman"/>
        <family val="1"/>
      </rPr>
      <t>3</t>
    </r>
  </si>
  <si>
    <t xml:space="preserve">Maintenance Spares </t>
  </si>
  <si>
    <t>Receivables</t>
  </si>
  <si>
    <t>Total Working Capital requirement</t>
  </si>
  <si>
    <t>Computation of working capital interest</t>
  </si>
  <si>
    <t>For Coal based/Lignite based generating stations</t>
  </si>
  <si>
    <t>For Oil based generating stations</t>
  </si>
  <si>
    <t>For Gas Turbine/Combined Cycle generating stations duly taking into account the mode of operation on gas fuel and liquid fuel</t>
  </si>
  <si>
    <t>NAPAF</t>
  </si>
  <si>
    <t>Design Energy</t>
  </si>
  <si>
    <t>Gross Generation</t>
  </si>
  <si>
    <t>Auxiliary Energy Consumption</t>
  </si>
  <si>
    <t xml:space="preserve">Submit this form for each station separately </t>
  </si>
  <si>
    <t>Notes:</t>
  </si>
  <si>
    <t>A</t>
  </si>
  <si>
    <t>O&amp;M Expenses</t>
  </si>
  <si>
    <t>Employee Expenses</t>
  </si>
  <si>
    <t xml:space="preserve">R&amp;M Expenses </t>
  </si>
  <si>
    <t xml:space="preserve">A&amp;G Expenses </t>
  </si>
  <si>
    <t>Total O&amp;M Expense capitalised</t>
  </si>
  <si>
    <t>A. For Existing Generating Stations</t>
  </si>
  <si>
    <t xml:space="preserve">Employee Expenses </t>
  </si>
  <si>
    <t>Total O&amp;M Expenses</t>
  </si>
  <si>
    <t xml:space="preserve">Unit </t>
  </si>
  <si>
    <t>O&amp;M Norms specified by the Commission</t>
  </si>
  <si>
    <t>200/210/250 MW sets</t>
  </si>
  <si>
    <t>500 MW sets</t>
  </si>
  <si>
    <t>B</t>
  </si>
  <si>
    <t>C</t>
  </si>
  <si>
    <t>Form 3.2: Employee Expenses</t>
  </si>
  <si>
    <t>A. Expenditure details</t>
  </si>
  <si>
    <t>Basic Salary</t>
  </si>
  <si>
    <t>Dearness Allowance (DA)</t>
  </si>
  <si>
    <t>Conveyance Allowance</t>
  </si>
  <si>
    <t>Leave Travel Allowance</t>
  </si>
  <si>
    <t>Earned Leave Encashment</t>
  </si>
  <si>
    <t>Other Allowances</t>
  </si>
  <si>
    <t>Medical Reimbursement</t>
  </si>
  <si>
    <t>Overtime Payment</t>
  </si>
  <si>
    <t>Bonus/Ex-Gratia Payments</t>
  </si>
  <si>
    <t xml:space="preserve">Interim Relief / Wage Revision </t>
  </si>
  <si>
    <t>Staff welfare expenses</t>
  </si>
  <si>
    <t>VRS Expenses/Retrenchment Compensation</t>
  </si>
  <si>
    <t>Commission to Directors</t>
  </si>
  <si>
    <t>Training Expenses</t>
  </si>
  <si>
    <t>Payment under Workmen's Compensation Act</t>
  </si>
  <si>
    <t>Net Employee Costs</t>
  </si>
  <si>
    <t>Terminal Benefits</t>
  </si>
  <si>
    <t>Provident Fund Contribution</t>
  </si>
  <si>
    <t>Provision for PF Fund</t>
  </si>
  <si>
    <t>Pension Payments</t>
  </si>
  <si>
    <t>Gratuity Payment</t>
  </si>
  <si>
    <t>Others</t>
  </si>
  <si>
    <t xml:space="preserve">Gross Employee Expenses </t>
  </si>
  <si>
    <t xml:space="preserve">Net Employee Expenses </t>
  </si>
  <si>
    <t>B. Details of number of employees</t>
  </si>
  <si>
    <t>Officer/Managerial Cadre</t>
  </si>
  <si>
    <t>Technical</t>
  </si>
  <si>
    <t>Administrative</t>
  </si>
  <si>
    <t>Accounts and finance</t>
  </si>
  <si>
    <t>Other (Please specify)</t>
  </si>
  <si>
    <t>Staff Cadre</t>
  </si>
  <si>
    <t>Grade I</t>
  </si>
  <si>
    <t>Grade II</t>
  </si>
  <si>
    <t>Grade III</t>
  </si>
  <si>
    <t>Grade IV</t>
  </si>
  <si>
    <t>Others (please specify)</t>
  </si>
  <si>
    <t>Total Employees</t>
  </si>
  <si>
    <t>Form 3.3: Administration &amp; General Expenses</t>
  </si>
  <si>
    <t>Rent Rates &amp; Taxes</t>
  </si>
  <si>
    <t>Insurance</t>
  </si>
  <si>
    <t>Telephone &amp; Postage, etc.</t>
  </si>
  <si>
    <t>Legal charges &amp; Audit fee</t>
  </si>
  <si>
    <t>Professional, Consultancy, Technical fee</t>
  </si>
  <si>
    <t>Conveyance &amp; Travel</t>
  </si>
  <si>
    <t>Electricity charges</t>
  </si>
  <si>
    <t>Water charges</t>
  </si>
  <si>
    <t>Security arrangements</t>
  </si>
  <si>
    <t>Fees &amp; subscription</t>
  </si>
  <si>
    <t>Books &amp; periodicals</t>
  </si>
  <si>
    <t>Computer Stationery</t>
  </si>
  <si>
    <t>Printing &amp; Stationery</t>
  </si>
  <si>
    <t xml:space="preserve">Advertisements </t>
  </si>
  <si>
    <t>Purchase Related Advertisement Expenses</t>
  </si>
  <si>
    <t>Contribution/Donations</t>
  </si>
  <si>
    <t>License Fee  and other related fee</t>
  </si>
  <si>
    <t>Vehicle Running Expenses Truck / Delivery Van</t>
  </si>
  <si>
    <t>Vehicle Hiring Expenses Truck / Delivery Van</t>
  </si>
  <si>
    <t>Outsourcing of metering and billing system</t>
  </si>
  <si>
    <t>Freight On Capital Equipments</t>
  </si>
  <si>
    <t>V-sat, Internet and related charges</t>
  </si>
  <si>
    <t>Training</t>
  </si>
  <si>
    <t>Bank Charges</t>
  </si>
  <si>
    <t>Miscellaneous Expenses</t>
  </si>
  <si>
    <t>Office Expenses</t>
  </si>
  <si>
    <t>Gross A &amp;G Expenses</t>
  </si>
  <si>
    <t xml:space="preserve">Net A &amp;G Expenses </t>
  </si>
  <si>
    <t>Form 3.4: Repair &amp; Maintenance Expenses</t>
  </si>
  <si>
    <t>Plant &amp; Machinery</t>
  </si>
  <si>
    <t>Buildings</t>
  </si>
  <si>
    <t>Hydraulic Works</t>
  </si>
  <si>
    <t>Lines &amp; Cable Networks</t>
  </si>
  <si>
    <t>Vehicles</t>
  </si>
  <si>
    <t>Furniture &amp; Fixtures</t>
  </si>
  <si>
    <t>Office Equipment</t>
  </si>
  <si>
    <t>Gross R&amp;M Expenses</t>
  </si>
  <si>
    <t>Gross Fixed Assets at beginning of year</t>
  </si>
  <si>
    <t>R&amp;M Expenses as % of GFA at beginning of year</t>
  </si>
  <si>
    <t>Form 5: Assets &amp; Depreciation</t>
  </si>
  <si>
    <t xml:space="preserve">       </t>
  </si>
  <si>
    <t>(A) Gross Fixed Assets</t>
  </si>
  <si>
    <t>Balance at the beginning of the year</t>
  </si>
  <si>
    <t>Additions during the year</t>
  </si>
  <si>
    <t>Retirement of assets during the year</t>
  </si>
  <si>
    <t>Balance at the end of the year</t>
  </si>
  <si>
    <t>Total</t>
  </si>
  <si>
    <t>(B) Depreciation</t>
  </si>
  <si>
    <t>Accumulated depreciation at the beginning of the year</t>
  </si>
  <si>
    <t>Withdrawals during the year</t>
  </si>
  <si>
    <t>Accumulated depreciation at the end of the year</t>
  </si>
  <si>
    <t>Form 8: Sales Forecast</t>
  </si>
  <si>
    <t>(MU)</t>
  </si>
  <si>
    <t>Customer</t>
  </si>
  <si>
    <t>Apr</t>
  </si>
  <si>
    <t>May</t>
  </si>
  <si>
    <t>Jun</t>
  </si>
  <si>
    <t>Jul</t>
  </si>
  <si>
    <t>Aug</t>
  </si>
  <si>
    <t>Sep</t>
  </si>
  <si>
    <t>Oct</t>
  </si>
  <si>
    <t>Nov</t>
  </si>
  <si>
    <t>Dec</t>
  </si>
  <si>
    <t>Jan</t>
  </si>
  <si>
    <t>Feb</t>
  </si>
  <si>
    <t>Mar</t>
  </si>
  <si>
    <r>
      <t xml:space="preserve">              </t>
    </r>
    <r>
      <rPr>
        <b/>
        <sz val="11"/>
        <rFont val="Times New Roman"/>
        <family val="1"/>
      </rPr>
      <t xml:space="preserve">               </t>
    </r>
  </si>
  <si>
    <t>Actuals</t>
  </si>
  <si>
    <t xml:space="preserve"> Total</t>
  </si>
  <si>
    <t xml:space="preserve">Components of tariff </t>
  </si>
  <si>
    <t>Relevant sales &amp; load/demand data for revenue calculation</t>
  </si>
  <si>
    <t>Full year revenue (Rs. Crore)</t>
  </si>
  <si>
    <t>Sales in MU</t>
  </si>
  <si>
    <t>Item 3 (specify)</t>
  </si>
  <si>
    <t xml:space="preserve">Revenue from Fixed / Capacity Charges </t>
  </si>
  <si>
    <t>Revenue from Energy Charges</t>
  </si>
  <si>
    <t>Income from sale of ash/rejected coal</t>
  </si>
  <si>
    <t>Income from hire charges from contractors and others</t>
  </si>
  <si>
    <t>Income from advertisements, etc.</t>
  </si>
  <si>
    <t>Deviation</t>
  </si>
  <si>
    <t>Controllable</t>
  </si>
  <si>
    <t>Uncontrollable</t>
  </si>
  <si>
    <t>Revenue</t>
  </si>
  <si>
    <t>Revenue from sale of electricity</t>
  </si>
  <si>
    <t>Fuel Cost Details for Thermal Generation</t>
  </si>
  <si>
    <t>Capitalisation Plan</t>
  </si>
  <si>
    <t>Form 9.1</t>
  </si>
  <si>
    <t>Form 9.2</t>
  </si>
  <si>
    <t>Expected Revenue at Existing Tariff</t>
  </si>
  <si>
    <t>Non-Tariff Income</t>
  </si>
  <si>
    <t>Truing-Up Summary</t>
  </si>
  <si>
    <t>Total Revenue Gap/(Surplus)</t>
  </si>
  <si>
    <t>Actual/Projected Auxiliary Energy Consumption</t>
  </si>
  <si>
    <t>Actual/Projected Gross Station Heat Rate</t>
  </si>
  <si>
    <t>Actual/Projected Secondary Fuel Oil Consumption</t>
  </si>
  <si>
    <t>Actual/Projected Transit Loss</t>
  </si>
  <si>
    <t>Actual/Projected Annual Plant Availability Factor</t>
  </si>
  <si>
    <t>Form 11:  Non-Tariff Income</t>
  </si>
  <si>
    <t>Other Expenses</t>
  </si>
  <si>
    <t>Form 12</t>
  </si>
  <si>
    <t>Form 10:  Other Expenses</t>
  </si>
  <si>
    <t>FY 2019-20</t>
  </si>
  <si>
    <t>300/330/350 MW</t>
  </si>
  <si>
    <t>Income from investments</t>
  </si>
  <si>
    <t>Income from sale of tender documents</t>
  </si>
  <si>
    <r>
      <t xml:space="preserve">Cost of Coal/Lignite and Limestone towards stock, if applicable </t>
    </r>
    <r>
      <rPr>
        <vertAlign val="superscript"/>
        <sz val="11"/>
        <rFont val="Times New Roman"/>
        <family val="1"/>
      </rPr>
      <t>1</t>
    </r>
  </si>
  <si>
    <r>
      <t xml:space="preserve">Cost of Oil towards stock, if applicable </t>
    </r>
    <r>
      <rPr>
        <vertAlign val="superscript"/>
        <sz val="11"/>
        <rFont val="Times New Roman"/>
        <family val="1"/>
      </rPr>
      <t>2</t>
    </r>
  </si>
  <si>
    <r>
      <t xml:space="preserve">Cost of Oil </t>
    </r>
    <r>
      <rPr>
        <vertAlign val="superscript"/>
        <sz val="11"/>
        <rFont val="Times New Roman"/>
        <family val="1"/>
      </rPr>
      <t>2</t>
    </r>
  </si>
  <si>
    <r>
      <t xml:space="preserve">Cost of coal or lignite and Limestone </t>
    </r>
    <r>
      <rPr>
        <vertAlign val="superscript"/>
        <sz val="11"/>
        <rFont val="Times New Roman"/>
        <family val="1"/>
      </rPr>
      <t>1</t>
    </r>
  </si>
  <si>
    <t>Calorific Value (As received)</t>
  </si>
  <si>
    <t>Interest on Loan Capital</t>
  </si>
  <si>
    <t xml:space="preserve">Depreciation </t>
  </si>
  <si>
    <t>Calorific Value (As Fired)</t>
  </si>
  <si>
    <t>2.3.1</t>
  </si>
  <si>
    <t>2.3.2</t>
  </si>
  <si>
    <t>2.3.3</t>
  </si>
  <si>
    <t>Sharing of Gains/(Losses)</t>
  </si>
  <si>
    <t>Total O&amp;M Expenses after sharing of Gains/(losses)</t>
  </si>
  <si>
    <t>Sr. No.</t>
  </si>
  <si>
    <t>(C ) Net Fixed Assets</t>
  </si>
  <si>
    <t>Addition of Loan during the year</t>
  </si>
  <si>
    <t xml:space="preserve">Sr. No. </t>
  </si>
  <si>
    <t>Form 9:  Revenue from Sale of Electricity</t>
  </si>
  <si>
    <t>Energy Charges (Rs./kWh)</t>
  </si>
  <si>
    <t>Fuel surcharge per unit, if any (Rs./kWh)</t>
  </si>
  <si>
    <t>Fixed / Capacity Charges (Rs. Crore / year)</t>
  </si>
  <si>
    <t>Net Income from supply of electricity by the Generation Company to the housing colonies of its operating staff and supply of electricity by the Generating Company for construction works at generating Station, after adjusting the expenses incurred for supply of such electricity</t>
  </si>
  <si>
    <t>Form 13</t>
  </si>
  <si>
    <t>Form 13:  Truing-up Summary</t>
  </si>
  <si>
    <t>Total Revenue</t>
  </si>
  <si>
    <t>a</t>
  </si>
  <si>
    <t>b</t>
  </si>
  <si>
    <t>e</t>
  </si>
  <si>
    <t>2.4.1</t>
  </si>
  <si>
    <t>2.4.2</t>
  </si>
  <si>
    <t>2.4.3</t>
  </si>
  <si>
    <t>Form 2.7</t>
  </si>
  <si>
    <t>Energy Charge Rate for Hydel Generation</t>
  </si>
  <si>
    <t>c</t>
  </si>
  <si>
    <t>Auxiliary Consumption</t>
  </si>
  <si>
    <t>f</t>
  </si>
  <si>
    <t>g=e*(1-f)</t>
  </si>
  <si>
    <t>h=0.50*a/g</t>
  </si>
  <si>
    <t>Normative Availability (%)</t>
  </si>
  <si>
    <t>Actual Availability (%)</t>
  </si>
  <si>
    <t>Design Energy (MU)</t>
  </si>
  <si>
    <t>Auxiliary Consumption (%)</t>
  </si>
  <si>
    <t>Net Design Energy (MU)</t>
  </si>
  <si>
    <t>Energy Charge Rate (Rs. kWh)</t>
  </si>
  <si>
    <t xml:space="preserve"> </t>
  </si>
  <si>
    <t>Form 1.1: Summary of Tariff Proposal</t>
  </si>
  <si>
    <t>Summary of Tariff Proposal</t>
  </si>
  <si>
    <t>Form 1.1</t>
  </si>
  <si>
    <t>Form 2.1: Operational Parameters for Thermal Generation</t>
  </si>
  <si>
    <t>Availability</t>
  </si>
  <si>
    <t>Plant Load Factor (PLF)</t>
  </si>
  <si>
    <t>Secondary Fuel Oil Consumption</t>
  </si>
  <si>
    <t>Total Heat Content</t>
  </si>
  <si>
    <t>Computation of Working Capital Interest</t>
  </si>
  <si>
    <t>Interest Rate (%) - SBI Base Rate +150 basis points</t>
  </si>
  <si>
    <t>Total Working Capital Requirement</t>
  </si>
  <si>
    <t xml:space="preserve">O&amp;M expenses </t>
  </si>
  <si>
    <t>Norms</t>
  </si>
  <si>
    <t>Interest Rate (%) - SBI Base Rate +150 Basis Points</t>
  </si>
  <si>
    <t>Form 2.2: Energy Charges for Thermal Generation</t>
  </si>
  <si>
    <t>Form 2.3: Fuel Cost Details for Thermal Generation</t>
  </si>
  <si>
    <t>Form 2.4: Interest on Working Capital - Thermal Generation</t>
  </si>
  <si>
    <t>Form 2.5: Operational Parameters - Hydel Generation</t>
  </si>
  <si>
    <t>Form 2.7: Interest on Working Capital - Hydel Generation</t>
  </si>
  <si>
    <t>Form 2.8</t>
  </si>
  <si>
    <t>Operational Parameters-Thermal Generation</t>
  </si>
  <si>
    <t>Total Operation &amp; Maintenance Expenses (Net of Capitalisation)</t>
  </si>
  <si>
    <t>(d)</t>
  </si>
  <si>
    <t>(e )</t>
  </si>
  <si>
    <t>A&amp;G Expenses (including insurance and excluding Water Charges)</t>
  </si>
  <si>
    <t>Form 4.1</t>
  </si>
  <si>
    <t>Form 4.2</t>
  </si>
  <si>
    <t>Opening Balance of Gross Normative Loan</t>
  </si>
  <si>
    <t>Cumulative Repayment till the year</t>
  </si>
  <si>
    <t>Opening Balance of Net Normative Loan</t>
  </si>
  <si>
    <t>Less: Reduction of Normative Loan due to retirement or replacement of assets</t>
  </si>
  <si>
    <t>Closing Balance of Net Normative Loan</t>
  </si>
  <si>
    <t>Closing Balance of Gross Normative Loan</t>
  </si>
  <si>
    <t>A) Normative Loan</t>
  </si>
  <si>
    <t>Financing Charges</t>
  </si>
  <si>
    <t>Return on Equity Computation</t>
  </si>
  <si>
    <t>Total Return on Equity</t>
  </si>
  <si>
    <t>Repayment of Normative loan during the year</t>
  </si>
  <si>
    <t>Reasons for Deviation</t>
  </si>
  <si>
    <t>(e)</t>
  </si>
  <si>
    <t>(g)</t>
  </si>
  <si>
    <t>(h)</t>
  </si>
  <si>
    <t>2.5.1</t>
  </si>
  <si>
    <t>Year</t>
  </si>
  <si>
    <t>IDC</t>
  </si>
  <si>
    <t>2.5.2</t>
  </si>
  <si>
    <t>2.5.3</t>
  </si>
  <si>
    <t>Energy Charge Rate ex-bus (Rs./kWh)</t>
  </si>
  <si>
    <t>Other Charges (Rs./kWh)</t>
  </si>
  <si>
    <t>NAPAF (%)</t>
  </si>
  <si>
    <t>………</t>
  </si>
  <si>
    <t>Loan 2</t>
  </si>
  <si>
    <t>Loan 1</t>
  </si>
  <si>
    <t>Form 9.2:  Expected Revenue at Existing Tariff</t>
  </si>
  <si>
    <t>Form 9.3:  Expected Revenue at Proposed Tariff</t>
  </si>
  <si>
    <t>S. No.</t>
  </si>
  <si>
    <t>Availability during the month (%)</t>
  </si>
  <si>
    <t>Cumulative Availability (%)</t>
  </si>
  <si>
    <t>Actual PLF during the month (%)</t>
  </si>
  <si>
    <t>Cumulative PLF (%)</t>
  </si>
  <si>
    <t>Gross  Generation (MU)</t>
  </si>
  <si>
    <t>Auxiliary Consumption (MU)</t>
  </si>
  <si>
    <t>Variable Charges Per Unit</t>
  </si>
  <si>
    <t>Fixed Charges During Month</t>
  </si>
  <si>
    <t>Variable Charges Amount</t>
  </si>
  <si>
    <t>Incentive Amount</t>
  </si>
  <si>
    <t>Revenue from sale of power</t>
  </si>
  <si>
    <t>Other recoveries/adjustments</t>
  </si>
  <si>
    <t>Form 9.1:  Reconciliation of Revenue claimed for true up and as per the Audited Accounts</t>
  </si>
  <si>
    <t>Form 9.3</t>
  </si>
  <si>
    <t>Reconciliation of Revenue claimed for true up and as per the Audited Accounts</t>
  </si>
  <si>
    <t>Rs./kWh</t>
  </si>
  <si>
    <t>Rs. Crore</t>
  </si>
  <si>
    <t>Total Revenue as per Audited Accounts</t>
  </si>
  <si>
    <t>Apr-Sep    (Actual)</t>
  </si>
  <si>
    <t>Apr-Sep            (Actual)</t>
  </si>
  <si>
    <t>Expected Revenue at Proposed Tariff</t>
  </si>
  <si>
    <t>Gross Station Heat Rate</t>
  </si>
  <si>
    <t xml:space="preserve">Operational data is to be submitted for each Unit of each station separately </t>
  </si>
  <si>
    <t>Details to be submitted for each primary and secondary fuel separately</t>
  </si>
  <si>
    <t>Oct-Mar          (Estimated)</t>
  </si>
  <si>
    <t>Actual stacking loss</t>
  </si>
  <si>
    <t>unit</t>
  </si>
  <si>
    <t>MYT Order</t>
  </si>
  <si>
    <t>True-Up requirement</t>
  </si>
  <si>
    <t>Provisional True-Up requirement</t>
  </si>
  <si>
    <t>Less: Payables for Fuel</t>
  </si>
  <si>
    <t>Target Availability (%)</t>
  </si>
  <si>
    <t>Petitioner should submit documentary evidence for actual interest on working capital incurred</t>
  </si>
  <si>
    <t>Legend</t>
  </si>
  <si>
    <t>(f) = (e) - (d)</t>
  </si>
  <si>
    <t xml:space="preserve">This Fuel Price Break up should be submitted for each Unit/Station providing the break up of fuel price of primary fuel </t>
  </si>
  <si>
    <t xml:space="preserve">This form should be submitted for each station separately </t>
  </si>
  <si>
    <t>d=0.50*a*c/b</t>
  </si>
  <si>
    <t>Annual Fixed Cost for Hydel Generating Station (Rs. Crore)</t>
  </si>
  <si>
    <t>Form 2.6: Capacity Charge &amp; Energy Charge Rate - Hydel Generation</t>
  </si>
  <si>
    <t>Capacity Charges (Rs. Crore)</t>
  </si>
  <si>
    <t>(c)</t>
  </si>
  <si>
    <t>R &amp; M Expenses</t>
  </si>
  <si>
    <t>B. For New Generating Stations &amp; Generating Stations that achieved COD after 26.8.2005</t>
  </si>
  <si>
    <t>Installed Capacity</t>
  </si>
  <si>
    <t xml:space="preserve">O&amp;M Expenses </t>
  </si>
  <si>
    <t>Rs. Lakh/MW</t>
  </si>
  <si>
    <t>Addition of Normative Loan due to capitalisation during the year</t>
  </si>
  <si>
    <t>Weighted average Rate of Interest on actual Loans (%)</t>
  </si>
  <si>
    <t>Total Interest &amp; Financing Charges</t>
  </si>
  <si>
    <t>B) Existing Actual Long-term Loans</t>
  </si>
  <si>
    <t>Average Balance of Net Normative Loan</t>
  </si>
  <si>
    <t>Average Loan Balance</t>
  </si>
  <si>
    <t>Net Generation (MU)</t>
  </si>
  <si>
    <t>Details for each Station/Unit to be submitted separately for each Year for which Truing Up is being claimed</t>
  </si>
  <si>
    <t>Income from Sale of Scrap</t>
  </si>
  <si>
    <t>Income from Rents of land or buildings</t>
  </si>
  <si>
    <t>Interest income on advances to suppliers/contractors</t>
  </si>
  <si>
    <t>….</t>
  </si>
  <si>
    <t>Station/Unit: _________________</t>
  </si>
  <si>
    <t>Generation above target PLF (MU)</t>
  </si>
  <si>
    <t>Approved Fixed Charges</t>
  </si>
  <si>
    <t>Fuel Surcharge Adjustment</t>
  </si>
  <si>
    <t>Amount of Fuel Surcharge Adjustment</t>
  </si>
  <si>
    <t>Form 4:  Summary of Capital Expenditure and Capitalisation</t>
  </si>
  <si>
    <t>Capitalisation + IDC</t>
  </si>
  <si>
    <t>Summary of Capital Expenditure and Capitalisation</t>
  </si>
  <si>
    <t>Form 4.3</t>
  </si>
  <si>
    <t>Actual Working Capital Interest</t>
  </si>
  <si>
    <t>Net Entitlement after sharing of gains/(losses)</t>
  </si>
  <si>
    <t>Loan 3</t>
  </si>
  <si>
    <t>Separate detailed computations for FERV component to be submitted</t>
  </si>
  <si>
    <t>MERC Approval No.</t>
  </si>
  <si>
    <t>MERC Approval Date</t>
  </si>
  <si>
    <t>Capital Cost</t>
  </si>
  <si>
    <t xml:space="preserve">Actual </t>
  </si>
  <si>
    <t>Actual Capital Cost Incurred</t>
  </si>
  <si>
    <t>MERC Approved Cost</t>
  </si>
  <si>
    <t>Approved Start Date</t>
  </si>
  <si>
    <t>Actual Start Date</t>
  </si>
  <si>
    <t>Approved Date of Completion</t>
  </si>
  <si>
    <t>Actual Date of Completion</t>
  </si>
  <si>
    <t>Cumulative Expenditure Incurred till beginning of the Year</t>
  </si>
  <si>
    <t>Capital Expenditure Capitalised</t>
  </si>
  <si>
    <t xml:space="preserve">Form 4.1: Capital Expenditure Plan </t>
  </si>
  <si>
    <t>(k) = (j) - (g)</t>
  </si>
  <si>
    <t>FY 2020-21</t>
  </si>
  <si>
    <t>FY 2021-22</t>
  </si>
  <si>
    <t>FY 2022-23</t>
  </si>
  <si>
    <t>FY 2023-24</t>
  </si>
  <si>
    <t>FY 2024-25</t>
  </si>
  <si>
    <t>(f)</t>
  </si>
  <si>
    <t>(i) = (h) - (g)</t>
  </si>
  <si>
    <t>Type of Thermal Generating Station (Pithead/Non-Pithead)</t>
  </si>
  <si>
    <t>Land</t>
  </si>
  <si>
    <t>Asset as on 1st April 2005</t>
  </si>
  <si>
    <t>Depreciation as on 1st April 2005</t>
  </si>
  <si>
    <t>2005-06</t>
  </si>
  <si>
    <t>2006-07</t>
  </si>
  <si>
    <t>2007-08</t>
  </si>
  <si>
    <t>2008-09</t>
  </si>
  <si>
    <t>2009-10</t>
  </si>
  <si>
    <t>2010-11</t>
  </si>
  <si>
    <t>2011-12</t>
  </si>
  <si>
    <t>2012-13</t>
  </si>
  <si>
    <t>2013-14</t>
  </si>
  <si>
    <t>2014-15</t>
  </si>
  <si>
    <t>2015-16</t>
  </si>
  <si>
    <t>2016-17</t>
  </si>
  <si>
    <t>2017-18</t>
  </si>
  <si>
    <t>2018-19</t>
  </si>
  <si>
    <t>Asset crossing 90% depreciation</t>
  </si>
  <si>
    <t xml:space="preserve">Opening </t>
  </si>
  <si>
    <t>Addition</t>
  </si>
  <si>
    <t>2019-20</t>
  </si>
  <si>
    <t>2020-21</t>
  </si>
  <si>
    <t>2021-22</t>
  </si>
  <si>
    <t>Building</t>
  </si>
  <si>
    <t>Depriciation as on 1st april</t>
  </si>
  <si>
    <t>Remaining Depreciable value</t>
  </si>
  <si>
    <t>Hydraulic</t>
  </si>
  <si>
    <t>Other Civil work</t>
  </si>
  <si>
    <t>Plant and Machinery</t>
  </si>
  <si>
    <t>Lines and Cable Network</t>
  </si>
  <si>
    <t>Vehicle</t>
  </si>
  <si>
    <t>Furniture</t>
  </si>
  <si>
    <t>2022-23</t>
  </si>
  <si>
    <t>2023-24</t>
  </si>
  <si>
    <t>2024-25</t>
  </si>
  <si>
    <t>Capitalisation during the year $</t>
  </si>
  <si>
    <r>
      <t>Less: Payables for Fuel</t>
    </r>
    <r>
      <rPr>
        <vertAlign val="superscript"/>
        <sz val="11"/>
        <rFont val="Times New Roman"/>
        <family val="1"/>
      </rPr>
      <t>4</t>
    </r>
  </si>
  <si>
    <t>Payables for fuel shall not be deducted to the extent of actual payment of advance if any, substantiated by documentary evidence</t>
  </si>
  <si>
    <t>Base Rate of Return on Equity</t>
  </si>
  <si>
    <t xml:space="preserve">Return on Regulatory Equity at the beginning of the year </t>
  </si>
  <si>
    <t xml:space="preserve">Return on Regulatory Equity addition during the year </t>
  </si>
  <si>
    <t>Actual Income Tax paid by the Entity #</t>
  </si>
  <si>
    <t>Rate of Pre Tax Return on Equity (%)</t>
  </si>
  <si>
    <t>c = (b/a)</t>
  </si>
  <si>
    <t>Fuel Utilisation Plan</t>
  </si>
  <si>
    <t>Form 16</t>
  </si>
  <si>
    <t>Name of Generating Station/Unit</t>
  </si>
  <si>
    <t>Details of Contracted Source</t>
  </si>
  <si>
    <t>Annual Contracted Quantity</t>
  </si>
  <si>
    <t>Estimated Availability</t>
  </si>
  <si>
    <t xml:space="preserve">Expected Shortage </t>
  </si>
  <si>
    <t>Alternate Arrangement in case of Shortage</t>
  </si>
  <si>
    <t>Name of Alternate Source</t>
  </si>
  <si>
    <t>Name of Source</t>
  </si>
  <si>
    <t>Expected Rate of Alternate Source</t>
  </si>
  <si>
    <t>Plan for Swapping of Fuel Source for Optimizing Cost</t>
  </si>
  <si>
    <t>Net Cost Savings in Variable cost after optimum Utilisation</t>
  </si>
  <si>
    <t>Month</t>
  </si>
  <si>
    <t>July</t>
  </si>
  <si>
    <t xml:space="preserve">Nov </t>
  </si>
  <si>
    <r>
      <rPr>
        <b/>
        <sz val="11"/>
        <rFont val="Times New Roman"/>
        <family val="1"/>
      </rPr>
      <t>Note</t>
    </r>
    <r>
      <rPr>
        <sz val="11"/>
        <rFont val="Times New Roman"/>
        <family val="1"/>
      </rPr>
      <t>: 1. Fuel quantum is to be allocated to different generating Stations/Units in accordance with the merit order of different generation Stations/Units in terms of variable cost</t>
    </r>
  </si>
  <si>
    <t xml:space="preserve">          3. Fuel Utilisation Plan shall be prepared based on past data and reasonable assumptions for future</t>
  </si>
  <si>
    <t>Water Charges</t>
  </si>
  <si>
    <t>C. Opex Schemes</t>
  </si>
  <si>
    <t>System Automation</t>
  </si>
  <si>
    <t>New Technology</t>
  </si>
  <si>
    <t>I.T. Implementation</t>
  </si>
  <si>
    <t>Calorific Value (As billed)</t>
  </si>
  <si>
    <t>Opex Schemes</t>
  </si>
  <si>
    <t>600 MW sets</t>
  </si>
  <si>
    <t>800 MW sets &amp; above</t>
  </si>
  <si>
    <t xml:space="preserve">600 MW sets </t>
  </si>
  <si>
    <t>Pretax Return on Equity after considering effective Tax rate $$</t>
  </si>
  <si>
    <t>Depreciation Rate for that Year</t>
  </si>
  <si>
    <t>Depreciation during the Year</t>
  </si>
  <si>
    <t>Grant Funding</t>
  </si>
  <si>
    <t>Asset not in use</t>
  </si>
  <si>
    <t>(e) = (a)+(b)-(c)-(d)</t>
  </si>
  <si>
    <t>(i)</t>
  </si>
  <si>
    <t>(k)</t>
  </si>
  <si>
    <t>(l)</t>
  </si>
  <si>
    <t>(m)</t>
  </si>
  <si>
    <t>(n)</t>
  </si>
  <si>
    <t>(p)</t>
  </si>
  <si>
    <t>(q)</t>
  </si>
  <si>
    <t>(r)</t>
  </si>
  <si>
    <t>(s)</t>
  </si>
  <si>
    <r>
      <rPr>
        <b/>
        <sz val="11"/>
        <rFont val="Times New Roman"/>
        <family val="1"/>
      </rPr>
      <t>Note</t>
    </r>
    <r>
      <rPr>
        <sz val="11"/>
        <rFont val="Times New Roman"/>
        <family val="1"/>
      </rPr>
      <t>: Documentary evidence of all assets put to use during the completed Years shall be provided with this format</t>
    </r>
  </si>
  <si>
    <r>
      <rPr>
        <b/>
        <sz val="11"/>
        <rFont val="Times New Roman"/>
        <family val="1"/>
      </rPr>
      <t>Note</t>
    </r>
    <r>
      <rPr>
        <sz val="11"/>
        <rFont val="Times New Roman"/>
        <family val="1"/>
      </rPr>
      <t>: 1. Documentary evidence of all assets put to use during the Year shall be provided with this format</t>
    </r>
  </si>
  <si>
    <r>
      <rPr>
        <b/>
        <sz val="11"/>
        <rFont val="Times New Roman"/>
        <family val="1"/>
      </rPr>
      <t>Note</t>
    </r>
    <r>
      <rPr>
        <sz val="11"/>
        <rFont val="Times New Roman"/>
        <family val="1"/>
      </rPr>
      <t>: Documentary evidence of all assets put to use shall be provided with this format</t>
    </r>
  </si>
  <si>
    <t xml:space="preserve">Regulatory Equity at the beginning of the year </t>
  </si>
  <si>
    <t>Equity portion of capitalisation during the year #</t>
  </si>
  <si>
    <t>Return on Regulatory Equity at the beginning of the year</t>
  </si>
  <si>
    <t>Return on Regulatory Equity addition during the year</t>
  </si>
  <si>
    <t>(Numbers)</t>
  </si>
  <si>
    <t>Revised Normative</t>
  </si>
  <si>
    <t>Formula</t>
  </si>
  <si>
    <t>Total Gross Income of Regulated Entity (Rs. Crore)</t>
  </si>
  <si>
    <t>Base Rate of Return on Equity (%)</t>
  </si>
  <si>
    <t>... ... ...</t>
  </si>
  <si>
    <t>Short Term Loan 3</t>
  </si>
  <si>
    <t>Short Term Loan 2</t>
  </si>
  <si>
    <t>Short Term Loan 1</t>
  </si>
  <si>
    <t>Scheduled Payment against Short Term Loans</t>
  </si>
  <si>
    <t>Long Term Loan 3</t>
  </si>
  <si>
    <t>Long Term Loan 2</t>
  </si>
  <si>
    <t>Long Term Loan 1</t>
  </si>
  <si>
    <t>Scheduled Payment against Long Term Loans</t>
  </si>
  <si>
    <t>% of Amount paid</t>
  </si>
  <si>
    <t>Amount (Rs. Crore)</t>
  </si>
  <si>
    <t>Month/ Date</t>
  </si>
  <si>
    <t>Due date</t>
  </si>
  <si>
    <t>Month/Date</t>
  </si>
  <si>
    <t>Amount Pending (Rs. Crore)</t>
  </si>
  <si>
    <t>Delay in payment (days)</t>
  </si>
  <si>
    <t>Payment made</t>
  </si>
  <si>
    <t>Schedule Payment</t>
  </si>
  <si>
    <t>Payment Efficiency</t>
  </si>
  <si>
    <t>A) Scheduled and Actual Payment</t>
  </si>
  <si>
    <t>Scheduled Payment against Supplies</t>
  </si>
  <si>
    <t>Supplier 1 (Name &amp; Item)</t>
  </si>
  <si>
    <t>Supplier 2 (Name &amp; Item)</t>
  </si>
  <si>
    <t>Supplier 3 (Name &amp; Item)</t>
  </si>
  <si>
    <r>
      <rPr>
        <b/>
        <sz val="11"/>
        <rFont val="Times New Roman"/>
        <family val="1"/>
      </rPr>
      <t>Note</t>
    </r>
    <r>
      <rPr>
        <sz val="11"/>
        <rFont val="Times New Roman"/>
        <family val="1"/>
      </rPr>
      <t>: Please give detailed explanation separately for the deviations on account of uncontrollable factors</t>
    </r>
  </si>
  <si>
    <t>Capacity (Fixed) Charges (Rs. Crore)</t>
  </si>
  <si>
    <t xml:space="preserve">To be submitted separately for each Unit/Station for which Tariff is to be determined separately </t>
  </si>
  <si>
    <t>Detailed Justification shall be provided for variation in approved capital expenditure and capitalisation vis-a-vis actual capital expenditure and capitalisation</t>
  </si>
  <si>
    <t xml:space="preserve">Form 4.2: Capitalisation Plan </t>
  </si>
  <si>
    <t>Form 4.3:  Capital Work-in-progress - Project-wise details</t>
  </si>
  <si>
    <t xml:space="preserve">          2. Least cost generating Stations/Units should be operated at maximum availability and other generating Stations/Units should be operated at maximum availability thereafter in the ascending order of variable cost</t>
  </si>
  <si>
    <t>Fuel Requirement of Each Unit/Station (MT, MCM)</t>
  </si>
  <si>
    <t xml:space="preserve">       4. Fuel Utilisation Plan to be submitted for each fuel separately</t>
  </si>
  <si>
    <t>Fuel type</t>
  </si>
  <si>
    <t>Impact on Variable Cost per unit</t>
  </si>
  <si>
    <t>Variable Cost per Unit</t>
  </si>
  <si>
    <t>In High Demand Season</t>
  </si>
  <si>
    <t>Peak Hours</t>
  </si>
  <si>
    <t>Off-Peak Hours</t>
  </si>
  <si>
    <t>In Low Demand Season</t>
  </si>
  <si>
    <t xml:space="preserve">Form 3:  Summary of Operations and Maintenance Expenses </t>
  </si>
  <si>
    <t xml:space="preserve">Administration &amp; General Expenses </t>
  </si>
  <si>
    <t xml:space="preserve">Repair &amp; Maintenance Expenses </t>
  </si>
  <si>
    <t>Operation and Maintenance Expenses - Normative</t>
  </si>
  <si>
    <t>Form 3.1:  Operation and Maintenance Expenses - Normative</t>
  </si>
  <si>
    <t>(i) = (e)+(f)-(g)-(h)</t>
  </si>
  <si>
    <t>(j)</t>
  </si>
  <si>
    <t>(m) = (i)+(j)-(k)-(l)</t>
  </si>
  <si>
    <t>(o)</t>
  </si>
  <si>
    <t>(t)</t>
  </si>
  <si>
    <t>(u) = (q)+(r)-(s)-(t)</t>
  </si>
  <si>
    <t>(u)</t>
  </si>
  <si>
    <t>(v)</t>
  </si>
  <si>
    <t>(w)</t>
  </si>
  <si>
    <t>(x)</t>
  </si>
  <si>
    <t>(y) = (u)+(v)-(w)-(x)</t>
  </si>
  <si>
    <t>(y)</t>
  </si>
  <si>
    <t>(z)</t>
  </si>
  <si>
    <t>(aa)</t>
  </si>
  <si>
    <t>(ab)</t>
  </si>
  <si>
    <t>(ac) = (y)+(z)-(aa)-(ab)</t>
  </si>
  <si>
    <t xml:space="preserve">Deviation = Approved - Actual on account of </t>
  </si>
  <si>
    <t>Material Cost (b)</t>
  </si>
  <si>
    <t>IDC (c)</t>
  </si>
  <si>
    <t>Others (d)</t>
  </si>
  <si>
    <t>Total Deviation (a+b+c+d)</t>
  </si>
  <si>
    <t>Change in Scope of Work (a)</t>
  </si>
  <si>
    <t>Revenue from Sale of Electricity</t>
  </si>
  <si>
    <t>(c) = (b) - (a)</t>
  </si>
  <si>
    <t>(j) = (h)+(i)</t>
  </si>
  <si>
    <r>
      <rPr>
        <b/>
        <sz val="11"/>
        <rFont val="Times New Roman"/>
        <family val="1"/>
      </rPr>
      <t>Note</t>
    </r>
    <r>
      <rPr>
        <sz val="11"/>
        <rFont val="Times New Roman"/>
        <family val="1"/>
      </rPr>
      <t>: * - Truing Up for FY 2019-20 to be done under MERC MYT Regulations 2015 with reference to amounts approved in the MYT Order for FY 2020-21 to FY 2024-25</t>
    </r>
  </si>
  <si>
    <t>Provisional</t>
  </si>
  <si>
    <t>Scheduled PLF</t>
  </si>
  <si>
    <t>Actual Availability</t>
  </si>
  <si>
    <t>Generator shall provide SLDC certifcate substantiating Unit wise actual generation for FY 2019-20 to FY 2021-22 and Unit wise schduled generation for FY 2020-21 and FY 2021-22</t>
  </si>
  <si>
    <t>* - Truing Up for FY 2019-20 to be done under MERC MYT Regulations 2015 with reference to amounts approved in the MYT Order for FY 2020-21 to FY 2024-25</t>
  </si>
  <si>
    <t>Generator shall provide SLDC certifcate substantiating  Unit wise actual availablity of peak and off-peak hours during High Demand and Low Demand Season for FY 2020-21 and FY 2021-22</t>
  </si>
  <si>
    <t>Normative Auxiliary Energy Consumption with Flue Gas De-sulphuriser</t>
  </si>
  <si>
    <t>Actual/Estimated/Projected Auxiliary Energy Consumption with Flue Gas De-sulphuriser</t>
  </si>
  <si>
    <t>Actual/Estimated/Projected Auxiliary Energy Consumption</t>
  </si>
  <si>
    <t>Stacking Loss</t>
  </si>
  <si>
    <t>Actual/Estimated/Projected Availability</t>
  </si>
  <si>
    <t>1.3.1</t>
  </si>
  <si>
    <t>1.3.2</t>
  </si>
  <si>
    <t>Actual/Estimated/Projected PLF</t>
  </si>
  <si>
    <t>Actual/Estimated/Projected Gross Generation</t>
  </si>
  <si>
    <t>Normative Auxiliary Energy Consumption with FGD</t>
  </si>
  <si>
    <t>Actual/Estimated/Projected Auxiliary Energy Consumption with FGD</t>
  </si>
  <si>
    <t>Actual/Projected Auxiliary Energy Consumption with FGD</t>
  </si>
  <si>
    <t>Actual/Estimated/Projected Net Generation</t>
  </si>
  <si>
    <t>Scheduled Net Generation</t>
  </si>
  <si>
    <t>Scheduled Gross Generation</t>
  </si>
  <si>
    <t>Actual/Estimated/Projected Gross Station Heat Rate</t>
  </si>
  <si>
    <t>Actual/Estimated/Projected Secondary Fuel Oil Consumption</t>
  </si>
  <si>
    <t>Actual/Estimated/Projected Transit Loss</t>
  </si>
  <si>
    <t>Washery Charges</t>
  </si>
  <si>
    <t>Total Washery Charges</t>
  </si>
  <si>
    <t>Third Party Sampling Charges</t>
  </si>
  <si>
    <t>Total Sampling Charges</t>
  </si>
  <si>
    <t>Total Cost (4+5+6+7)</t>
  </si>
  <si>
    <t>Energy Charge per unit (ex-bus) (8/1.16)</t>
  </si>
  <si>
    <t>Total Price excluding Transit Loss and Stacking Loss</t>
  </si>
  <si>
    <t>Total Price including Transit Loss and Stacking Loss</t>
  </si>
  <si>
    <t>A) FY 2019-20</t>
  </si>
  <si>
    <t>Scheduled Generation (MU)</t>
  </si>
  <si>
    <t>*Working Capital shall be computed based on revised normative O&amp;M expenses and actual revenue from sale of electricity excluding incentive</t>
  </si>
  <si>
    <t xml:space="preserve">* Working capital shall be computed based on lower of actual or normative fuel stock </t>
  </si>
  <si>
    <t xml:space="preserve"> * - In case MYT Order is yet to be issued, then MTR Order values to be captured under this column</t>
  </si>
  <si>
    <t>Receivables#</t>
  </si>
  <si>
    <t>* Working Capital shall be computed based on revised normative O&amp;M expenses and actual revenue from sale of electricity excluding incentive, if any</t>
  </si>
  <si>
    <t># Receivables to be computed on normative capacity index and excluding incentive, if any</t>
  </si>
  <si>
    <t>Actual Capex till FY 2018-19</t>
  </si>
  <si>
    <t>Revised Projected</t>
  </si>
  <si>
    <t>Actual Progress till FY 2018-19</t>
  </si>
  <si>
    <t>Actual Capitalization till FY 2018-19</t>
  </si>
  <si>
    <t>2. Generation Company shall submit certification from the Statutory Auditor for the capping of depreciation at ninety per cent of the allowable capital cost of the asset</t>
  </si>
  <si>
    <t>Note: * - Truing Up for FY 2019-20 to be done under MERC MYT Regulations 2015 with reference to amounts approved in the MYT Order for FY 2020-21 to FY 2024-25</t>
  </si>
  <si>
    <t xml:space="preserve">&lt;Name of the Generation Business/Company&gt;
MTR Petition Formats - Generation
Form 7:  Base Return on Regulatory Equity </t>
  </si>
  <si>
    <t>(i) = (h)-(g)</t>
  </si>
  <si>
    <t>Additional Return on Equity</t>
  </si>
  <si>
    <t>Additional Rate of Return on Equity for incremental ramp rate (a)</t>
  </si>
  <si>
    <t>no. of days</t>
  </si>
  <si>
    <t>Additional Rate of Return on Equity on account of MTBF (b)</t>
  </si>
  <si>
    <t>Total Additional Return on Equity</t>
  </si>
  <si>
    <t>Additional Return on Equity Computation</t>
  </si>
  <si>
    <t>Incremental Ramp rate over and above 1% per minute#</t>
  </si>
  <si>
    <t>Mean Time Between Failures (MTBF) during the year$</t>
  </si>
  <si>
    <t>Total Additional Rate of Return on Equity (c) = (a) + (b)</t>
  </si>
  <si>
    <t>Year: FY 2022-23</t>
  </si>
  <si>
    <t>Additional Rate of Return on Equity (%)</t>
  </si>
  <si>
    <t>Total Rate of Return on Equity (%)</t>
  </si>
  <si>
    <t>(f)= (d)+(e)</t>
  </si>
  <si>
    <t>g = f /(1-c)</t>
  </si>
  <si>
    <t>Form 16: Payment Efficiency</t>
  </si>
  <si>
    <t>Form 15:  Fuel Utilisation Plan</t>
  </si>
  <si>
    <t>FY 2020-21 Approved</t>
  </si>
  <si>
    <t>FY 2020-21 Actual</t>
  </si>
  <si>
    <r>
      <rPr>
        <b/>
        <sz val="11"/>
        <rFont val="Times New Roman"/>
        <family val="1"/>
      </rPr>
      <t>Note</t>
    </r>
    <r>
      <rPr>
        <sz val="11"/>
        <rFont val="Times New Roman"/>
        <family val="1"/>
      </rPr>
      <t>: 1. Generating Company shall provide justification for variation between approved and actual fuel utilisation plan</t>
    </r>
  </si>
  <si>
    <t>FY 2021-22 Approved</t>
  </si>
  <si>
    <t>FY 2021-22 Actual</t>
  </si>
  <si>
    <t>FY 2022-23 Approved</t>
  </si>
  <si>
    <t>FY 2022-23 Actual (Apr- Sep)</t>
  </si>
  <si>
    <t>FY 2022-23 Estimated</t>
  </si>
  <si>
    <t>FY 2023-24 Revised Projected</t>
  </si>
  <si>
    <t>FY 2024-25 Revised Projected</t>
  </si>
  <si>
    <t xml:space="preserve">Actual Shortage </t>
  </si>
  <si>
    <t>Actual Rate of Alternate Source</t>
  </si>
  <si>
    <t>Swapping of Fuel Source for Optimizing Cost</t>
  </si>
  <si>
    <t>Projected Generation (MU)</t>
  </si>
  <si>
    <t>* As approved in MYT Order for FY 2020-21 to FY 2024-25;</t>
  </si>
  <si>
    <t>Asset as on 1st April/Asset Addition during the Year</t>
  </si>
  <si>
    <t xml:space="preserve">Any Other Charges (specify part name and unit) </t>
  </si>
  <si>
    <t>Share of Capacity (MW/%)</t>
  </si>
  <si>
    <t>Revenue from Any Other Charge (specify part name)</t>
  </si>
  <si>
    <t>Revenue from Fuel Surcharge</t>
  </si>
  <si>
    <t>2.1.4</t>
  </si>
  <si>
    <t>Fuel 1-coal</t>
  </si>
  <si>
    <t>Fuel 2-Imported Coal</t>
  </si>
  <si>
    <t>Fuel 3-FO</t>
  </si>
  <si>
    <t>Fuel 4-LDO</t>
  </si>
  <si>
    <t>2.2.4</t>
  </si>
  <si>
    <t>2.3.4</t>
  </si>
  <si>
    <t>2.4.34</t>
  </si>
  <si>
    <t>2.5.4</t>
  </si>
  <si>
    <t>3.1.4</t>
  </si>
  <si>
    <t>3.2.4</t>
  </si>
  <si>
    <t>3.3.4</t>
  </si>
  <si>
    <t>Coal handling contract charges</t>
  </si>
  <si>
    <t>Siding charges</t>
  </si>
  <si>
    <t>Payments to railway staff</t>
  </si>
  <si>
    <t>Con-Other coal related costs</t>
  </si>
  <si>
    <t>Other coal related costs</t>
  </si>
  <si>
    <t>Demurrage on coal wagons</t>
  </si>
  <si>
    <t>Demurrage on oil wagons</t>
  </si>
  <si>
    <t>Other fuel cost variance A/c Dr. / Cr.</t>
  </si>
  <si>
    <t>Consumption High Speed Diesel Oil</t>
  </si>
  <si>
    <t>Consumption of Oil ( Other )</t>
  </si>
  <si>
    <t>Oil handling contract charges</t>
  </si>
  <si>
    <t>Oil Lubricants</t>
  </si>
  <si>
    <t>7.1.1</t>
  </si>
  <si>
    <t>7.1.2</t>
  </si>
  <si>
    <t>7.1.3</t>
  </si>
  <si>
    <t>c=b-a</t>
  </si>
  <si>
    <t>d=b-a</t>
  </si>
  <si>
    <t>Pay Revision Impact</t>
  </si>
  <si>
    <t xml:space="preserve">      Maharashtra State Power Generation Company Ltd.</t>
  </si>
  <si>
    <t>Tax Rate</t>
  </si>
  <si>
    <t>MSEDCL</t>
  </si>
  <si>
    <t>Coal - Raw Coal</t>
  </si>
  <si>
    <t>Transporation</t>
  </si>
  <si>
    <t>Freight /Freight Surcharge, if applicable</t>
  </si>
  <si>
    <t>Coal Handling Charges</t>
  </si>
  <si>
    <t>Duties SED</t>
  </si>
  <si>
    <t>Royalty Charges</t>
  </si>
  <si>
    <t>Others STC</t>
  </si>
  <si>
    <t>Others-Energy Clean Charges</t>
  </si>
  <si>
    <t>Others-ED</t>
  </si>
  <si>
    <t>Other Charges</t>
  </si>
  <si>
    <t>Coal - Imported  Coal</t>
  </si>
  <si>
    <t>Base Price</t>
  </si>
  <si>
    <t>Transportation</t>
  </si>
  <si>
    <t>Local Transportation</t>
  </si>
  <si>
    <t>Taxes</t>
  </si>
  <si>
    <t>Total Imported Coal</t>
  </si>
  <si>
    <t>Oil - LDO</t>
  </si>
  <si>
    <t>Total LDO</t>
  </si>
  <si>
    <t>Oil - FO</t>
  </si>
  <si>
    <t>Total FO</t>
  </si>
  <si>
    <t>Rs./KL</t>
  </si>
  <si>
    <t>D</t>
  </si>
  <si>
    <t xml:space="preserve">(g) </t>
  </si>
  <si>
    <t>April-March      (Projected )</t>
  </si>
  <si>
    <t xml:space="preserve">(h) </t>
  </si>
  <si>
    <t>April-March 
(Audited )</t>
  </si>
  <si>
    <t>Actual Gross Generation (MU)</t>
  </si>
  <si>
    <t>NOT APPLICABLE</t>
  </si>
  <si>
    <t>Efficiency (Gain)/loss</t>
  </si>
  <si>
    <t>Sharing of Efficiency (Gain)/loss</t>
  </si>
  <si>
    <t>C) Existing Actual Long-term Loans (Station Specific)</t>
  </si>
  <si>
    <t>D ) Actual Loans drawn during the year</t>
  </si>
  <si>
    <t>Rental from contractors &amp; staff Quarters</t>
  </si>
  <si>
    <t>Other Misc Income (Delayed payment charges, Interest on advances to suppliers, Land charges fm Contractors &amp; others, Sale of Tender forms, Registration fees, Ground rent on material lying in stores, Recruitment- exam fees, Income from Services, Miscellaneous receipts)</t>
  </si>
  <si>
    <t>Income on Energy saving certificate tra</t>
  </si>
  <si>
    <t>Income of LD recovery</t>
  </si>
  <si>
    <t>Gain/Loss on sale of Fixed Assets</t>
  </si>
  <si>
    <t>Profit / Loss on Exchange variance</t>
  </si>
  <si>
    <t>HO/SE Coal/WM</t>
  </si>
  <si>
    <t>Allowances</t>
  </si>
  <si>
    <t>Other Employee Benefits</t>
  </si>
  <si>
    <t>Allocation : HO/SE Coal/WM</t>
  </si>
  <si>
    <t>Rent</t>
  </si>
  <si>
    <t>Other Gen expenses-Security</t>
  </si>
  <si>
    <t>Group 79 and its allocation</t>
  </si>
  <si>
    <t>Rescheduling charges</t>
  </si>
  <si>
    <t>Civil/Hydraulic, building</t>
  </si>
  <si>
    <t>Pollution control Exp</t>
  </si>
  <si>
    <t>Land &amp; Rights</t>
  </si>
  <si>
    <t>Cooling Towers and Circulating Water Systems</t>
  </si>
  <si>
    <t>Hydraulic works</t>
  </si>
  <si>
    <t>Other &amp; Civil work</t>
  </si>
  <si>
    <t>Batteries</t>
  </si>
  <si>
    <t>Air Conditioning</t>
  </si>
  <si>
    <t>Lines &amp; cable Network</t>
  </si>
  <si>
    <t>Intangibles</t>
  </si>
  <si>
    <t>Variable Charges Amount (Mine Specific)</t>
  </si>
  <si>
    <t>Supplementary bill (Prov.True-up FY 19-20)</t>
  </si>
  <si>
    <t>Total Charges Rs.Crore</t>
  </si>
  <si>
    <t>Balance useful life</t>
  </si>
  <si>
    <t>Lease Rent</t>
  </si>
  <si>
    <t xml:space="preserve">HO Deprciation </t>
  </si>
  <si>
    <t>Communication Equipments</t>
  </si>
  <si>
    <t>I.T. Equipment</t>
  </si>
  <si>
    <t>Software</t>
  </si>
  <si>
    <t>RIGHT TO USE OF KGSC LEASE ASSET STAGE I &amp; II</t>
  </si>
  <si>
    <t>Monthly AFC as per actual PAFM</t>
  </si>
  <si>
    <t>Reactive Power</t>
  </si>
  <si>
    <t>Under Recovery AFC due to Actual PAFM less than Approved PAFM</t>
  </si>
  <si>
    <t>Operation &amp; Maintenance Expenses - Normative</t>
  </si>
  <si>
    <t>Add : Pay revision</t>
  </si>
  <si>
    <t>Add : water charges</t>
  </si>
  <si>
    <t>Revenue loss/(gain) due to higher auxiliary consumption</t>
  </si>
  <si>
    <t>Revenue for True Up</t>
  </si>
  <si>
    <t>Total Employee Expense incl. Pay Revision arrears</t>
  </si>
  <si>
    <t>Depreciation Expenses and HO Dep</t>
  </si>
  <si>
    <t>MTR Petition Formats - Generation</t>
  </si>
  <si>
    <t>DPR</t>
  </si>
  <si>
    <t>Not Initiated</t>
  </si>
  <si>
    <t>Scheme</t>
  </si>
  <si>
    <t>WIP</t>
  </si>
  <si>
    <t>Date of Submission</t>
  </si>
  <si>
    <t xml:space="preserve">Cost as per DPR  Crs. </t>
  </si>
  <si>
    <t>Old Asset retired against capitalised item (in Rs. Cr)</t>
  </si>
  <si>
    <t>Current Status</t>
  </si>
  <si>
    <t>Non-DPR</t>
  </si>
  <si>
    <t>Capitalised</t>
  </si>
  <si>
    <t>Cancelled</t>
  </si>
  <si>
    <t>To be cancelled</t>
  </si>
  <si>
    <t>N.A.</t>
  </si>
  <si>
    <t>A) DPR Schemes</t>
  </si>
  <si>
    <t>To be confirmed</t>
  </si>
  <si>
    <t>(i) Submitted to MERC</t>
  </si>
  <si>
    <t>-</t>
  </si>
  <si>
    <t>(ii) Yet to be submitted to MERC</t>
  </si>
  <si>
    <t>B) Non-DPR Schemes</t>
  </si>
  <si>
    <t>Capitalization</t>
  </si>
  <si>
    <t>To be approved</t>
  </si>
  <si>
    <t>Actual IoWC Paid</t>
  </si>
  <si>
    <t>Pay Revisiosn Impact (already considered in employee cost)</t>
  </si>
  <si>
    <t>Add : Pay Revision Component</t>
  </si>
  <si>
    <t>FY 2025-26</t>
  </si>
  <si>
    <t>FY 2026-27</t>
  </si>
  <si>
    <t>FY 2028-29</t>
  </si>
  <si>
    <t>Projection</t>
  </si>
  <si>
    <t>FY 2029-30</t>
  </si>
  <si>
    <t>FY 2027-28</t>
  </si>
  <si>
    <t>A) FY 2022-23, FY 2023-24 &amp; FY 2024-25</t>
  </si>
  <si>
    <t>B) Fifth Control Period</t>
  </si>
  <si>
    <t>(c) = (b) - (c)</t>
  </si>
  <si>
    <t>(k) = (i) - (g)</t>
  </si>
  <si>
    <t xml:space="preserve">(b) </t>
  </si>
  <si>
    <t>(e)=(c)+(d)</t>
  </si>
  <si>
    <t xml:space="preserve">(f) </t>
  </si>
  <si>
    <t xml:space="preserve">(i) </t>
  </si>
  <si>
    <t xml:space="preserve">(j) </t>
  </si>
  <si>
    <t>(ad)</t>
  </si>
  <si>
    <t>(ae)</t>
  </si>
  <si>
    <t>(af)</t>
  </si>
  <si>
    <t>(ag)</t>
  </si>
  <si>
    <t>(ah) = (ad)+(ae)-(af)-(ag)</t>
  </si>
  <si>
    <t>(ai)</t>
  </si>
  <si>
    <t>(aj)</t>
  </si>
  <si>
    <t>(ak)</t>
  </si>
  <si>
    <t>(al)</t>
  </si>
  <si>
    <t>(am) = (ai)+(aj)-(ak)-(al)</t>
  </si>
  <si>
    <t>Year: FY 2023-24</t>
  </si>
  <si>
    <t>Year: FY 2024-25</t>
  </si>
  <si>
    <t>Ensuing Year FY 2025-26</t>
  </si>
  <si>
    <t>Ensuing Year FY 2026-27</t>
  </si>
  <si>
    <t xml:space="preserve"> Projected</t>
  </si>
  <si>
    <t>Year: 2022-23</t>
  </si>
  <si>
    <t>Year: 2023-24</t>
  </si>
  <si>
    <t>FY 2024-25 Estimated</t>
  </si>
  <si>
    <t>FY 2026-27 Projected</t>
  </si>
  <si>
    <t>FY 2025-26 Projected</t>
  </si>
  <si>
    <t>FY 2027-28 Projected</t>
  </si>
  <si>
    <t>FY 2028-29 Projected</t>
  </si>
  <si>
    <t>FY 2029-30 Projected</t>
  </si>
  <si>
    <t>Year : FY 2022-23</t>
  </si>
  <si>
    <t>Year : FY 2023-24</t>
  </si>
  <si>
    <t>MTR order</t>
  </si>
  <si>
    <t xml:space="preserve"> Normative</t>
  </si>
  <si>
    <t>MTR Order</t>
  </si>
  <si>
    <t xml:space="preserve">Income of LD recovery-Reduced from R&amp; M </t>
  </si>
  <si>
    <t xml:space="preserve">Material Variance cost - O &amp; M                    </t>
  </si>
  <si>
    <t>Commission to agents</t>
  </si>
  <si>
    <t>Consumption Lubricants &amp; consumables</t>
  </si>
  <si>
    <t>Consumption Lubricants &amp; consumables-Fi</t>
  </si>
  <si>
    <t>Payments to railway staff-Fixed</t>
  </si>
  <si>
    <t>Commission to agents-Fixed</t>
  </si>
  <si>
    <t>Dep Rate for FY 22-23</t>
  </si>
  <si>
    <t xml:space="preserve">Revenue from SOP to Colony and others </t>
  </si>
  <si>
    <t>MTR Order*</t>
  </si>
  <si>
    <t>Hydro Colony related other expenses</t>
  </si>
  <si>
    <t>MYT Petition Formats for Koyna</t>
  </si>
  <si>
    <t>Mean Time Between Failure (MTBF)**</t>
  </si>
  <si>
    <t>Days</t>
  </si>
  <si>
    <t>Operating under FGMO or RGMO**</t>
  </si>
  <si>
    <t>Form 5.1 (N): Assets &amp; Depreciation - New Schemes  (not covered under Existing Assets)</t>
  </si>
  <si>
    <t>(q) = (m)+(n)-(o)-(p)</t>
  </si>
  <si>
    <t>(u)=(q)+(r)</t>
  </si>
  <si>
    <t>Capital Cost Approval Petition Formats - Generation</t>
  </si>
  <si>
    <t>Form 14.1 - Project Schedule</t>
  </si>
  <si>
    <t>Scheduled Date of Commercial Operation</t>
  </si>
  <si>
    <t>Actual Date of Commercial Operation</t>
  </si>
  <si>
    <t>Reasons for Delay, if any</t>
  </si>
  <si>
    <t>Liquidated Damages recoverable as per provisions of Contract*</t>
  </si>
  <si>
    <t>Not Applicable</t>
  </si>
  <si>
    <r>
      <rPr>
        <b/>
        <sz val="11"/>
        <rFont val="Times New Roman"/>
        <family val="1"/>
      </rPr>
      <t>Note</t>
    </r>
    <r>
      <rPr>
        <sz val="11"/>
        <rFont val="Times New Roman"/>
        <family val="1"/>
      </rPr>
      <t>: * Copies of Contract to be submitted</t>
    </r>
  </si>
  <si>
    <t>Form 14.2 - Abstract of Capital Cost</t>
  </si>
  <si>
    <t>Capital Cost as per Original Estimates*</t>
  </si>
  <si>
    <t>Actual Capital Cost on COD (Unit-1)</t>
  </si>
  <si>
    <t>Actual Capital Cost on COD (Unit-2)</t>
  </si>
  <si>
    <t>… … …</t>
  </si>
  <si>
    <t>Actual Capital Cost on COD of Station or all Units</t>
  </si>
  <si>
    <t>Capital Cost excluding IDC &amp; Financing Charges</t>
  </si>
  <si>
    <t>Component 1</t>
  </si>
  <si>
    <t>Component 2</t>
  </si>
  <si>
    <t>Capital cost excluding IDC &amp; Financing Charges</t>
  </si>
  <si>
    <t>Interest During Construction (IDC) &amp; Financing Charges (FC)</t>
  </si>
  <si>
    <t>Total IDC &amp; FC</t>
  </si>
  <si>
    <t>Capital cost Including IDC &amp; Financing Charges</t>
  </si>
  <si>
    <t>Note: * Original Estimate of Capital Cost to be submitted for the Units for which Capital Cost approval is being sought</t>
  </si>
  <si>
    <t>Form 14.3 - Break-up of Capital Cost</t>
  </si>
  <si>
    <t xml:space="preserve">Break Down </t>
  </si>
  <si>
    <t>Break up of Capital Cost</t>
  </si>
  <si>
    <t xml:space="preserve">Variation </t>
  </si>
  <si>
    <t>Reasons for Variation</t>
  </si>
  <si>
    <t>Ordering Cost</t>
  </si>
  <si>
    <t>As  on COD of Unit-Name</t>
  </si>
  <si>
    <t>As  on COD of Unit-…</t>
  </si>
  <si>
    <t>Consolidated as  on COD of Station</t>
  </si>
  <si>
    <t>Contractors</t>
  </si>
  <si>
    <t>Foreign Currency Component (Specify Currency)</t>
  </si>
  <si>
    <t>Domestic Component</t>
  </si>
  <si>
    <t>Total Cost</t>
  </si>
  <si>
    <t>(c) = (a) + (b)</t>
  </si>
  <si>
    <t>(f) = (d) + (e)</t>
  </si>
  <si>
    <t>(i) = (g) + (h)</t>
  </si>
  <si>
    <t>(j) = (d) + (g)</t>
  </si>
  <si>
    <t>(k) = (e) + (h)</t>
  </si>
  <si>
    <t>(l) = (j) + (k)</t>
  </si>
  <si>
    <t>(m) = (l) - (c)</t>
  </si>
  <si>
    <t xml:space="preserve">Cost of Land &amp; Site Development  </t>
  </si>
  <si>
    <t xml:space="preserve">Land </t>
  </si>
  <si>
    <t>Rehabilitation &amp; Resettlement  (R&amp;R)</t>
  </si>
  <si>
    <t>Preliminary Investigation &amp; Site development</t>
  </si>
  <si>
    <t xml:space="preserve">Total  Land &amp; Site Development </t>
  </si>
  <si>
    <t>Plant &amp; Equipment (BTG)</t>
  </si>
  <si>
    <t>Steam Generator Island</t>
  </si>
  <si>
    <t>SG &amp; Auxiliaries</t>
  </si>
  <si>
    <t>ESP,ID,FD,PA Fans &amp;Other Boiler Auxiliaries</t>
  </si>
  <si>
    <t>Mills</t>
  </si>
  <si>
    <t>SG HT Motor</t>
  </si>
  <si>
    <t>2.1.5</t>
  </si>
  <si>
    <t>SG Controls</t>
  </si>
  <si>
    <t>2.1.6</t>
  </si>
  <si>
    <t>Ceraline Bends</t>
  </si>
  <si>
    <t>2.1.7</t>
  </si>
  <si>
    <t>HVR with EC</t>
  </si>
  <si>
    <t>2.1.8</t>
  </si>
  <si>
    <t>Critical Piping</t>
  </si>
  <si>
    <t>Turbine Generator Island</t>
  </si>
  <si>
    <t>TG and Auxiliaries</t>
  </si>
  <si>
    <t>Power Cycle Pumps,LP Heaters 2&amp; 3,Drain Cooler,HP Heaters,Deaearators</t>
  </si>
  <si>
    <t>TG HT Motors,ACWP Motors</t>
  </si>
  <si>
    <t>TG Controls</t>
  </si>
  <si>
    <t>2.2.5</t>
  </si>
  <si>
    <t>RE Joints &amp; Butterfly Valves,Misc.Tanks,Condensor&amp; Heat Exchanger</t>
  </si>
  <si>
    <t>2.2.6</t>
  </si>
  <si>
    <t>Valves</t>
  </si>
  <si>
    <t>2.2.7</t>
  </si>
  <si>
    <t>Other Misc.Items</t>
  </si>
  <si>
    <t>2.2.8</t>
  </si>
  <si>
    <t>CPU,DM Storage Tank,Condensate Storage Tank,Structural Steel.</t>
  </si>
  <si>
    <t>2.2.9</t>
  </si>
  <si>
    <t>TG Cycle Piping &amp; LP Piping</t>
  </si>
  <si>
    <t>2.2.10</t>
  </si>
  <si>
    <t>Other</t>
  </si>
  <si>
    <t>2.2.11</t>
  </si>
  <si>
    <t>Generator Transformer,Station Transformer</t>
  </si>
  <si>
    <t>2.2.12</t>
  </si>
  <si>
    <t>6.6 KV Switchgear &amp; Relay Panels&amp; Bus Transfer Scheme</t>
  </si>
  <si>
    <t>2.2.13</t>
  </si>
  <si>
    <t>Station C&amp;I + OCAMMS</t>
  </si>
  <si>
    <t>2.2.14</t>
  </si>
  <si>
    <t>UAT,DTT</t>
  </si>
  <si>
    <t>2.2.15</t>
  </si>
  <si>
    <t>SPB &amp; IBP</t>
  </si>
  <si>
    <t>2.2.16</t>
  </si>
  <si>
    <t>CW Pumps</t>
  </si>
  <si>
    <t>2.2.17</t>
  </si>
  <si>
    <t>CW Pump Motor</t>
  </si>
  <si>
    <t>BOP Mechanical</t>
  </si>
  <si>
    <t>Water Treatment Plant</t>
  </si>
  <si>
    <t>Fire Protection Alarm &amp; Detection System</t>
  </si>
  <si>
    <t>Fuel Oil System</t>
  </si>
  <si>
    <t>Coal Handling System</t>
  </si>
  <si>
    <t>2.3.5</t>
  </si>
  <si>
    <t>NDCT (Elec &amp;Mech. Supply Items)</t>
  </si>
  <si>
    <t>2.3.6</t>
  </si>
  <si>
    <t>Chimney Supply Components</t>
  </si>
  <si>
    <t>2.3.7</t>
  </si>
  <si>
    <t>Log Gates,Screensfor RWPH &amp; CWPH</t>
  </si>
  <si>
    <t>2.3.8</t>
  </si>
  <si>
    <t>CW Piping Material</t>
  </si>
  <si>
    <t>2.3.9</t>
  </si>
  <si>
    <t>Fitting for CW System</t>
  </si>
  <si>
    <t>2.3.10</t>
  </si>
  <si>
    <t>ACW Piping Material</t>
  </si>
  <si>
    <t>2.3.11</t>
  </si>
  <si>
    <t>Fittings for ACW System</t>
  </si>
  <si>
    <t>2.3.12</t>
  </si>
  <si>
    <t>WTP Chemicals</t>
  </si>
  <si>
    <t>2.3.13</t>
  </si>
  <si>
    <t>Chlorination Plant</t>
  </si>
  <si>
    <t>2.3.14</t>
  </si>
  <si>
    <t>LP Pipings &amp; Fittings</t>
  </si>
  <si>
    <t>2.3.15</t>
  </si>
  <si>
    <t>Supports for LP Piping</t>
  </si>
  <si>
    <t>2.3.16</t>
  </si>
  <si>
    <t>Miscellaneous Pumps</t>
  </si>
  <si>
    <t>2.3.17</t>
  </si>
  <si>
    <t>Miscellaneous Cranes &amp; Hoists</t>
  </si>
  <si>
    <t>2.3.18</t>
  </si>
  <si>
    <t>Turbine EOT Crane</t>
  </si>
  <si>
    <t>2.3.19</t>
  </si>
  <si>
    <t>CHP Other Mechanical Works (DE/DS System)</t>
  </si>
  <si>
    <t>2.3.20</t>
  </si>
  <si>
    <t>Ash Handling(Main Plant)</t>
  </si>
  <si>
    <t>2.3.21</t>
  </si>
  <si>
    <t>HCSD Pumps</t>
  </si>
  <si>
    <t>2.3.22</t>
  </si>
  <si>
    <t>Ash Disposal Piping</t>
  </si>
  <si>
    <t>2.3.23</t>
  </si>
  <si>
    <t>Mill Reject Handling System</t>
  </si>
  <si>
    <t>2.3.24</t>
  </si>
  <si>
    <t>Instrument/Service Air Compressors</t>
  </si>
  <si>
    <t>2.3.25</t>
  </si>
  <si>
    <t>Dryers</t>
  </si>
  <si>
    <t>2.3.26</t>
  </si>
  <si>
    <t>Equipment for Testing,Monitoring &amp; Control of Pollution</t>
  </si>
  <si>
    <t>2.3.27</t>
  </si>
  <si>
    <t>Gas Bottles</t>
  </si>
  <si>
    <t>2.3.28</t>
  </si>
  <si>
    <t>Lab Equipments &amp; Reagents</t>
  </si>
  <si>
    <t>2.3.29</t>
  </si>
  <si>
    <t>Passenger Lifts</t>
  </si>
  <si>
    <t>2.3.30</t>
  </si>
  <si>
    <t>Paints for Equipment &amp; System</t>
  </si>
  <si>
    <t>2.3.31</t>
  </si>
  <si>
    <t>2.3.32</t>
  </si>
  <si>
    <t>Ventilation</t>
  </si>
  <si>
    <t>2.3.33</t>
  </si>
  <si>
    <t>Vibration Isolation Springs (TG &amp; Auxiliary Equip)</t>
  </si>
  <si>
    <t>Total BOP Mechanical</t>
  </si>
  <si>
    <t>BOP Electrical</t>
  </si>
  <si>
    <t>Power Transformer</t>
  </si>
  <si>
    <t>Service Transformer</t>
  </si>
  <si>
    <t>NSPBD (Bus Ducts)</t>
  </si>
  <si>
    <t>2.4.4</t>
  </si>
  <si>
    <t>LT Switchgear</t>
  </si>
  <si>
    <t>2.4.5</t>
  </si>
  <si>
    <t>HT,LT,Power Control &amp;Instrumentation &amp; Communication Cables</t>
  </si>
  <si>
    <t>2.4.6</t>
  </si>
  <si>
    <t>Cable Terminations</t>
  </si>
  <si>
    <t>2.4.7</t>
  </si>
  <si>
    <t>Cable Trays</t>
  </si>
  <si>
    <t>2.4.8</t>
  </si>
  <si>
    <t>Lighting Fixtures &amp; Accessories</t>
  </si>
  <si>
    <t>2.4.9</t>
  </si>
  <si>
    <t>Fire Proof Sealing System</t>
  </si>
  <si>
    <t>2.4.10</t>
  </si>
  <si>
    <t>Plant Communication System</t>
  </si>
  <si>
    <t>2.4.11</t>
  </si>
  <si>
    <t>Baterry &amp; Battery Chargers</t>
  </si>
  <si>
    <t>2.4.12</t>
  </si>
  <si>
    <t>Earthing And Lightening Protection</t>
  </si>
  <si>
    <t>2.4.13</t>
  </si>
  <si>
    <t>Emergency DG Set</t>
  </si>
  <si>
    <t>2.4.14</t>
  </si>
  <si>
    <t>UPS System</t>
  </si>
  <si>
    <t>2.4.15</t>
  </si>
  <si>
    <t>CHP Electrical,C&amp;I</t>
  </si>
  <si>
    <t>2.4.16</t>
  </si>
  <si>
    <t>Total BOP Electrical</t>
  </si>
  <si>
    <t>Total BoP E&amp;M</t>
  </si>
  <si>
    <t>Control &amp; Instrumentation (C &amp; I)   Package</t>
  </si>
  <si>
    <t>Control &amp; Instrumentation Package</t>
  </si>
  <si>
    <t>Other E&amp;M Works</t>
  </si>
  <si>
    <t>Total Plant &amp; Equipment including taxes &amp; Duties</t>
  </si>
  <si>
    <t>Taxes and Duties</t>
  </si>
  <si>
    <t>2.6.1</t>
  </si>
  <si>
    <t>Custom Duty</t>
  </si>
  <si>
    <t>2.6.2</t>
  </si>
  <si>
    <t>Other Taxes &amp; Duties</t>
  </si>
  <si>
    <t>2.6.3</t>
  </si>
  <si>
    <t>Total Taxes &amp; Duties</t>
  </si>
  <si>
    <t>2.6.4</t>
  </si>
  <si>
    <t xml:space="preserve">Total Plant &amp; Equipment  </t>
  </si>
  <si>
    <t>Initial spares</t>
  </si>
  <si>
    <t>Civil Works</t>
  </si>
  <si>
    <t>Main plant/Adm. Building</t>
  </si>
  <si>
    <t>CW system</t>
  </si>
  <si>
    <t>Cooling Towers</t>
  </si>
  <si>
    <t xml:space="preserve">DM water Plant </t>
  </si>
  <si>
    <t>Clarification plant</t>
  </si>
  <si>
    <t>Chlorination plant</t>
  </si>
  <si>
    <t>Fuel  Handling &amp; Storage system</t>
  </si>
  <si>
    <t>Coal Handling Plant</t>
  </si>
  <si>
    <t>MGR &amp; Marshalling Yard</t>
  </si>
  <si>
    <t xml:space="preserve">Ash Handling System </t>
  </si>
  <si>
    <t>Ash disposal area development</t>
  </si>
  <si>
    <t>Fire fighting System</t>
  </si>
  <si>
    <t>Township &amp; Colony</t>
  </si>
  <si>
    <t>Temp. construction &amp; enabling works</t>
  </si>
  <si>
    <t xml:space="preserve"> Road &amp; Drainage</t>
  </si>
  <si>
    <t>Other than BTG/BOP</t>
  </si>
  <si>
    <t xml:space="preserve">Total Civil works </t>
  </si>
  <si>
    <t>Construction &amp; Pre- Commissioning Expenses</t>
  </si>
  <si>
    <t>Erection Testing and commissioning</t>
  </si>
  <si>
    <t>Site supervision</t>
  </si>
  <si>
    <t>Operator's Training</t>
  </si>
  <si>
    <t>Construction Insurance</t>
  </si>
  <si>
    <t>Tools &amp; Plant</t>
  </si>
  <si>
    <t>Start up fuel</t>
  </si>
  <si>
    <t>Total  Construction &amp; Pre- Commissioning Expenses</t>
  </si>
  <si>
    <t>Overheads</t>
  </si>
  <si>
    <t>Establishment</t>
  </si>
  <si>
    <t>Design &amp; Engineering</t>
  </si>
  <si>
    <t>Audit &amp; Accounts</t>
  </si>
  <si>
    <t>Contingency</t>
  </si>
  <si>
    <t>Total Overheads</t>
  </si>
  <si>
    <t>Capital cost Excluding IDC &amp; FC</t>
  </si>
  <si>
    <t>Interest During Construction (IDC) Capitalised in above cost</t>
  </si>
  <si>
    <t>Financing Charges (FC)</t>
  </si>
  <si>
    <t>Capital cost including IDC &amp; FC</t>
  </si>
  <si>
    <t>Form 14.4 : Break up of Construction / Supply / Services / Package</t>
  </si>
  <si>
    <t>Scope of works (in line with head of cost break-ups as applicable)</t>
  </si>
  <si>
    <t>Whether awarded through ICB/DCB/Departmentally</t>
  </si>
  <si>
    <t>No. of bids recd.</t>
  </si>
  <si>
    <t>Date of Award</t>
  </si>
  <si>
    <t>Date of Start of Work</t>
  </si>
  <si>
    <t>Scheduled date of completion of work</t>
  </si>
  <si>
    <t>Actual date of completion of work</t>
  </si>
  <si>
    <t>Value of Award in Rs. Crore</t>
  </si>
  <si>
    <t>Firm or with Escalation in prices</t>
  </si>
  <si>
    <t>Total incl. Price Variation</t>
  </si>
  <si>
    <t>Actual expenditure till the completion or upto COD whichever is earlier (Rs. Crore)</t>
  </si>
  <si>
    <t>Form 14.5 : Financial Package</t>
  </si>
  <si>
    <t>Project Cost as on COD (Rs Crore): _______________</t>
  </si>
  <si>
    <t>Date of Commercial Operation of the Station: _________________</t>
  </si>
  <si>
    <t>Original Financial Package</t>
  </si>
  <si>
    <t>Financial Package as on COD of Unit- Name 1</t>
  </si>
  <si>
    <t>Financial Package as on COD of Unit- Name 2</t>
  </si>
  <si>
    <t>Financial Package as on COD of Unit-…</t>
  </si>
  <si>
    <t>Financial Package as on COD (Consolidated)</t>
  </si>
  <si>
    <t xml:space="preserve">Currency </t>
  </si>
  <si>
    <t>Amount in foreign currency (for foreign loans)</t>
  </si>
  <si>
    <t>Equivalent Amount in Rs Crore</t>
  </si>
  <si>
    <t>Currency</t>
  </si>
  <si>
    <t>Loan</t>
  </si>
  <si>
    <t>Total Loan</t>
  </si>
  <si>
    <t>Equity-</t>
  </si>
  <si>
    <t>Foreign</t>
  </si>
  <si>
    <t xml:space="preserve">Domestic </t>
  </si>
  <si>
    <t>Internal Accurals</t>
  </si>
  <si>
    <t>Total Equity</t>
  </si>
  <si>
    <t>Undischarged Liabilities</t>
  </si>
  <si>
    <t>Debt : Equity Ratio (Excluding Undischarged Liabilities)</t>
  </si>
  <si>
    <t>Note : Please submit copy of sanction letters/Loan Agreements for each loan</t>
  </si>
  <si>
    <t>Form 14.6 : Details of Loans</t>
  </si>
  <si>
    <t>Source of Loan/Name of Agency</t>
  </si>
  <si>
    <t>Amount of Loan sanctioned (Rs. Crore)</t>
  </si>
  <si>
    <t>Amount of Gross Loan drawn upto COD (Rs. Crore)</t>
  </si>
  <si>
    <t>Interest Type1</t>
  </si>
  <si>
    <t>Fixed Interest Rate, if applicable</t>
  </si>
  <si>
    <t>Base Rate, if Floating Interest2</t>
  </si>
  <si>
    <t>Margin, if Floating Interest3</t>
  </si>
  <si>
    <t>Are there any Caps/Floor4</t>
  </si>
  <si>
    <t>If above is yes,specify caps/floor</t>
  </si>
  <si>
    <t>Moratorium Period5</t>
  </si>
  <si>
    <t>Moratorium effective from</t>
  </si>
  <si>
    <t>Repayment Period6</t>
  </si>
  <si>
    <t>Repayment effective from</t>
  </si>
  <si>
    <t>Repayment Frequency7</t>
  </si>
  <si>
    <t>Repayment Instalment8,9,10</t>
  </si>
  <si>
    <t>Base Exchange Rate15</t>
  </si>
  <si>
    <t>1 Interest type means whether the interest is fixed or floating.</t>
  </si>
  <si>
    <t>2 Base rate means the base as PLR, LIBOR etc. over which the margin is to be added. Applicable base rate on different dates from the date of drawal may also be enclosed.</t>
  </si>
  <si>
    <t>3 Margin means the points over and above the floating rate.</t>
  </si>
  <si>
    <t>4 At times caps/floor are put at which the floating rates are frozen. If such a condition exists, specify the limits.</t>
  </si>
  <si>
    <t>5 Moratorium period refers to the period during which loan repayment is not required.</t>
  </si>
  <si>
    <t>6 Repayment period means the repayment of loan such as  10 years, 15 years etc.</t>
  </si>
  <si>
    <t>7 Repayment frequency means the interval at which the debt servicing is to be done such as monthly, quarterly, half yearly, etc</t>
  </si>
  <si>
    <t>8 Where there is more than one drawal/repayment for a loan, the date &amp; amount of each drawal/repayement may also be given seperately</t>
  </si>
  <si>
    <t>9 If the repayment  instalment amount and repayment date  can not be worked out from the data furnished above, the repayment schedule to be  furnished seperately.</t>
  </si>
  <si>
    <t>10 In case of Foreign loan,date of each  drawal &amp; repayment alongwith exchange rate at that date may be given.</t>
  </si>
  <si>
    <t xml:space="preserve">11 Base exchange rate means the exchange rate prevailing as on COD </t>
  </si>
  <si>
    <t>Form 14.7: Details of Additional Capitalisation after COD</t>
  </si>
  <si>
    <t xml:space="preserve">Work/Equipment added after COD </t>
  </si>
  <si>
    <t>Amount Capitalised / Proposed to be capitalised</t>
  </si>
  <si>
    <t>Justification</t>
  </si>
  <si>
    <t xml:space="preserve">A. </t>
  </si>
  <si>
    <t>Upto Cut off Date</t>
  </si>
  <si>
    <t>After Cut off Date</t>
  </si>
  <si>
    <r>
      <rPr>
        <b/>
        <sz val="11"/>
        <rFont val="Times New Roman"/>
        <family val="1"/>
      </rPr>
      <t>Note</t>
    </r>
    <r>
      <rPr>
        <sz val="11"/>
        <rFont val="Times New Roman"/>
        <family val="1"/>
      </rPr>
      <t>: 1. Claim for additional capitalization shall be substantiated with the technical justification duly supported by documentary evidence</t>
    </r>
  </si>
  <si>
    <t xml:space="preserve">           2. Generating Company shall submit a report on impact assessment done by any reputed third-party technical expert/agency for additional capitalization necessary for efficient operation</t>
  </si>
  <si>
    <t xml:space="preserve">           3. In case of additional capitalization for Revised Emmission Standard, Generating Company shall provide for details of proposed technology as specified by CEA or other alternative technology with justification and cost benefit analysis with indicative impact on tariff of beneficiaries</t>
  </si>
  <si>
    <t>Form 14.8: Financing Additional Capitalisation</t>
  </si>
  <si>
    <t>Financial Year (Starting from COD)</t>
  </si>
  <si>
    <t>Amount capitalised</t>
  </si>
  <si>
    <t>Financing Details</t>
  </si>
  <si>
    <t>Equity</t>
  </si>
  <si>
    <t>Internal Resources</t>
  </si>
  <si>
    <t>Others (Pls provide details)</t>
  </si>
  <si>
    <t>Form 14.9: Drawdown Schedule and Computation of IDC and Financing Charges</t>
  </si>
  <si>
    <t>Sl. No.</t>
  </si>
  <si>
    <t>Financial Year</t>
  </si>
  <si>
    <t>Year 1</t>
  </si>
  <si>
    <t>Year n</t>
  </si>
  <si>
    <t>Q-1</t>
  </si>
  <si>
    <t>Q-2</t>
  </si>
  <si>
    <t>Q-3</t>
  </si>
  <si>
    <t>Q-4</t>
  </si>
  <si>
    <t>Loans</t>
  </si>
  <si>
    <t xml:space="preserve">Draw down Amount </t>
  </si>
  <si>
    <t>Cumulative</t>
  </si>
  <si>
    <t>Financing charges/Guarantee Fee</t>
  </si>
  <si>
    <t>Other (pls provide details)</t>
  </si>
  <si>
    <t>……..</t>
  </si>
  <si>
    <t>Total Loans</t>
  </si>
  <si>
    <t>Equity drawn</t>
  </si>
  <si>
    <t>Domestic/Foreign</t>
  </si>
  <si>
    <t xml:space="preserve">Internal Accruals </t>
  </si>
  <si>
    <t>Total equity deployed</t>
  </si>
  <si>
    <t>Form 15:  Depreciation Schedule Assets</t>
  </si>
  <si>
    <t>2025-26</t>
  </si>
  <si>
    <t>2026-27</t>
  </si>
  <si>
    <t>2027-28</t>
  </si>
  <si>
    <t>2028-29</t>
  </si>
  <si>
    <t>2029-30</t>
  </si>
  <si>
    <t>MYT Formats - Generation</t>
  </si>
  <si>
    <t>Form 18: Special Allowance</t>
  </si>
  <si>
    <t>Generating Stations</t>
  </si>
  <si>
    <t>Fuel Type/Hydro</t>
  </si>
  <si>
    <t>Capacity (MW)</t>
  </si>
  <si>
    <t>Date of COD</t>
  </si>
  <si>
    <t>Year of 
completion 
of useful life 
of 25 years</t>
  </si>
  <si>
    <t>Ensuing Years (Rs Lakh)</t>
  </si>
  <si>
    <t>XXX</t>
  </si>
  <si>
    <t>Unit 1</t>
  </si>
  <si>
    <t>xxx</t>
  </si>
  <si>
    <t>As per Regulation 44.3, the Special Allowance admissible to a generating station shall be maximum upto INR 10.75 lakh per MW per year for the control period.</t>
  </si>
  <si>
    <t>Form 19: PLF Incentive</t>
  </si>
  <si>
    <t>Capacity</t>
  </si>
  <si>
    <t>Normative Availability</t>
  </si>
  <si>
    <t>Actual Availability during peak hours</t>
  </si>
  <si>
    <t>Actual Availability during off-peak hours</t>
  </si>
  <si>
    <t>Normative Generation during peak hours</t>
  </si>
  <si>
    <t>Normative Generation during off-peak hours</t>
  </si>
  <si>
    <t>Actual Generation during peak hours</t>
  </si>
  <si>
    <t>Actual Generation during off-peak hours</t>
  </si>
  <si>
    <t>Excess Energy during peak hours</t>
  </si>
  <si>
    <t>Excess Energy during off-peak hours</t>
  </si>
  <si>
    <t>Incentive during peak hours</t>
  </si>
  <si>
    <t>Rs/Unit</t>
  </si>
  <si>
    <t>Incentive during off peak hours</t>
  </si>
  <si>
    <t>Total Incentive</t>
  </si>
  <si>
    <t xml:space="preserve">Total Assets &amp; Depreciation </t>
  </si>
  <si>
    <t>Assets &amp; Depreciation  - Existing Schemes (CoD on or before the March 31, 2025 or Assets in-principally approved  before the notification of MERC MYT Regulations 2024)</t>
  </si>
  <si>
    <t>Form 5.1 (E)</t>
  </si>
  <si>
    <t>Assets &amp; Depreciation - New Schemes  (not covered under Existing Assets)</t>
  </si>
  <si>
    <t>Form 5.2 (N)</t>
  </si>
  <si>
    <t>Capital Cost Approval*</t>
  </si>
  <si>
    <t>Project Schedule</t>
  </si>
  <si>
    <t>Form 14.1</t>
  </si>
  <si>
    <t>Abstract of Capital Cost</t>
  </si>
  <si>
    <t>Form 14.2</t>
  </si>
  <si>
    <t>Breakup of Capital Cost</t>
  </si>
  <si>
    <t>Form 14.3</t>
  </si>
  <si>
    <t>Breakup of Construction/Supply/Services/Packages</t>
  </si>
  <si>
    <t>Form 14.4</t>
  </si>
  <si>
    <t>Financial Package</t>
  </si>
  <si>
    <t>Form 14.5</t>
  </si>
  <si>
    <t>Details of Loans</t>
  </si>
  <si>
    <t>Form 14.6</t>
  </si>
  <si>
    <t>Details of Additional Capitalisation after COD</t>
  </si>
  <si>
    <t>Form 14.7</t>
  </si>
  <si>
    <t>Financing of Additional Capitalisation</t>
  </si>
  <si>
    <t>Form 14.8</t>
  </si>
  <si>
    <t>Drawdown Schedule and Computation of IDC and Financing Charges</t>
  </si>
  <si>
    <t>Form 14.9</t>
  </si>
  <si>
    <t>Depreciation Schedule before 31 March 2025</t>
  </si>
  <si>
    <t>Form 15.1</t>
  </si>
  <si>
    <t>Depreciation Schedule after 1 April 2025</t>
  </si>
  <si>
    <t>Form 15.2</t>
  </si>
  <si>
    <t>Form 17</t>
  </si>
  <si>
    <t>Special Allowance</t>
  </si>
  <si>
    <t>Form 18</t>
  </si>
  <si>
    <t>Incentive</t>
  </si>
  <si>
    <t>Form 19</t>
  </si>
  <si>
    <r>
      <rPr>
        <b/>
        <sz val="10"/>
        <rFont val="Times New Roman"/>
        <family val="1"/>
      </rPr>
      <t>Note</t>
    </r>
    <r>
      <rPr>
        <sz val="10"/>
        <rFont val="Times New Roman"/>
        <family val="1"/>
      </rPr>
      <t>: * Applicable only for new Generation Project for which Provisional/Final tariff approval is being sought</t>
    </r>
  </si>
  <si>
    <t xml:space="preserve">Form 5= Form 5.1 (E) + Form 5.1 (N) : Total Assets &amp; Depreciation for assets </t>
  </si>
  <si>
    <t>(ac)</t>
  </si>
  <si>
    <t>(ag) = (ac)+(ad)-(ae)-(af)</t>
  </si>
  <si>
    <t>Dep rate</t>
  </si>
  <si>
    <t>Ensuing Years</t>
  </si>
  <si>
    <t>Normative</t>
  </si>
  <si>
    <t>Esc Rate</t>
  </si>
  <si>
    <t>Admin building Rent (Treatment is different as per IND AS)</t>
  </si>
  <si>
    <t>Hydro Incentive</t>
  </si>
  <si>
    <t xml:space="preserve">  PFC (Allocation of Generic Loans) (All TPS)</t>
  </si>
  <si>
    <t>PFC - BLC General Capex (Allocation of Generic loans) (All TPS)</t>
  </si>
  <si>
    <t>REC</t>
  </si>
  <si>
    <t>REC MTL</t>
  </si>
  <si>
    <t>South Indian Bank</t>
  </si>
  <si>
    <t xml:space="preserve">Inst 6 - (Indian Bank-7 &amp; BoM-1) </t>
  </si>
  <si>
    <t>Inst 7 -  (Indian Bank-7 &amp; BoM-1)</t>
  </si>
  <si>
    <t>Inst 8 - Addln Capex</t>
  </si>
  <si>
    <t>PFC</t>
  </si>
  <si>
    <t>PFC BLC General Capex</t>
  </si>
  <si>
    <t>Inst 14 -South Indian Bank</t>
  </si>
  <si>
    <t>Hudco</t>
  </si>
  <si>
    <t>Inst 9 - Addln Capex (STL Capex)</t>
  </si>
  <si>
    <t>Inst 12 - World Bank</t>
  </si>
  <si>
    <t>Inst 13 - SBI</t>
  </si>
  <si>
    <t>O&amp;M Expenses towards Emission Control System (ECS)</t>
  </si>
  <si>
    <t>Capitalisation towards FGD (excl. IDC)</t>
  </si>
  <si>
    <t>Capitalisation towards SCR (excl. IDC)</t>
  </si>
  <si>
    <t>Total Cummulative  capitalisation towards ECS (excl. IDC)</t>
  </si>
  <si>
    <t>Trued up O&amp;M expense*</t>
  </si>
  <si>
    <t>5-Year Average</t>
  </si>
  <si>
    <t>Normative#</t>
  </si>
  <si>
    <t xml:space="preserve">(c) </t>
  </si>
  <si>
    <t xml:space="preserve">(e) </t>
  </si>
  <si>
    <t>(f) =               [(a)+(b)+(c)+(d)+(e)]/5</t>
  </si>
  <si>
    <t>Ensuing Period</t>
  </si>
  <si>
    <t>Fuel Related Expenses - ECS</t>
  </si>
  <si>
    <t>Interest on Loan Capital - HO Assets</t>
  </si>
  <si>
    <t>Interest on Working Capital - ECS</t>
  </si>
  <si>
    <t>Add: Return on Equity Capital - HO Assets</t>
  </si>
  <si>
    <t>MSEDCL - H1</t>
  </si>
  <si>
    <t>MSEDCL - H2</t>
  </si>
  <si>
    <t>Annual Special Allowance - Hydro Stations</t>
  </si>
  <si>
    <t>Hydro - Annual lease rent + maint charges+ Threshold premium+ cost for 13% free power</t>
  </si>
  <si>
    <t xml:space="preserve"> * - In case MTR Order is yet to be issued, then MYT Order values to be captured under this column</t>
  </si>
  <si>
    <t>Note ** - Generation Company shall submit the certificate of the MSLDC at a time of true up.</t>
  </si>
  <si>
    <t>(c )</t>
  </si>
  <si>
    <t>(d) = (c) - (b)</t>
  </si>
  <si>
    <t>(h) = (g) - (f)</t>
  </si>
  <si>
    <t>(m) = (k)+(l)</t>
  </si>
  <si>
    <t>(n) = (m) - (j)</t>
  </si>
  <si>
    <r>
      <rPr>
        <b/>
        <sz val="11"/>
        <rFont val="Times New Roman"/>
        <family val="1"/>
      </rPr>
      <t>Note</t>
    </r>
    <r>
      <rPr>
        <sz val="11"/>
        <rFont val="Times New Roman"/>
        <family val="1"/>
      </rPr>
      <t>: * - In case MTR Order is yet to be issued, then MYT Order values to be captured under this column</t>
    </r>
  </si>
  <si>
    <t>MSPGCL:  KGSC, Pophali</t>
  </si>
  <si>
    <t>Under Non-DPR preparation</t>
  </si>
  <si>
    <t>DPR submitted to HO (works) for approval on 30.08.2024</t>
  </si>
  <si>
    <t>Service reliability &amp; avoid generation loss due to failure of charger</t>
  </si>
  <si>
    <t>Supply, Erection, Commissioning &amp; Retrofitting of 48VDC, 300AH Ni-cadmium type Battery set at Stage-I&amp;II switchyard</t>
  </si>
  <si>
    <t>Supply, Erection, Commissioning &amp; Retrofitting of 220 VDC Ni-cadmium type Battery set    (4 Nos) having different ampere hour capacity at Stage-I&amp;II and Stage-IV</t>
  </si>
  <si>
    <t>Yet Not Submitted</t>
  </si>
  <si>
    <t>Non-DPR schemes (2 Nos) for FY 2025-26 at KGSC Pophali</t>
  </si>
  <si>
    <t>TC bid under scrutiny</t>
  </si>
  <si>
    <t xml:space="preserve">Material awaited.
The PO No. 4385000774/ 2890 dtd.20/08/2024  is placed to M/s. Super Spare </t>
  </si>
  <si>
    <t>Online testing facility with PC for testing of relay without disturbing the Generator and Offline testing facility with PC for secondary injection test including trip status.</t>
  </si>
  <si>
    <t>Retrofitting of Generator and Gen. Transformer protection relay by Numerical protection system at KGSC stage III, Alore</t>
  </si>
  <si>
    <t>Tender under publication</t>
  </si>
  <si>
    <t>Tender under price bid scrutiny.</t>
  </si>
  <si>
    <t xml:space="preserve">Up-gradation of thyristor based 220V Battery Chargers (4 nos)  by SMPS Microprocessor based dual float cum boost Battery Chargers at Stage-III and Stage-I&amp;II at KGSC, Pophali </t>
  </si>
  <si>
    <t xml:space="preserve">Up-gradation of thyristor based 48V Battery Chargers (4 nos)  by SMPS Microprocessor based dual float cum boost Battery Chargers at Stage-III, Stage-I&amp;II and KDPH at KGSC, Pophali </t>
  </si>
  <si>
    <t>Board Resolution No-MSPGCL/BM-219/Item 219.7 dtd.24.07.2023</t>
  </si>
  <si>
    <t>Non-DPR schemes (3 Nos) for FY 2024-25 at KGSC Pophali</t>
  </si>
  <si>
    <t>Gym Equipments at MSPGCL Recreation club , 33 Item</t>
  </si>
  <si>
    <t>Supply &amp; installation of IP Camera System and network spare</t>
  </si>
  <si>
    <t>BATRY 12V 75 AH BATTREY 11 PLATE</t>
  </si>
  <si>
    <t>APS Smart UPS Xl 2200 VA RM 3U 230</t>
  </si>
  <si>
    <t>Acer make Laptops at KGSC Pophali.</t>
  </si>
  <si>
    <t>Acer make Computers at KGSC Pophali.21 No.</t>
  </si>
  <si>
    <t>Projectors and Motorized Projector Screens (2+2)</t>
  </si>
  <si>
    <t>water purifier for colony electrical maintenance</t>
  </si>
  <si>
    <t>Supply of Visitor Chairs &amp; Office chairs at KGSC,</t>
  </si>
  <si>
    <t>Supply of Tables at KGSC</t>
  </si>
  <si>
    <t>Low BACK Revolving Chairs 45 No &amp; Desk Chair 2 No</t>
  </si>
  <si>
    <t>Supply of Pneumatic Tools for Mechanical Maintenan</t>
  </si>
  <si>
    <t>supply of Bosch make High Pressure Washer at Mecha</t>
  </si>
  <si>
    <t>Supply of Kelvinator / Godrej / Croma Make Refrigerator</t>
  </si>
  <si>
    <t>Supply of Video conference Screen at KGSC, Pophali</t>
  </si>
  <si>
    <t>Supply of Video Conference Screen at KGSC Pophali</t>
  </si>
  <si>
    <t>Supply of Video conference Microphone at KGSC,</t>
  </si>
  <si>
    <t>Supply of Various Hard Disks for Network Attached</t>
  </si>
  <si>
    <t>Supply of A4 Scanner, A3 &amp; MF Printer at KGSC, Pop</t>
  </si>
  <si>
    <t>Supply of A4 Printer at KGSC, Pophali.</t>
  </si>
  <si>
    <t>Network Attached Storage Server at KGSC, Pophali.</t>
  </si>
  <si>
    <t>Interactive Digital LV SCREEN  6.56 FT X 3.28 FT</t>
  </si>
  <si>
    <t>Supply of Water Purifier at MSPGCL KGSC Pophali.</t>
  </si>
  <si>
    <t>Purchase of High back chair (3 Nos.) in conferenc hall</t>
  </si>
  <si>
    <t>Procurement of portable computer tables</t>
  </si>
  <si>
    <t>Procurement of portable chairs for training sub centre</t>
  </si>
  <si>
    <t>Emer Rescue cum Multipurpose Fire Tender</t>
  </si>
  <si>
    <t>Supply 1 Ton split AC Daiken make for control room cabin Operation Stage III</t>
  </si>
  <si>
    <t>Supply of  Motwane Make ‘Digital Multimeter and AC Multimeter</t>
  </si>
  <si>
    <t>Supply of Indef makes Chain Pulley Blocks</t>
  </si>
  <si>
    <t>Supply of Hydraulically operated manual stacker for Material Handling at Major Store "C", KGSC, Pophali</t>
  </si>
  <si>
    <t>Design,Manufacturing, supply erriction and commissioning of 60 MT surface mounted (pit type/ platform type) weighbridge at major stores 'c' pophali</t>
  </si>
  <si>
    <t>Supply,Installation, commissioning and testing of 415V, 3 Phase diesel 
generating setof 125 KVA capacity for Admin building emergency power 
supply backup at KGSC,Pophali.</t>
  </si>
  <si>
    <t xml:space="preserve">     &lt;Supply of Two Post Lift (4 Ton) for Vehicle Maint.&gt;</t>
  </si>
  <si>
    <t>Transfer from Bhira Power Station, Now scrapped</t>
  </si>
  <si>
    <t>31.03.1991</t>
  </si>
  <si>
    <t>&lt;Ambulance TATA make MH-31/4475 1 No&gt;</t>
  </si>
  <si>
    <t>31.03.2000</t>
  </si>
  <si>
    <t>&lt;TATA Sumo MH-14/9763 1 No&gt;</t>
  </si>
  <si>
    <t>05.01.2022</t>
  </si>
  <si>
    <t>&lt;Redmi 10 prime Mobile Black for Chief Engineer&gt;</t>
  </si>
  <si>
    <t>01.02.2022</t>
  </si>
  <si>
    <t>&lt;HEAVY DUTY AIR PURIFIURE 230V,50HZ&gt;</t>
  </si>
  <si>
    <t>30.04.2021</t>
  </si>
  <si>
    <t>&lt;Supply of Refrigerator 290 LTR double door capacity&gt;</t>
  </si>
  <si>
    <t>&lt;Supply of Pedestal fan at KDPH&gt;</t>
  </si>
  <si>
    <t>01.07.2021</t>
  </si>
  <si>
    <t>&lt;Canon  LiDe 300 IN Scanner&gt;</t>
  </si>
  <si>
    <t>25.08.2021</t>
  </si>
  <si>
    <t>&lt;Material handling trolley for Majot store&gt;</t>
  </si>
  <si>
    <t>12.07.2021</t>
  </si>
  <si>
    <t>&lt;Welding Machine for KDPH&gt;</t>
  </si>
  <si>
    <t>07.02.2022</t>
  </si>
  <si>
    <t>&lt;Supply of RDP make Computers at KGSC&gt;</t>
  </si>
  <si>
    <t>12.01.2022</t>
  </si>
  <si>
    <t>&lt;A.C. Plant chiller 515 to 535 TRx2 at kgsc,Pophali&gt;</t>
  </si>
  <si>
    <t>13.10.2021</t>
  </si>
  <si>
    <t>&lt;Dell laptops at KGSC Pophali&gt;</t>
  </si>
  <si>
    <t>07.08.2021</t>
  </si>
  <si>
    <t>&lt;250 KVA D.G. Set Model KG1-250WS&gt;</t>
  </si>
  <si>
    <t>30.06.2021</t>
  </si>
  <si>
    <t>&lt;HITACHI Make 2 TR non inverter split Air conditioner&gt;</t>
  </si>
  <si>
    <t>07.12.2020</t>
  </si>
  <si>
    <t>&lt;Supply of 1 No of Ambulance Vane for Pophali&gt;</t>
  </si>
  <si>
    <t>31.03.2021</t>
  </si>
  <si>
    <t>&lt;Advanced ISDN EPABX system for Koyna Generating St ntercom Telephone Advanced ISDN EPABX system for Koyna Generating Station Complex&gt;</t>
  </si>
  <si>
    <t>&lt;Inverter Split AC Unit, Desert Coolers Water Coolers for KGSC, Pophali&gt;</t>
  </si>
  <si>
    <t>09.12.2020</t>
  </si>
  <si>
    <t>&lt;Hitachi A/c Two.NO.VIP Rest House&gt;</t>
  </si>
  <si>
    <t>23.02.2021</t>
  </si>
  <si>
    <t>&lt; 1 no. new departmental car Maruti Sweft Desire for conveyance of Chief Engr&gt;</t>
  </si>
  <si>
    <t>30.09.2020</t>
  </si>
  <si>
    <t>&lt;Temperature Calibrator at St-IV, KGSC,Pophali&gt;</t>
  </si>
  <si>
    <t>01.07.2020</t>
  </si>
  <si>
    <t>&lt;Multifunc A3 Scanner &amp; all in one A4 laser printer Technical Purchase , Account Section, H.R. ,MPD&gt;</t>
  </si>
  <si>
    <t>29.07.2020</t>
  </si>
  <si>
    <t>&lt;Transformer Winding resistance measurement kit at Stage-III,  Alore&gt;</t>
  </si>
  <si>
    <t>27.07.2020</t>
  </si>
  <si>
    <t>&lt;Digital Multimeters, Clamp Meter &amp; Insulation resistance tester for TIC, Stage I&amp;II, Pophali&gt;</t>
  </si>
  <si>
    <t>Asset Withdrawn</t>
  </si>
  <si>
    <t>01.04.1993</t>
  </si>
  <si>
    <t xml:space="preserve"> &lt;Not in use DCM Toyato Mini Bus&gt;</t>
  </si>
  <si>
    <t xml:space="preserve"> &lt;Not in use DCM Toyato Bus MH-1&gt;</t>
  </si>
  <si>
    <t>01.04.2008</t>
  </si>
  <si>
    <t>&lt;Vehicle No.MH 08-9401 TATA Star Bus 32 seater&gt;</t>
  </si>
  <si>
    <t>&lt;TATA Star Bus-32 seater LCV MH08-9359&gt;</t>
  </si>
  <si>
    <t>&lt;TATA Star Bus-32 seater LCV MH08-9358&gt;</t>
  </si>
  <si>
    <t>05.02.2020</t>
  </si>
  <si>
    <t>&lt;Night Vision Binoculars&gt;</t>
  </si>
  <si>
    <t>12.04.2019</t>
  </si>
  <si>
    <t>&lt;Laser Jet NetwoksPrinters at KGSC, Pophali&gt;</t>
  </si>
  <si>
    <t>20.05.2019</t>
  </si>
  <si>
    <t>&lt;Supply of chairs for KGSC, Pophali&gt;</t>
  </si>
  <si>
    <t>15.01.2020</t>
  </si>
  <si>
    <t>&lt;Installation of new racks inside various/new slotted angle racks &gt;</t>
  </si>
  <si>
    <t>18.07.2019</t>
  </si>
  <si>
    <t>&lt;Visitors chairs for, Pophali KGSC&gt;</t>
  </si>
  <si>
    <t>30.01.2020</t>
  </si>
  <si>
    <t>&lt;New portable Fire Fighting Diesel Pumps for Dewatering&gt;</t>
  </si>
  <si>
    <t>16.12.2019</t>
  </si>
  <si>
    <t>&lt;Tools and Tackles at St-IV,KGSC,Pophali&gt;</t>
  </si>
  <si>
    <t>21.09.2019</t>
  </si>
  <si>
    <t>&lt;Earth Resistance Tester at ,Pophali. TIC STAGE IV&gt;</t>
  </si>
  <si>
    <t>02.07.2019</t>
  </si>
  <si>
    <t>&lt;Split AC Unit,Window AC  Unit,Refrigerator,Ped&gt;</t>
  </si>
  <si>
    <t>15.07.2019</t>
  </si>
  <si>
    <t>&lt; 5 KV Digital Insulation Tester&gt;</t>
  </si>
  <si>
    <t>07.10.2019</t>
  </si>
  <si>
    <t>&lt;Man coolers pedestal fans at KGSC,Pophali&gt;</t>
  </si>
  <si>
    <t>02.05.2019</t>
  </si>
  <si>
    <t xml:space="preserve"> &lt;Auto Transformer Oil Insulation Test kit (BDV Kit)&gt;</t>
  </si>
  <si>
    <t>Better performance of Units</t>
  </si>
  <si>
    <t>Supply and replacement of Generator air cooler system by new higher efficiency coolers for 2X18MW Koyna Dam Power House, Koynanagar.</t>
  </si>
  <si>
    <t>Improved reliability with upgradation of better class insulation.</t>
  </si>
  <si>
    <t>Up-gradation of existing 'B' class insulation of Generator stator to 'F' class insulation of 2X18MW Koyna Dam Power House, Koynanagar.</t>
  </si>
  <si>
    <t>Conversion of Stator Core Insulation &amp; Stator Winding from Class ‘B’ to Class ‘F’ for Unit No. 8 (80MW, 11KV, 375RPM, AEG Germany make) of Stage II, KGSC, Pophali on Turnkey Basis.</t>
  </si>
  <si>
    <t>Supply of Generator air coolers (16 Nos) for Stage II Units (80 MW) at KGSC, Pophali.</t>
  </si>
  <si>
    <t>Avoid the Generation loss due to unavailability of units</t>
  </si>
  <si>
    <t>Replacement of CW pumps and Motors along with starter pannel at St-I&amp;II</t>
  </si>
  <si>
    <t>Minimization of starting time from dead stop</t>
  </si>
  <si>
    <t>Design, manufacturing, supply, erection, testing and commissioning of Hydrostatic lubrication system for Units at KGSC Stage I &amp; II, Pophali.</t>
  </si>
  <si>
    <t>Upgradation of system improves reliability</t>
  </si>
  <si>
    <t>Renovation of old system by full proof modern digital governing system, static/brushless excitation system and  generator stator and rotor winding by class 'F' insulation at St-I&amp;II</t>
  </si>
  <si>
    <t xml:space="preserve">Upgradation of Generator and Generator transformer electromagnetic protection relays with numeric relays for Stage 1 &amp; 2. </t>
  </si>
  <si>
    <t>Design Engineering and manufacturing, supply, erection, commissioning &amp; testing of New Pelton runner for Stage-I units (70 MW) at Stage-I&amp;II, KGSC, Pophali.</t>
  </si>
  <si>
    <t>Yet Not submitted</t>
  </si>
  <si>
    <t>Yet to be approved</t>
  </si>
  <si>
    <t>Various Performance Improvement related schemes for FY 2029-30 at KGSC, Pophali</t>
  </si>
  <si>
    <t>Smooth operation of Isolator, avoid further damges to equipment of switchyard in the vicinity of them</t>
  </si>
  <si>
    <t>Replacement of 220 KV isolator of Stage II bay at 220 KV Stage I &amp; II Switchyard</t>
  </si>
  <si>
    <t>Improved reliability with stable supply.</t>
  </si>
  <si>
    <t>Supply of 11KV Cable alongwith Breaker Panels for Auxiliary Supply from 8-Pole Switchyard Stage- I and II to Stage-IV Powerhouse at KGSC Stage-IV, Pophali.</t>
  </si>
  <si>
    <t>Upgradation of 2.2 KV Auxiliary Breaker with 3.3 KV Breaker along with Auxiliary Transformers at St-I&amp;II.</t>
  </si>
  <si>
    <t xml:space="preserve">Supply, Installation &amp; Commissioning of 16.5 KV / 433 V, 5MVA Unit Auxiliary Transformers (Qty. 02) at KGSC Stage-IV. </t>
  </si>
  <si>
    <t>Improved reliability with improved power transmission</t>
  </si>
  <si>
    <t>Supply of Dry Type, 630 KVA 16 KV / 570 V Single Phase Excitation Transformers (Qty. 12 Nos.) at KGSC Stage-IV, Pophali.</t>
  </si>
  <si>
    <t>Avoid generation loss due to failure of auxiliary supply</t>
  </si>
  <si>
    <t>Upgradation of 11 KV Auxiliary breaker at St-I&amp;II</t>
  </si>
  <si>
    <t>Various Performance Improvement related schemes for FY 2028-29 at KGSC, Pophali</t>
  </si>
  <si>
    <t>Improved reliability with advanced system</t>
  </si>
  <si>
    <t>Supply, installation &amp; commissioning of New excitation system for all four units at St-IV, KGSC</t>
  </si>
  <si>
    <t>Supply, installation &amp; commissioning of New PLC &amp; Centralog system for all four units at St-IV, KGSC</t>
  </si>
  <si>
    <t xml:space="preserve">Refurbishment of Stage-1, Unit No-1,2,3 &amp; 4 PLC System and Implementation of SCADA System. </t>
  </si>
  <si>
    <t>Various Performance Improvement related schemes for FY 2027-28 at KGSC, Pophali</t>
  </si>
  <si>
    <t>Implementation of PLC &amp; SCADA system (DSC based) for all units (04 x 80 MW) units in phase manner (two unit per year) at Stage-III, KGSC</t>
  </si>
  <si>
    <t>To avoid power losses occurred due to detoriation of existing transformer</t>
  </si>
  <si>
    <t xml:space="preserve">Replacement of existing Generator transformer of all units (04 x 80 MW) in phase manner (one unit per year) at Stage-III, KGSC </t>
  </si>
  <si>
    <t>Design, manufacturing, supply, erection, testing and commissioning of LGB and UGB cooler modifications at KGSC Stage I&amp;II</t>
  </si>
  <si>
    <t>maintaining healthiness of all electrical and electronic cards, advance systems and also for maintaining healthiness of working staff in power house who works round the clock</t>
  </si>
  <si>
    <t>Upgradation of AC Chiiler system at Stage I &amp; II</t>
  </si>
  <si>
    <t>For smooth operation of injector for smooth load variation. Problem of stuck up of Injector avoid the hampering of generation.</t>
  </si>
  <si>
    <t>Supply of 1 No. injector  for Stage-II Units (80 MW) at Stage I &amp; II  KGSC, Pophali .</t>
  </si>
  <si>
    <t>Supply of 2 Nos. injector along with injector shaft for Stage-I Units (70 MW) at Stage I &amp; II  KGSC, Pophali .</t>
  </si>
  <si>
    <t>Avoid the generation loss due to unavailability of runner</t>
  </si>
  <si>
    <t>Supply of New Runner for Francis Turbine 80 MW at KGSC Stage-III</t>
  </si>
  <si>
    <t>Various Performance Improvement related schemes for FY 2026-27 at KGSC, Pophali</t>
  </si>
  <si>
    <t>Dredging river and nallah</t>
  </si>
  <si>
    <t>Construction of retaining wall</t>
  </si>
  <si>
    <t>DPR sent to HO for aaproval of Competent authority on dtd.12.06.2024</t>
  </si>
  <si>
    <t>Submitted to HO(CE Civil 3) on Dt.12.06.2024 for approval</t>
  </si>
  <si>
    <t>Protection of life and property.
Reduced risk of future landslides
Preservation of powerhouse allied structures
Reduced costs of disaster response
Increased communication resilience</t>
  </si>
  <si>
    <t>Stabilization and Mitigation of Landslide Prone Areas</t>
  </si>
  <si>
    <t>Submitted to HO</t>
  </si>
  <si>
    <t>Stabilization and Mitigation of Landslide Prone Areas at KGSC, Mahagenco, Pophali</t>
  </si>
  <si>
    <t>construction of chainlink caging along entrance of St-I&amp;II, St-III &amp; St-IV</t>
  </si>
  <si>
    <t>DPR sent to HO for aaproval of Competent authority.
DPR cost is Rs.14.98 Cr. The balance amount of Rs.4.49 Cr. is required in FY 2025-26.</t>
  </si>
  <si>
    <t>The important IB recommendations in view of security of plant shall be implemented. 
Incidence of thefts shall be minimized almost to NIL. 
Facilitate to restrict any illicit entry in plant . 
It shall act as a preventive measure to control any naxalite/terrorist attack on plant</t>
  </si>
  <si>
    <t>Various Civil work as per IB recommendation at KGSC, Pophali</t>
  </si>
  <si>
    <t>Present Status: DPR preparation at KGSC level is in progress.
DPR cost is Rs.49.08 Cr. The estmate amount is required in FY 2026-27</t>
  </si>
  <si>
    <t xml:space="preserve">BR approval received. BR: MSPGCL /BM-226/Item 226.9 dtd. 23.09.2024 Resolution No.:2024/3927. MERC approval awaited. Tenderization is initiated. </t>
  </si>
  <si>
    <t>By refurbishing GIS units as per the M4 Schedule, critical components such as circuit breakers, disconnectors, and earth switches undergo necessary maintenance, repairs, and replacements, thereby extending their operational lifespan and optimizing performance.
Refurbished GIS units operate more efficiently and reliably, contributing to overall system performance and stability. This optimization translates into improved power generation output, grid stability, and operational efficiency</t>
  </si>
  <si>
    <t>Refurbishment of GIS T155 as per M4 Schedule at KGSC Stage-IV, Pophali</t>
  </si>
  <si>
    <t xml:space="preserve">Material awaited.
The PO No. 4385000760/ 2919 dtd.21/08/2024  
is placed to M/s.Ajay Industries, Chiplun. </t>
  </si>
  <si>
    <t>Improving efficiency, reliability &amp; adequate capacity of cooling water.
Improve the availability of 4 X 250 MW generating sets</t>
  </si>
  <si>
    <t>Refurbishment of cooling and drainage water system along with replacement of 5 no's of cooling water pumps by new stage -IV KGSC Pophali</t>
  </si>
  <si>
    <t>MERC/CAPEX/2023-2024/MSPGCL/0201</t>
  </si>
  <si>
    <t>Not pertains to Pophali</t>
  </si>
  <si>
    <t>Normal Multipurpose Fire Tender</t>
  </si>
  <si>
    <t>HO
DPR-8.2</t>
  </si>
  <si>
    <t>Advance Multipurpose Fire Tender</t>
  </si>
  <si>
    <t>HO
DPR-8.1</t>
  </si>
  <si>
    <t>MERC/CAPEX/20172018/4653</t>
  </si>
  <si>
    <t>Replacement of Fire Tenders at Various Power Stations of Mahagenco</t>
  </si>
  <si>
    <t>HO
DPR-8</t>
  </si>
  <si>
    <t>Present status: The work execution is on depository basis to WRD. The PO placed by WRD.
Work in progress. Probable date of completion- July 2025
-Advance payment done
Proposal processed at CE (Civil-III)</t>
  </si>
  <si>
    <t>Avoid huge loss of power generations due to risk of major rock fall</t>
  </si>
  <si>
    <t>Structural Strengthening and Sealing Cracks and Cavities in Surge Shaft RCC Staining Wall from inside</t>
  </si>
  <si>
    <t>Advanced payment given plz check</t>
  </si>
  <si>
    <t>Present status: The work execution is on depository basis to WRD. The PO placed by WRD.
Work in progress. Probable date of completion- July 2025
-25% Advance payment done.
Proposal processed at CE (Civil-III).</t>
  </si>
  <si>
    <t>Sealing and stabilization of EVT Tunnel left side wall and carven portion of EVT and Ventilation Tunnel.</t>
  </si>
  <si>
    <t>MERC/CAPEX/2020-2021/WFH/18</t>
  </si>
  <si>
    <t>Repair works in Emergency Valve Tunnel (EVT) and surge well at Stage I/II, KGSC, Pophali</t>
  </si>
  <si>
    <t>Present Status: Material received. Expected date of completion Dec-2024.
History:
-Due to Covid pandemic situation work delayed
-PR No-1100124695 send to HO on 28.09.2021, approved on 24.01.2022
-Tender published, extended two times
-Due to single participation, refloated, extended 3 times, now under TC bid scruitiny.
-PO No-4385000652 is dispatched on 22.05.2023 to M/s. Vitrus Techno</t>
  </si>
  <si>
    <t xml:space="preserve">     Improved reliability.  </t>
  </si>
  <si>
    <t>Up gradation of one 1500 KVA DG set, at KGSC, Stage-IV</t>
  </si>
  <si>
    <t>Present Status: TDPR was for 4 units  of Stage II. The 3 Units work is completed. Remaining one unit work will be completed by Oct.-2024.
History:
-PR No-1100104744 send for approval on 28.11.2019
-Query on 05.12.2019, complied on 17.01.2020, 
-Query on 15.05.2020, complied on 14.05.2020
-Email from CPA to process in open tender, send to user for review
-Letter to to process through OEM send to HO on 18.11.2021, approved on 26.11.2021
-PO No-4385000562 send for approval on 22.03.2022
-due to budget issue new PO 4385000573 created, approved on 29.04.2022.
-PO No- 4385000573 is dispatched on dt.30.04.2022 to M/s. Andriz Hydro PVT. Ltd.</t>
  </si>
  <si>
    <t>Up gradation of existing unit PLC and SCADA automation of 4x80 MW Koyna stage-II units</t>
  </si>
  <si>
    <t>Present Status: DPR was for 8 units (4 units of Stage I &amp; 4 units of Stage II). The 7 Units work is completed. Remaining one unit work will be completed by Oct.-2024. 
History:
-PR No-1100104683 send for approval
-Query on 05.12.2019, complied on 03.01.2020, approved on 21.12.2020
-Tender published, extended 2 times
-PO No-4385000564 send for approval on 22.03.2022
-due to budget issue new PO created 4385000575 , approved on 23.04.2022.
- PO No-4385000575 is dispatched on dt.25.04.2022 to M/s. Andriz Hydro PVT. LTD.</t>
  </si>
  <si>
    <t>Up gradation of Stage-I&amp;II(4x70MW+4x80 MW) Static Semipol Excitation System with Latest Advanced Excitation System</t>
  </si>
  <si>
    <t>MERC/CAPEX/2019-2020/800</t>
  </si>
  <si>
    <t>Up-gradation of Excitation system at Stage-I&amp;II, PLC &amp; SCADA system at Stage-II and DG Set at Stage-IV at KGSC, Pophali</t>
  </si>
  <si>
    <t>Completed
For this DPR proposal two PO created. PO No-438500072 for 2 units and PO no-4385000442 is for remaining 2 units.
Work is complited on dtd. 03.09.2022
Will be capitalized in FY 2022-23</t>
  </si>
  <si>
    <t xml:space="preserve">It will increase the life of 24 KV LT synchronous Generator </t>
  </si>
  <si>
    <t>Supervision charges for 24 KV Generator Circuit Breaker System Unit. Preparation charges, Travel &amp; transportation charges, local conveyance.
 Lumpsum rental charges of necessary tools &amp; tackles required during O/H work charges</t>
  </si>
  <si>
    <t>Supply  spares for 24KV Generator Circuit Breaker System refurbishment (For 4 Units)</t>
  </si>
  <si>
    <t>MERC/CAPEX/2019-2020/388</t>
  </si>
  <si>
    <t>Refurbishment of 24 KV Generator Circuit Breakers (ABB Make) for four units at stage-IV, KGSC, Pophali</t>
  </si>
  <si>
    <t>Present Status: Material received.   Probable completion of scheme by March-2025.
-PR No-1100096525 send for approval on 18.09.2019
-EST, HO represntative visted at site, corresponding compliance made on 01.01.2021
-Query on 26.02.2021, complied on 09.03.2021
-PR approved on 23.04.2021
-Email regarding Change in Standard QR send to HO on 14.07.2021, after all queries &amp; compliance change in QR approved on 15.03.2022
-Tender published, extended 5 times, present submission date 26.09.2022
- PO No-4385000625 is dispatched on 17.02.23 to M/s. Andriz Hydro PVT. Ltd.</t>
  </si>
  <si>
    <t> The Response and Characteristics of this Digital Governing System will be Very Fast and Accurate.</t>
  </si>
  <si>
    <t>Up-gradation of the Governing system at Stage-III
&amp; Other Charges (P&amp;F, Insurance etc)</t>
  </si>
  <si>
    <t>Present Status: Material received.Expected date of completion of work by Dec-2024
-PR No-1100095348 send for aaproval on 18.09.2019
-Query on 02.01.2019, complied one by one up to 20.07.2019
-Query on 13.11.2019, compliance not done &amp; proposed for cancellation of DPR scheme.
-As per discussion with C.A. case revoked
-PR send for approval on 09.11.2020, query on 18.11.2020, complied on 20.11.2020
-Final query complied on 08.01.2021, PR approved on 10.02.2021
-Tender published, extended 5-6 times
-After receiving approval for limitation of liability, tender republished, again extended 5 times, poor response of vendor.
-PO No-4385000633 dispatched on 17.02.23 to M/s. Andriz Hydro Pvt. Ltd.</t>
  </si>
  <si>
    <t>CEA mandatory features such as FGMO and RGMO will be available, which are not possible in old system. This will helps to maintain the grid stability.</t>
  </si>
  <si>
    <t>Up-gradation of governing system at Koyna Dam Power House (KDPH) Koynanagar</t>
  </si>
  <si>
    <t>Present Status: Completed
-Due to Covid pandemic situation work delayed
-PR No-1100126032 created on 16.09.2021
-Tender Published on 08.04.2022, extended 3 times
-Again refloted due to poor response
-PO No- 4385000650 is dispatched on dt.28.03.23 to M/s.GE Power India Ltd.</t>
  </si>
  <si>
    <t>Increased reliability of system</t>
  </si>
  <si>
    <t>Up gradation of DIGIPID1500 governing system with new governor (TSLG) for all units of stage-I</t>
  </si>
  <si>
    <t>MERC/CAPEX/2019-2020/0134</t>
  </si>
  <si>
    <t>Upgradation of Governing System at Stage-I, KDPH&amp; Stage-III at KGSC, Pophali</t>
  </si>
  <si>
    <t>Completed</t>
  </si>
  <si>
    <t>Better control of temperature, humidity in control-room.</t>
  </si>
  <si>
    <t>Replacement of existing 3x7.5 TR Air conditioning package units at Stage-I&amp;II control room by new 3x11 TR Air conditioning package units</t>
  </si>
  <si>
    <t>PO not placed</t>
  </si>
  <si>
    <t>Completed
Histrory:
 -PR No-1100116308 created on 09.11.2020
-Due to Covid pandemic situation work delayed
-PR send for approval on 12.03.2021, approved on 23.04.2021
-Tender published, extended 3 times
-Refloated due to single paticipated, again extended 2 times
-Again refloated due to single paticipated, PO No-4385000592 sent to HO for approval.
-PO No- 4385000592 is dispatched on 24.11.22 to M/s. Maknet Ind. Pvt. Ltd.</t>
  </si>
  <si>
    <t xml:space="preserve">Speedy &amp; Safety Movement </t>
  </si>
  <si>
    <t>Renovations and modernization of 1500kg capacity passenger cum goods lifts (2 Nos) for KGSC, Stage-IV</t>
  </si>
  <si>
    <t>Not replaced from installation.Battery life cycle  improved</t>
  </si>
  <si>
    <t>Replacement of station battery set of 220V, 2000Ah capacity at Stage-IV.</t>
  </si>
  <si>
    <t>11.10</t>
  </si>
  <si>
    <t>Completed.
-PR 1100109691 send for approval on 19.03.2020
-Query on 17.07.2020, complied on 21.07.2020, PR approved
-Tender refloated due to single participation, again extended 4 times
-PO No-4385000558 send for approval on 11.03.2022
-Due to budget issue new PO 4385000572 send to HO, approved on 23.04.2022.</t>
  </si>
  <si>
    <t>Existing system- electronic cards are obsolete</t>
  </si>
  <si>
    <t>Up-gradation of Vibration system at all units of Stage-IV:Stage-IV, KGSC, Pophali</t>
  </si>
  <si>
    <t>DPR proposed for cancellation.
Note send to HO on dt.21.12.2021.
New DPR proposal preparation is in process.</t>
  </si>
  <si>
    <t xml:space="preserve">Increase the life of the Gas Insulated Switchyard equipments  and auxiliaries like Circuit Breaker, Disconnectors &amp; Earth Switch etc. </t>
  </si>
  <si>
    <t>Reliability enhancement of Gas Insulated Switchyard Stage-IV.</t>
  </si>
  <si>
    <t>Major Outage and generation loss can be avoided due to failure of Battery Set.</t>
  </si>
  <si>
    <t>Replacement of 220V-150AH Battery set with Ni-Cad type, along with standard accessories for UPS scheme at Stage-IV</t>
  </si>
  <si>
    <t>Better Carrier Communication &amp; to avoid unit trippings</t>
  </si>
  <si>
    <t>Replacement of 48 Volt, 1000 AH tubular battery set with 48 Volt, 750AH Plante type battery set at KGSC, Stage-III</t>
  </si>
  <si>
    <t>Present Status: Completed
History
-Due to Covid pandemic situation work delayed
-PR No-1100109088 send for approval on 23.04.2020
Query complied on 10.11.2020, PR approved on 11.01.2021
-Tender extended 3-4 times, deviation in bid 3 times
-PO No-4385000574 send for aaproval on 07.04.2022, approved on 10.08.2022.</t>
  </si>
  <si>
    <t>08.09.2023</t>
  </si>
  <si>
    <t>Replacement of Generator Air Cooler (32 Nos), St-III</t>
  </si>
  <si>
    <t xml:space="preserve">Present Status: Tender under deviation  Bid scrutiny
-The estimated amount of Rs.5.28 Cr. is required in FY 2025-26
History:
Tender published. Poor Vendor response
-Due to Covid pandemic situation work delayed
--PR approved on 18.03.2021
-First Tenderization: Tender 3000018324 was published on 03.06.2021 and extended 5 times due to vendor request, even after prolonged publication, no any bidder submitted the bid. Tender is refloated with same specifications and Terms &amp; Conditions with mail to prospective vendors for participation request.
-Second tenderization: The New tender No. 3000031088 was published. Extended 2 times. It was found that tender was purchased by 4 bidders &amp; submitted by two bidder. It was found that documents submitted by both the bidders against deviation raised by KGSC are not as per Q.R. Hence as per remarks of Tender committee tender is refloated after review.
-Third tenderization: The tender No. 3000035712 was published. Extended 5 times. After opening of price bid, the L1 M/s. Punjab Machine Tools with 147.25 % higher than the estimate. Further, proposes to process the tender with revised estimate with due permission of C.A. After approval tenderization is in process.
</t>
  </si>
  <si>
    <t xml:space="preserve">Accurate measurement &amp; preciseness in reading </t>
  </si>
  <si>
    <t>Replacement of 220KV current transformer (54 Nos), Potential transformer (13 Nos),110KV Current Transformer (14 Nos)&amp; Potential Transformer (4 Nos),Stage-III.</t>
  </si>
  <si>
    <t>Increase the unit availability due to improved reliability of the 220 V D.C. Power Supply, resulting in the Grid stability.</t>
  </si>
  <si>
    <t>25.02.2021</t>
  </si>
  <si>
    <t>Replacement of two 220V Battery chargers with 220V dual float cum boost (60A) battery Charger including DCDB at KDPH, Koynanagar</t>
  </si>
  <si>
    <t>Present Status: Completed
History:
PO placed on dtd.04.08.2022.
-PR No-1100104562 created on 24.08.2019, approved on 29.01.2020.
-Due to Covid pandemic situation work delayed
-PO No-4385000593 send for approval on 08.07.2022, approved on 02.08.2022</t>
  </si>
  <si>
    <t>Retrofitting of Generator &amp; Gen-Transformer relays by new numerical protection system at Koyna Dam Power House (KDPH) Koynanagar</t>
  </si>
  <si>
    <t>Present Status: UGB, LGB coolers are received and Generator cooler is awaited
History:
-Due to Covid pandemic delyed
-PR No-1100109096 created on 08.02.2020, approved on 14.01.2021
-Tender extended 3 times
-PO No-4385000527 is placed on M/s. Laxmi Engineering Industries, Bhopal on dt.19.01.2022.
-Supply delivery period is 6 months</t>
  </si>
  <si>
    <t>Replacement of  UGB (8 Nos), LGB (8 Nos) &amp; Generator air coolers (8 Nos) for Stage-I</t>
  </si>
  <si>
    <t>MERC/CAPEX/2019-2020/01</t>
  </si>
  <si>
    <t>Implementation of 12 Nos. of various schemes at KGSC, Pophali.</t>
  </si>
  <si>
    <t xml:space="preserve">Present Status: Material Awaited
History:
Tender published.
-PR No-1100084118 created on 16.01.2018, approved on 22.06.2018
-Due to Covid pandemic situation delayed.
-PO send for approval on 06.12.2021.
-Bid validity not extended by bidder, hence refloated with changed QR
-Tender published and extende 4 times.
- PO No-4385000623 dtd.01.12.2022 is placed on M/s.Flovel Energy Pvt. Ltd on dt.03.03.2023.
-The supply period is @ 16 Months.
-Bidder requested for delivery extension.
</t>
  </si>
  <si>
    <t>Procurement of new pelton wheel runners (2 Nos.) for Stage II at KGSC, Pophali</t>
  </si>
  <si>
    <t>MERC/CAPEX/20172018/04421</t>
  </si>
  <si>
    <t>Completed
-PR 1100081776 created on 12.01.2018, after number of compliance approved on 13.08.2019
-1st PO No-4385000126 send for approval on 18.03.2020, approval received on 07.12.2020.
-Again proposal returened to CPA for review, query generated, compliance made on 16.01.2021.
-Email for refloat of Tender from CPA on 24.02.2021, after all compliance refloated on 18.06.2021
-Revised PO 4385000514 placed on 10.11.2021, approval received on 16.12.2021
-Delivery period was 1 year 
- SLDC, denied outage due to high grid demand in year 2022</t>
  </si>
  <si>
    <t>Replacement of Generator Stator of unit No. 11 (80 MW), Stage III, KGSC Pophali</t>
  </si>
  <si>
    <t>MERC/CAPEX/20172018/04592</t>
  </si>
  <si>
    <t>Completed.</t>
  </si>
  <si>
    <t>100% of the machine stator winding, including the star point, is protected under all operating modes, even at machine standstill. The innovative filtering technique enables high sensitivity for both stator and rotor protection, which enables early detection of faults</t>
  </si>
  <si>
    <t>Up gradation of Numerical Protection system of Stage-IV Units.</t>
  </si>
  <si>
    <t>Completed.
-PR 1100066699 created on 01.09.2016, approved on 30.11.2016
-Tender published in 25.05.2017, Vendor quoted 51% higher on 17.08.2017
-Price escaltion note put to HO on 03.10.2017
-1st P.O. No. 4370001746 created on dtd.04.12.2018 and send for approval
-Query from CPA dtd.09.01.2019, compliance in Feb 2019
-Query from CPA dtd.25.03.2019, compliance on 24.04.2019
-Query from CPA dtd.06.05.2019, compliance on 13.05.2019
-Query from CPA dtd.03.05.2020, compliance on 08.07.2020
-Query from CPA dtd.20.08.2020, compliance with revised --Revised PO no-4370002555 dtd.23.10.2020 made by end Oct 2020 due revision in rates
-Query from CPA dtd.03.11.2020, compliance on 03.11.2020
-PO aaproval received on dtd.27.01.2021, PO placed on agency on 11.02.2021
-Drawing approval received in Dec 2021
Work started as per LDK in June 2022</t>
  </si>
  <si>
    <t>The problems due to obsolete governing system will be eliminated</t>
  </si>
  <si>
    <t>Up gradation of TG Governing system of Stage-IV Units.</t>
  </si>
  <si>
    <t xml:space="preserve">Completed.
</t>
  </si>
  <si>
    <t>Avoided reduction in generation of Stage-III due to failure of G.O. Pump. As stage-III Units are operated on tailrace water of Stage-I&amp;II and Stage-IV, the operation of these Units will not be affected</t>
  </si>
  <si>
    <t>Procurement of Governing Oil Pumps for Stage-III Units.</t>
  </si>
  <si>
    <t>Increase the unit availability due to improved
 reliability of SF6 Breakers</t>
  </si>
  <si>
    <t>Up gradation of 220 kV Breakers at KDPH SY</t>
  </si>
  <si>
    <t>Reliable, faster and improved communication system with better voice quality</t>
  </si>
  <si>
    <t>Up gradation of Intercom Exchange System between Stage-I&amp;II PH &amp; Admin. Bldg &amp; Staff Colony.</t>
  </si>
  <si>
    <t>Aassured no any generation loss due the cooling water bus leakages   and /or break down</t>
  </si>
  <si>
    <t>Up gradation of CW system of Stage-I&amp;II Units</t>
  </si>
  <si>
    <t xml:space="preserve">Improved accuracy class of CTs i.e. from 0.5S class to 0.2S class, and to accurate measurement &amp; preciseness in reading </t>
  </si>
  <si>
    <t>Up gradation of 245 kV PTs at Stage-I&amp;II SY</t>
  </si>
  <si>
    <t>Up gradation of 245 kV CTs at Stage-I&amp;II SY</t>
  </si>
  <si>
    <t>MERC/CAPEX/20162017/01018</t>
  </si>
  <si>
    <t>Various Performance Improvement related schemes at KGSC, Pophali</t>
  </si>
  <si>
    <t>Clean and portable water to employees residence in colony &amp; to  Avoid leakages and save in water</t>
  </si>
  <si>
    <t>Water Supply &amp; Sanitory Works</t>
  </si>
  <si>
    <t>Conveniency  for day to day work in the room</t>
  </si>
  <si>
    <t>Modernisation &amp; Refurbishing of Residential Complex</t>
  </si>
  <si>
    <t>Safety and smooth movement of vehicles and avoid accidents.</t>
  </si>
  <si>
    <t>Providing Road Network at KGSC, Pophali</t>
  </si>
  <si>
    <t>MERC/CAPEX/20152016/00907</t>
  </si>
  <si>
    <r>
      <t>Various DPR Schemes for Civil Section,</t>
    </r>
    <r>
      <rPr>
        <b/>
        <sz val="11"/>
        <color indexed="10"/>
        <rFont val="Calibri"/>
        <family val="2"/>
      </rPr>
      <t xml:space="preserve"> KGSC Pophali</t>
    </r>
  </si>
  <si>
    <t>Due to recent threats causes by the anti national activities and as per directives by the IB the security measures are being tightens.</t>
  </si>
  <si>
    <t>Security Building for Stage-IV at EVT</t>
  </si>
  <si>
    <t>Good recreation is apparently generates lively and healthy atmosphere for achieving harmony among the whole community.</t>
  </si>
  <si>
    <t>24.09.2012</t>
  </si>
  <si>
    <t>Construction of recreation club building</t>
  </si>
  <si>
    <t>Security Building at Stage-IV</t>
  </si>
  <si>
    <t>More reliable and faster protection system for Generator and Transformer.</t>
  </si>
  <si>
    <t>Mar-15</t>
  </si>
  <si>
    <t>Micom P343 Numerical generator protection relay with 24 DI &amp; 24 DO with CLIO input. (5 Nos)</t>
  </si>
  <si>
    <t>Increase the life of the electronic equipments and auxiliaries</t>
  </si>
  <si>
    <t>1 X 525 Tr chiller unit</t>
  </si>
  <si>
    <t>Increase the unit availability due to improved reliability of the electronic equipments, resulting in the Grid stability</t>
  </si>
  <si>
    <t>ALSPA HMI Series 6  Centralog System</t>
  </si>
  <si>
    <t>MERC/TECH 1/CAPEX/20142015/00086</t>
  </si>
  <si>
    <t>Various improvement schemes at Pophali Hydro Power Station</t>
  </si>
  <si>
    <t>FY2029-30</t>
  </si>
  <si>
    <t>FY2028-29</t>
  </si>
  <si>
    <t>FY2027-28</t>
  </si>
  <si>
    <t>FY2026-27</t>
  </si>
  <si>
    <t>FY2025-26</t>
  </si>
  <si>
    <t>Actual Capitalization till FY 2021-22</t>
  </si>
  <si>
    <t>Actual Capex till FY 2021-22</t>
  </si>
  <si>
    <t>Partially Capitalised</t>
  </si>
  <si>
    <t>Probable Disallowance</t>
  </si>
  <si>
    <t>Allowable Capitalisation</t>
  </si>
  <si>
    <t>MSPGCL: KGSC, Pophali</t>
  </si>
  <si>
    <t>Note: * In case MTR Order is yet to be issued, MYT Order values are to be entered here</t>
  </si>
  <si>
    <t xml:space="preserve">*Trued-up O&amp;M expenses excluding water charges and including insurance and after adding/deducting share of efficiency gains/losses shall be considered </t>
  </si>
  <si>
    <t># Normative O&amp;M expenses for FY 2024-25 to be computed by escalating thrice with an escalation rate of 50% weightage of WPI of the respective past five financial years and 50% weightage of CPI of the respective past five financial years</t>
  </si>
  <si>
    <t>$ Normative O&amp;M expenses for each Year of the Control Period to be computed by escalating (e) by WPI (50%) &amp; CPI (50%) of respective past five financial years, reduced by efficiency factor of 1%</t>
  </si>
  <si>
    <t>$$ In case Projected O&amp;M expenses for Control Period are different from Normative O&amp;M expenses, then detailed justification should be provided</t>
  </si>
  <si>
    <r>
      <rPr>
        <b/>
        <sz val="11"/>
        <rFont val="Times New Roman"/>
        <family val="1"/>
      </rPr>
      <t>Note</t>
    </r>
    <r>
      <rPr>
        <sz val="11"/>
        <rFont val="Times New Roman"/>
        <family val="1"/>
      </rPr>
      <t>: Water charges shall be projected based on the actual Water Charges as per latest Audited Accounts available for the Generating Company</t>
    </r>
  </si>
  <si>
    <r>
      <rPr>
        <b/>
        <sz val="11"/>
        <rFont val="Times New Roman"/>
        <family val="1"/>
      </rPr>
      <t>Note</t>
    </r>
    <r>
      <rPr>
        <sz val="11"/>
        <rFont val="Times New Roman"/>
        <family val="1"/>
      </rPr>
      <t>: # Equity balance for the fifth Control Period exceeding the difference between the sum of cumulative ROE allowed, efficiency gains /losses, incentives and disincentives &amp; income earned from investment of return on equity, and the cumulative equity investment approved by the Commission in previous years, shall be supported by documentary evidence</t>
    </r>
  </si>
  <si>
    <t>**Any additional capitalization after cut-off date excluding due to Change in Law shall be as per the second proviso of Regulation 29.1 of the MERC MYT Regulations, 2024</t>
  </si>
  <si>
    <t>$$ Pre tax Retrun on Equity to be considered as computed in Form 12 based on Income tax rate approved</t>
  </si>
  <si>
    <t>Form 12 A: Income Tax Rate for Truing-up Years for Fifth Control Period</t>
  </si>
  <si>
    <t>FY 2024-25*</t>
  </si>
  <si>
    <t>Income Tax Rate of the Company (%) $</t>
  </si>
  <si>
    <r>
      <rPr>
        <b/>
        <sz val="11"/>
        <rFont val="Times New Roman"/>
        <family val="1"/>
      </rPr>
      <t>Note</t>
    </r>
    <r>
      <rPr>
        <sz val="11"/>
        <rFont val="Times New Roman"/>
        <family val="1"/>
      </rPr>
      <t>: # Actual tax paid on income from any other regulated or unregulated Business or Other Business shall be excluded for the calculation of Income Tax rate. Income tax paid on incentive, efficiency gains, Delayed Payment Charges, Interest on Delayed Payment, Income from Other Business, Income from any other source not considered in ARR is to be excluded from actual Income Tax paid, and shown separately</t>
    </r>
  </si>
  <si>
    <t xml:space="preserve">$ In case Entity is paying Minimum Alternate Tax (MAT), the Income Tax rate shall be considered as MAT rate including surcharge and cess </t>
  </si>
  <si>
    <t xml:space="preserve">* The lastest available approved income tax rate shall be considered. </t>
  </si>
  <si>
    <t>Form 12 (B):  Computation of Income Tax Rate for Fifth Control Period</t>
  </si>
  <si>
    <t>Income Tax Rate of the Company (%) *</t>
  </si>
  <si>
    <t>Rate of Return on Equity (%)</t>
  </si>
  <si>
    <t>c = b /(1-a)</t>
  </si>
  <si>
    <r>
      <rPr>
        <b/>
        <sz val="11"/>
        <color rgb="FF000000"/>
        <rFont val="Times New Roman"/>
        <family val="1"/>
      </rPr>
      <t>Note</t>
    </r>
    <r>
      <rPr>
        <sz val="11"/>
        <color rgb="FF000000"/>
        <rFont val="Times New Roman"/>
        <family val="1"/>
      </rPr>
      <t xml:space="preserve">: </t>
    </r>
  </si>
  <si>
    <t xml:space="preserve">*The lastest available approved income tax rate shall be considered. </t>
  </si>
  <si>
    <t>Various DPR Schemes for Civil Section, KGSC Pophali</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</si>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</sst>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 #,##0.00_ ;_ * \-#,##0.00_ ;_ * &quot;-&quot;??_ ;_ @_ "/>
    <numFmt numFmtId="164" formatCode="_(* #,##0.00_);_(* \(#,##0.00\);_(* &quot;-&quot;??_);_(@_)"/>
    <numFmt numFmtId="165" formatCode="_-* #,##0.00_-;\-* #,##0.00_-;_-* &quot;-&quot;??_-;_-@_-"/>
    <numFmt numFmtId="166" formatCode="0.00_)"/>
    <numFmt numFmtId="167" formatCode="&quot;ß&quot;#,##0.00_);\(&quot;ß&quot;#,##0.00\)"/>
    <numFmt numFmtId="168" formatCode="0.0"/>
    <numFmt numFmtId="169" formatCode="_(* #,##0_);_(* \(#,##0\);_(* &quot;-&quot;??_);_(@_)"/>
    <numFmt numFmtId="170" formatCode="_-* #,##0_-;\-* #,##0_-;_-* &quot;-&quot;??_-;_-@_-"/>
    <numFmt numFmtId="171" formatCode="_ * #,##0_ ;_ * \-#,##0_ ;_ * &quot;-&quot;??_ ;_ @_ "/>
    <numFmt numFmtId="172" formatCode="0\ &quot;Days&quot;"/>
    <numFmt numFmtId="173" formatCode="0\ &quot;Month&quot;"/>
    <numFmt numFmtId="174" formatCode="0.000"/>
    <numFmt numFmtId="175" formatCode="_ * #,##0.0_ ;_ * \-#,##0.0_ ;_ * &quot;-&quot;??_ ;_ @_ "/>
    <numFmt numFmtId="176" formatCode="_ * #,##0.000_ ;_ * \-#,##0.000_ ;_ * &quot;-&quot;??_ ;_ @_ "/>
    <numFmt numFmtId="177" formatCode="_(* #,##0.000_);_(* \(#,##0.000\);_(* &quot;-&quot;??_);_(@_)"/>
    <numFmt numFmtId="178" formatCode="[$-14009]dd/mm/yy;@"/>
    <numFmt numFmtId="179" formatCode="[$-14009]dd\-mm\-yy;@"/>
    <numFmt numFmtId="180" formatCode="0.0000"/>
    <numFmt numFmtId="181" formatCode="0.00000"/>
    <numFmt numFmtId="182" formatCode="0.000000000000000%"/>
    <numFmt numFmtId="183" formatCode="0.000%"/>
    <numFmt numFmtId="184" formatCode="#,##0.000"/>
    <numFmt numFmtId="185" formatCode="[$-14009]dd/mm/yyyy;@"/>
    <numFmt numFmtId="186" formatCode="dd/mm/yy;@"/>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0"/>
      <name val="Times New Roman"/>
      <family val="1"/>
    </font>
    <font>
      <b/>
      <sz val="10"/>
      <name val="Times New Roman"/>
      <family val="1"/>
    </font>
    <font>
      <b/>
      <sz val="11"/>
      <color indexed="8"/>
      <name val="Times New Roman"/>
      <family val="1"/>
    </font>
    <font>
      <b/>
      <sz val="12"/>
      <name val="Times New Roman"/>
      <family val="1"/>
    </font>
    <font>
      <b/>
      <sz val="14"/>
      <name val="Times New Roman"/>
      <family val="1"/>
    </font>
    <font>
      <b/>
      <sz val="10"/>
      <color indexed="9"/>
      <name val="Times New Roman"/>
      <family val="1"/>
    </font>
    <font>
      <sz val="12"/>
      <name val="Arial"/>
      <family val="2"/>
    </font>
    <font>
      <sz val="12"/>
      <name val="Times New Roman"/>
      <family val="1"/>
    </font>
    <font>
      <sz val="10"/>
      <name val="Arial"/>
      <family val="2"/>
    </font>
    <font>
      <sz val="12"/>
      <name val="Tms Rmn"/>
    </font>
    <font>
      <sz val="10"/>
      <name val="Helv"/>
    </font>
    <font>
      <sz val="8"/>
      <name val="Arial"/>
      <family val="2"/>
    </font>
    <font>
      <b/>
      <sz val="12"/>
      <name val="Arial"/>
      <family val="2"/>
    </font>
    <font>
      <sz val="7"/>
      <name val="Small Fonts"/>
      <family val="2"/>
    </font>
    <font>
      <b/>
      <i/>
      <sz val="16"/>
      <name val="Helv"/>
    </font>
    <font>
      <vertAlign val="superscript"/>
      <sz val="11"/>
      <name val="Times New Roman"/>
      <family val="1"/>
    </font>
    <font>
      <sz val="11"/>
      <name val="Arial"/>
      <family val="2"/>
    </font>
    <font>
      <sz val="11"/>
      <color indexed="8"/>
      <name val="Times New Roman"/>
      <family val="1"/>
    </font>
    <font>
      <b/>
      <sz val="11"/>
      <color indexed="9"/>
      <name val="Times New Roman"/>
      <family val="1"/>
    </font>
    <font>
      <sz val="11"/>
      <color theme="1"/>
      <name val="Calibri"/>
      <family val="2"/>
      <scheme val="minor"/>
    </font>
    <font>
      <b/>
      <sz val="11"/>
      <color theme="1"/>
      <name val="Times New Roman"/>
      <family val="1"/>
    </font>
    <font>
      <sz val="11"/>
      <color theme="1"/>
      <name val="Times New Roman"/>
      <family val="1"/>
    </font>
    <font>
      <sz val="11"/>
      <color indexed="8"/>
      <name val="Calibri"/>
      <family val="2"/>
    </font>
    <font>
      <sz val="11"/>
      <color theme="1"/>
      <name val="Calibri"/>
      <family val="2"/>
    </font>
    <font>
      <vertAlign val="superscript"/>
      <sz val="11"/>
      <color theme="1"/>
      <name val="Times New Roman"/>
      <family val="1"/>
    </font>
    <font>
      <sz val="12"/>
      <color theme="1"/>
      <name val="Book Antiqua"/>
      <family val="1"/>
    </font>
    <font>
      <sz val="10"/>
      <name val="Arial"/>
      <family val="2"/>
    </font>
    <font>
      <b/>
      <vertAlign val="superscript"/>
      <sz val="11"/>
      <color theme="1"/>
      <name val="Times New Roman"/>
      <family val="1"/>
    </font>
    <font>
      <sz val="10"/>
      <color theme="1"/>
      <name val="Arial"/>
      <family val="2"/>
    </font>
    <font>
      <b/>
      <sz val="11"/>
      <name val="Arial"/>
      <family val="2"/>
    </font>
    <font>
      <b/>
      <sz val="10"/>
      <color theme="1"/>
      <name val="Arial"/>
      <family val="2"/>
    </font>
    <font>
      <b/>
      <u/>
      <sz val="11"/>
      <name val="Times New Roman"/>
      <family val="1"/>
    </font>
    <font>
      <b/>
      <sz val="12"/>
      <color theme="1"/>
      <name val="Arial"/>
      <family val="2"/>
    </font>
    <font>
      <sz val="10"/>
      <name val="Arial"/>
      <family val="2"/>
    </font>
    <font>
      <sz val="14"/>
      <name val="Arial"/>
      <family val="2"/>
    </font>
    <font>
      <sz val="9"/>
      <color indexed="81"/>
      <name val="Tahoma"/>
      <family val="2"/>
    </font>
    <font>
      <b/>
      <sz val="9"/>
      <color indexed="81"/>
      <name val="Tahoma"/>
      <family val="2"/>
    </font>
    <font>
      <sz val="11"/>
      <color rgb="FFFF0000"/>
      <name val="Times New Roman"/>
      <family val="1"/>
    </font>
    <font>
      <b/>
      <sz val="22"/>
      <name val="Times New Roman"/>
      <family val="1"/>
    </font>
    <font>
      <b/>
      <sz val="72"/>
      <name val="Times New Roman"/>
      <family val="1"/>
    </font>
    <font>
      <b/>
      <sz val="26"/>
      <name val="Times New Roman"/>
      <family val="1"/>
    </font>
    <font>
      <sz val="12"/>
      <color theme="1"/>
      <name val="Times New Roman"/>
      <family val="1"/>
    </font>
    <font>
      <sz val="11"/>
      <name val="Calibri"/>
      <family val="2"/>
      <scheme val="minor"/>
    </font>
    <font>
      <sz val="10"/>
      <color rgb="FFFF0000"/>
      <name val="Times New Roman"/>
      <family val="1"/>
    </font>
    <font>
      <b/>
      <sz val="11"/>
      <name val="Calibri"/>
      <family val="2"/>
      <scheme val="minor"/>
    </font>
    <font>
      <b/>
      <sz val="11"/>
      <color indexed="8"/>
      <name val="Calibri"/>
      <family val="2"/>
      <scheme val="minor"/>
    </font>
    <font>
      <sz val="11"/>
      <color indexed="13"/>
      <name val="Calibri"/>
      <family val="2"/>
      <scheme val="minor"/>
    </font>
    <font>
      <b/>
      <u/>
      <sz val="11"/>
      <color rgb="FFFF0000"/>
      <name val="Calibri"/>
      <family val="2"/>
      <scheme val="minor"/>
    </font>
    <font>
      <b/>
      <sz val="11"/>
      <color indexed="36"/>
      <name val="Calibri"/>
      <family val="2"/>
      <scheme val="minor"/>
    </font>
    <font>
      <sz val="11"/>
      <color indexed="8"/>
      <name val="Calibri"/>
      <family val="2"/>
      <scheme val="minor"/>
    </font>
    <font>
      <sz val="11"/>
      <name val="Calibri"/>
      <family val="2"/>
    </font>
    <font>
      <b/>
      <sz val="11"/>
      <name val="Calibri"/>
      <family val="2"/>
    </font>
    <font>
      <u/>
      <sz val="11"/>
      <name val="Calibri"/>
      <family val="2"/>
      <scheme val="minor"/>
    </font>
    <font>
      <b/>
      <sz val="11"/>
      <color theme="1"/>
      <name val="Calibri"/>
      <family val="2"/>
      <scheme val="minor"/>
    </font>
    <font>
      <b/>
      <sz val="10"/>
      <name val="Arial"/>
      <family val="2"/>
    </font>
    <font>
      <sz val="12"/>
      <color indexed="8"/>
      <name val="Calibri"/>
      <family val="2"/>
      <scheme val="minor"/>
    </font>
    <font>
      <sz val="11"/>
      <color rgb="FF000000"/>
      <name val="Calibri"/>
      <family val="2"/>
    </font>
    <font>
      <sz val="11"/>
      <color theme="1"/>
      <name val="Cambria"/>
      <family val="1"/>
      <scheme val="major"/>
    </font>
    <font>
      <b/>
      <sz val="11"/>
      <color rgb="FF800080"/>
      <name val="Calibri"/>
      <family val="2"/>
    </font>
    <font>
      <b/>
      <sz val="11"/>
      <color indexed="30"/>
      <name val="Calibri"/>
      <family val="2"/>
      <scheme val="minor"/>
    </font>
    <font>
      <sz val="12"/>
      <color rgb="FF000000"/>
      <name val="Calibri"/>
      <family val="2"/>
    </font>
    <font>
      <b/>
      <sz val="11"/>
      <color indexed="10"/>
      <name val="Calibri"/>
      <family val="2"/>
    </font>
    <font>
      <sz val="11"/>
      <color rgb="FF000000"/>
      <name val="Times New Roman"/>
      <family val="1"/>
    </font>
    <font>
      <b/>
      <sz val="11"/>
      <color rgb="FF000000"/>
      <name val="Times New Roman"/>
      <family val="1"/>
    </font>
  </fonts>
  <fills count="2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rgb="FFFBCBA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A6A6A6"/>
        <bgColor rgb="FF000000"/>
      </patternFill>
    </fill>
    <fill>
      <patternFill patternType="solid">
        <fgColor rgb="FFFFFFFF"/>
        <bgColor rgb="FF000000"/>
      </patternFill>
    </fill>
    <fill>
      <patternFill patternType="solid">
        <fgColor theme="0" tint="-0.34998626667073579"/>
        <bgColor rgb="FF000000"/>
      </patternFill>
    </fill>
    <fill>
      <patternFill patternType="solid">
        <fgColor theme="0" tint="-4.9989318521683403E-2"/>
        <bgColor rgb="FF000000"/>
      </patternFill>
    </fill>
    <fill>
      <patternFill patternType="solid">
        <fgColor rgb="FFFFCC99"/>
        <bgColor rgb="FF000000"/>
      </patternFill>
    </fill>
    <fill>
      <patternFill patternType="solid">
        <fgColor rgb="FFF2F2F2"/>
        <bgColor rgb="FF000000"/>
      </patternFill>
    </fill>
  </fills>
  <borders count="33">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92">
    <xf numFmtId="0" fontId="0" fillId="0" borderId="0"/>
    <xf numFmtId="0" fontId="19" fillId="0" borderId="0" applyNumberFormat="0" applyFill="0" applyBorder="0" applyAlignment="0" applyProtection="0"/>
    <xf numFmtId="0" fontId="20" fillId="0" borderId="1"/>
    <xf numFmtId="0" fontId="20" fillId="0" borderId="1"/>
    <xf numFmtId="38" fontId="21" fillId="2" borderId="0" applyNumberFormat="0" applyBorder="0" applyAlignment="0" applyProtection="0"/>
    <xf numFmtId="0" fontId="22" fillId="0" borderId="2" applyNumberFormat="0" applyAlignment="0" applyProtection="0">
      <alignment horizontal="left" vertical="center"/>
    </xf>
    <xf numFmtId="0" fontId="22" fillId="0" borderId="3">
      <alignment horizontal="left" vertical="center"/>
    </xf>
    <xf numFmtId="10" fontId="21" fillId="3" borderId="4" applyNumberFormat="0" applyBorder="0" applyAlignment="0" applyProtection="0"/>
    <xf numFmtId="37" fontId="23" fillId="0" borderId="0"/>
    <xf numFmtId="166" fontId="24" fillId="0" borderId="0"/>
    <xf numFmtId="0" fontId="18" fillId="0" borderId="0"/>
    <xf numFmtId="0" fontId="18" fillId="0" borderId="0"/>
    <xf numFmtId="0" fontId="10" fillId="0" borderId="0"/>
    <xf numFmtId="0" fontId="10" fillId="0" borderId="0"/>
    <xf numFmtId="0" fontId="18" fillId="0" borderId="0">
      <alignment vertical="center"/>
    </xf>
    <xf numFmtId="0" fontId="18" fillId="0" borderId="0">
      <alignment vertical="center"/>
    </xf>
    <xf numFmtId="167" fontId="18" fillId="0" borderId="0" applyFont="0" applyFill="0" applyBorder="0" applyAlignment="0" applyProtection="0"/>
    <xf numFmtId="10" fontId="18" fillId="0" borderId="0" applyFont="0" applyFill="0" applyBorder="0" applyAlignment="0" applyProtection="0"/>
    <xf numFmtId="0" fontId="18" fillId="0" borderId="0"/>
    <xf numFmtId="0" fontId="29" fillId="0" borderId="0"/>
    <xf numFmtId="164" fontId="29" fillId="0" borderId="0" applyFont="0" applyFill="0" applyBorder="0" applyAlignment="0" applyProtection="0"/>
    <xf numFmtId="9" fontId="29" fillId="0" borderId="0" applyFont="0" applyFill="0" applyBorder="0" applyAlignment="0" applyProtection="0"/>
    <xf numFmtId="165" fontId="32" fillId="0" borderId="0" applyFont="0" applyFill="0" applyBorder="0" applyAlignment="0" applyProtection="0"/>
    <xf numFmtId="0" fontId="33" fillId="0" borderId="0"/>
    <xf numFmtId="9"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18" fillId="0" borderId="0" applyFont="0" applyFill="0" applyBorder="0" applyAlignment="0" applyProtection="0"/>
    <xf numFmtId="43" fontId="3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9" fillId="0" borderId="0"/>
    <xf numFmtId="0" fontId="32" fillId="0" borderId="0"/>
    <xf numFmtId="0" fontId="32" fillId="0" borderId="0"/>
    <xf numFmtId="0" fontId="29"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8" fillId="0" borderId="0" applyFont="0" applyFill="0" applyBorder="0" applyAlignment="0" applyProtection="0"/>
    <xf numFmtId="9" fontId="32" fillId="0" borderId="0" applyFont="0" applyFill="0" applyBorder="0" applyAlignment="0" applyProtection="0"/>
    <xf numFmtId="164" fontId="36"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0" fillId="0" borderId="0"/>
    <xf numFmtId="0" fontId="18" fillId="0" borderId="0" applyBorder="0" applyProtection="0"/>
    <xf numFmtId="167" fontId="32"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7" fillId="0" borderId="0"/>
    <xf numFmtId="164" fontId="7" fillId="0" borderId="0" applyFont="0" applyFill="0" applyBorder="0" applyAlignment="0" applyProtection="0"/>
    <xf numFmtId="165" fontId="18"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18" fillId="0" borderId="0">
      <alignment vertical="center"/>
    </xf>
    <xf numFmtId="43" fontId="43" fillId="0" borderId="0" applyFont="0" applyFill="0" applyBorder="0" applyAlignment="0" applyProtection="0"/>
    <xf numFmtId="9" fontId="43" fillId="0" borderId="0" applyFont="0" applyFill="0" applyBorder="0" applyAlignment="0" applyProtection="0"/>
    <xf numFmtId="0" fontId="18" fillId="0" borderId="0"/>
    <xf numFmtId="164" fontId="5"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164" fontId="4" fillId="0" borderId="0" applyFont="0" applyFill="0" applyBorder="0" applyAlignment="0" applyProtection="0"/>
    <xf numFmtId="0" fontId="16" fillId="0" borderId="0"/>
    <xf numFmtId="164" fontId="18" fillId="0" borderId="0" applyFont="0" applyFill="0" applyBorder="0" applyAlignment="0" applyProtection="0"/>
    <xf numFmtId="0" fontId="18" fillId="0" borderId="0">
      <alignment vertical="center"/>
    </xf>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0" fontId="1" fillId="0" borderId="0"/>
    <xf numFmtId="43" fontId="1" fillId="0" borderId="0" applyFont="0" applyFill="0" applyBorder="0" applyAlignment="0" applyProtection="0"/>
  </cellStyleXfs>
  <cellXfs count="1675">
    <xf numFmtId="0" fontId="0" fillId="0" borderId="0" xfId="0"/>
    <xf numFmtId="0" fontId="8" fillId="0" borderId="0" xfId="10" applyFont="1"/>
    <xf numFmtId="0" fontId="8" fillId="0" borderId="0" xfId="10" applyFont="1" applyFill="1"/>
    <xf numFmtId="0" fontId="8" fillId="0" borderId="4" xfId="10" applyFont="1" applyFill="1" applyBorder="1"/>
    <xf numFmtId="0" fontId="9" fillId="0" borderId="4" xfId="10" applyFont="1" applyFill="1" applyBorder="1"/>
    <xf numFmtId="0" fontId="8" fillId="0" borderId="0" xfId="10" applyFont="1" applyBorder="1"/>
    <xf numFmtId="0" fontId="9" fillId="0" borderId="0" xfId="10" applyFont="1" applyBorder="1"/>
    <xf numFmtId="0" fontId="8" fillId="5" borderId="0" xfId="10" applyFont="1" applyFill="1" applyBorder="1"/>
    <xf numFmtId="0" fontId="9" fillId="0" borderId="0" xfId="10" applyFont="1" applyAlignment="1">
      <alignment horizontal="centerContinuous"/>
    </xf>
    <xf numFmtId="0" fontId="8" fillId="0" borderId="4" xfId="10" applyFont="1" applyBorder="1"/>
    <xf numFmtId="0" fontId="8" fillId="5" borderId="4" xfId="10" applyFont="1" applyFill="1" applyBorder="1"/>
    <xf numFmtId="0" fontId="8" fillId="0" borderId="0" xfId="10" applyFont="1" applyFill="1" applyBorder="1"/>
    <xf numFmtId="0" fontId="9" fillId="4" borderId="4" xfId="10" applyFont="1" applyFill="1" applyBorder="1"/>
    <xf numFmtId="0" fontId="8" fillId="0" borderId="0" xfId="14" applyFont="1">
      <alignment vertical="center"/>
    </xf>
    <xf numFmtId="0" fontId="9" fillId="0" borderId="0" xfId="14" applyFont="1" applyAlignment="1">
      <alignment horizontal="centerContinuous" vertical="center"/>
    </xf>
    <xf numFmtId="0" fontId="8" fillId="0" borderId="0" xfId="14" applyFont="1" applyAlignment="1">
      <alignment horizontal="centerContinuous" vertical="center"/>
    </xf>
    <xf numFmtId="0" fontId="9" fillId="0" borderId="0" xfId="10" applyFont="1" applyBorder="1" applyAlignment="1">
      <alignment horizontal="centerContinuous" vertical="top"/>
    </xf>
    <xf numFmtId="0" fontId="8" fillId="0" borderId="0" xfId="10" applyFont="1" applyBorder="1" applyAlignment="1">
      <alignment horizontal="centerContinuous"/>
    </xf>
    <xf numFmtId="0" fontId="9" fillId="0" borderId="0" xfId="10" applyFont="1" applyBorder="1" applyAlignment="1">
      <alignment horizontal="centerContinuous"/>
    </xf>
    <xf numFmtId="0" fontId="8" fillId="6" borderId="0" xfId="10" applyFont="1" applyFill="1" applyBorder="1" applyAlignment="1">
      <alignment horizontal="centerContinuous"/>
    </xf>
    <xf numFmtId="0" fontId="8" fillId="6" borderId="0" xfId="10" applyFont="1" applyFill="1" applyBorder="1" applyAlignment="1">
      <alignment horizontal="left"/>
    </xf>
    <xf numFmtId="0" fontId="9" fillId="0" borderId="0" xfId="14" applyFont="1" applyAlignment="1">
      <alignment horizontal="right" vertical="center"/>
    </xf>
    <xf numFmtId="0" fontId="9" fillId="0" borderId="0" xfId="14" applyFont="1">
      <alignment vertical="center"/>
    </xf>
    <xf numFmtId="0" fontId="8" fillId="0" borderId="4" xfId="14" applyFont="1" applyBorder="1">
      <alignment vertical="center"/>
    </xf>
    <xf numFmtId="0" fontId="9" fillId="5" borderId="4" xfId="10" applyFont="1" applyFill="1" applyBorder="1" applyAlignment="1" applyProtection="1">
      <alignment horizontal="left"/>
    </xf>
    <xf numFmtId="0" fontId="8" fillId="5" borderId="4" xfId="10" applyFont="1" applyFill="1" applyBorder="1" applyAlignment="1" applyProtection="1">
      <alignment horizontal="left"/>
    </xf>
    <xf numFmtId="0" fontId="9" fillId="0" borderId="4" xfId="14" applyFont="1" applyBorder="1">
      <alignment vertical="center"/>
    </xf>
    <xf numFmtId="0" fontId="8" fillId="5" borderId="4" xfId="10" quotePrefix="1" applyFont="1" applyFill="1" applyBorder="1" applyAlignment="1">
      <alignment horizontal="left" vertical="top" wrapText="1"/>
    </xf>
    <xf numFmtId="0" fontId="8" fillId="5" borderId="4" xfId="10" applyFont="1" applyFill="1" applyBorder="1" applyAlignment="1" applyProtection="1">
      <alignment horizontal="left" wrapText="1"/>
    </xf>
    <xf numFmtId="0" fontId="16" fillId="0" borderId="0" xfId="10" applyFont="1" applyAlignment="1">
      <alignment horizontal="center" vertical="center"/>
    </xf>
    <xf numFmtId="0" fontId="17" fillId="0" borderId="0" xfId="14" applyFont="1">
      <alignment vertical="center"/>
    </xf>
    <xf numFmtId="0" fontId="13" fillId="0" borderId="0" xfId="14" applyFont="1" applyAlignment="1">
      <alignment horizontal="right" vertical="center"/>
    </xf>
    <xf numFmtId="0" fontId="8" fillId="0" borderId="0" xfId="14" applyFont="1" applyAlignment="1">
      <alignment vertical="center"/>
    </xf>
    <xf numFmtId="0" fontId="8" fillId="0" borderId="0" xfId="10" applyFont="1" applyBorder="1" applyAlignment="1">
      <alignment horizontal="center" vertical="top"/>
    </xf>
    <xf numFmtId="0" fontId="8" fillId="0" borderId="0" xfId="10" applyFont="1" applyBorder="1" applyAlignment="1"/>
    <xf numFmtId="0" fontId="8" fillId="0" borderId="0" xfId="10" applyFont="1" applyBorder="1" applyAlignment="1">
      <alignment vertical="top"/>
    </xf>
    <xf numFmtId="0" fontId="8" fillId="0" borderId="4" xfId="10" applyFont="1" applyBorder="1" applyAlignment="1">
      <alignment vertical="top"/>
    </xf>
    <xf numFmtId="0" fontId="8" fillId="0" borderId="4" xfId="10" applyFont="1" applyBorder="1" applyAlignment="1"/>
    <xf numFmtId="0" fontId="9" fillId="5" borderId="4" xfId="14" applyFont="1" applyFill="1" applyBorder="1" applyAlignment="1">
      <alignment horizontal="center" vertical="center" wrapText="1"/>
    </xf>
    <xf numFmtId="0" fontId="9" fillId="0" borderId="4" xfId="10" applyFont="1" applyBorder="1"/>
    <xf numFmtId="0" fontId="8" fillId="0" borderId="0" xfId="10" applyFont="1" applyFill="1" applyBorder="1" applyProtection="1"/>
    <xf numFmtId="166" fontId="8" fillId="0" borderId="0" xfId="10" applyNumberFormat="1" applyFont="1" applyFill="1" applyBorder="1" applyAlignment="1" applyProtection="1">
      <alignment horizontal="center"/>
    </xf>
    <xf numFmtId="0" fontId="9" fillId="0" borderId="0" xfId="10" applyFont="1"/>
    <xf numFmtId="0" fontId="25" fillId="0" borderId="0" xfId="10" applyFont="1" applyBorder="1" applyAlignment="1">
      <alignment horizontal="left"/>
    </xf>
    <xf numFmtId="0" fontId="25" fillId="0" borderId="0" xfId="10" applyFont="1" applyBorder="1" applyAlignment="1">
      <alignment horizontal="center"/>
    </xf>
    <xf numFmtId="0" fontId="8" fillId="0" borderId="0" xfId="10" applyFont="1" applyBorder="1" applyAlignment="1">
      <alignment horizontal="left"/>
    </xf>
    <xf numFmtId="0" fontId="8" fillId="0" borderId="0" xfId="10" applyFont="1" applyBorder="1" applyAlignment="1">
      <alignment horizontal="left" vertical="top"/>
    </xf>
    <xf numFmtId="166" fontId="8" fillId="0" borderId="0" xfId="10" applyNumberFormat="1" applyFont="1" applyFill="1" applyBorder="1" applyProtection="1"/>
    <xf numFmtId="0" fontId="8" fillId="0" borderId="0" xfId="10" applyFont="1" applyBorder="1" applyAlignment="1">
      <alignment horizontal="center" vertical="top" wrapText="1"/>
    </xf>
    <xf numFmtId="0" fontId="8" fillId="0" borderId="0" xfId="10" applyFont="1" applyBorder="1" applyAlignment="1">
      <alignment horizontal="center"/>
    </xf>
    <xf numFmtId="0" fontId="8" fillId="0" borderId="0" xfId="10" applyFont="1" applyBorder="1" applyAlignment="1">
      <alignment horizontal="justify" vertical="top" wrapText="1"/>
    </xf>
    <xf numFmtId="0" fontId="9" fillId="0" borderId="0" xfId="10" applyFont="1" applyFill="1" applyBorder="1" applyAlignment="1">
      <alignment horizontal="left" vertical="top"/>
    </xf>
    <xf numFmtId="0" fontId="9" fillId="0" borderId="0" xfId="10" applyFont="1" applyBorder="1" applyAlignment="1">
      <alignment horizontal="left"/>
    </xf>
    <xf numFmtId="0" fontId="9" fillId="5" borderId="0" xfId="10" applyFont="1" applyFill="1" applyBorder="1"/>
    <xf numFmtId="0" fontId="26" fillId="0" borderId="0" xfId="10" applyFont="1" applyBorder="1" applyAlignment="1">
      <alignment vertical="top" wrapText="1"/>
    </xf>
    <xf numFmtId="0" fontId="8" fillId="5" borderId="0" xfId="10" applyFont="1" applyFill="1" applyBorder="1" applyAlignment="1">
      <alignment wrapText="1"/>
    </xf>
    <xf numFmtId="0" fontId="9" fillId="0" borderId="0" xfId="14" applyFont="1" applyFill="1" applyBorder="1" applyAlignment="1">
      <alignment vertical="center" wrapText="1"/>
    </xf>
    <xf numFmtId="0" fontId="8" fillId="0" borderId="4" xfId="10" applyFont="1" applyFill="1" applyBorder="1" applyAlignment="1" applyProtection="1">
      <alignment horizontal="left"/>
    </xf>
    <xf numFmtId="0" fontId="8" fillId="5" borderId="4" xfId="10" applyFont="1" applyFill="1" applyBorder="1" applyAlignment="1" applyProtection="1">
      <alignment vertical="top" wrapText="1"/>
    </xf>
    <xf numFmtId="0" fontId="9" fillId="5" borderId="4" xfId="10" applyFont="1" applyFill="1" applyBorder="1" applyAlignment="1" applyProtection="1">
      <alignment vertical="top" wrapText="1"/>
    </xf>
    <xf numFmtId="0" fontId="9" fillId="0" borderId="0" xfId="10" applyFont="1" applyBorder="1" applyAlignment="1">
      <alignment horizontal="right"/>
    </xf>
    <xf numFmtId="0" fontId="8" fillId="0" borderId="0" xfId="14" applyFont="1" applyFill="1" applyBorder="1">
      <alignment vertical="center"/>
    </xf>
    <xf numFmtId="0" fontId="9" fillId="0" borderId="0" xfId="10" applyFont="1" applyBorder="1" applyAlignment="1">
      <alignment vertical="center"/>
    </xf>
    <xf numFmtId="0" fontId="8" fillId="0" borderId="0" xfId="10" applyFont="1" applyFill="1" applyBorder="1" applyAlignment="1">
      <alignment horizontal="centerContinuous"/>
    </xf>
    <xf numFmtId="0" fontId="9" fillId="0" borderId="0" xfId="10" applyFont="1" applyFill="1" applyBorder="1" applyAlignment="1">
      <alignment horizontal="centerContinuous"/>
    </xf>
    <xf numFmtId="0" fontId="9" fillId="0" borderId="0" xfId="10" applyFont="1" applyBorder="1" applyAlignment="1">
      <alignment horizontal="left" vertical="top"/>
    </xf>
    <xf numFmtId="0" fontId="8" fillId="0" borderId="0" xfId="10" applyFont="1" applyAlignment="1"/>
    <xf numFmtId="0" fontId="8" fillId="0" borderId="0" xfId="10" applyFont="1" applyBorder="1" applyAlignment="1">
      <alignment horizontal="centerContinuous" vertical="top"/>
    </xf>
    <xf numFmtId="0" fontId="28" fillId="0" borderId="0" xfId="10" applyFont="1" applyFill="1" applyBorder="1"/>
    <xf numFmtId="0" fontId="9" fillId="0" borderId="0" xfId="10" applyFont="1" applyBorder="1" applyAlignment="1">
      <alignment horizontal="center"/>
    </xf>
    <xf numFmtId="0" fontId="9" fillId="0" borderId="4" xfId="10" applyFont="1" applyBorder="1" applyAlignment="1">
      <alignment vertical="top"/>
    </xf>
    <xf numFmtId="0" fontId="10" fillId="0" borderId="0" xfId="14" applyFont="1">
      <alignment vertical="center"/>
    </xf>
    <xf numFmtId="0" fontId="11" fillId="0" borderId="0" xfId="14" applyFont="1">
      <alignment vertical="center"/>
    </xf>
    <xf numFmtId="0" fontId="10" fillId="0" borderId="0" xfId="14" applyFont="1" applyFill="1">
      <alignment vertical="center"/>
    </xf>
    <xf numFmtId="0" fontId="10" fillId="0" borderId="4" xfId="14" applyFont="1" applyFill="1" applyBorder="1">
      <alignment vertical="center"/>
    </xf>
    <xf numFmtId="0" fontId="11" fillId="0" borderId="0" xfId="14" applyFont="1" applyFill="1" applyBorder="1">
      <alignment vertical="center"/>
    </xf>
    <xf numFmtId="0" fontId="10" fillId="0" borderId="0" xfId="14" applyFont="1" applyFill="1" applyBorder="1">
      <alignment vertical="center"/>
    </xf>
    <xf numFmtId="0" fontId="8" fillId="6" borderId="0" xfId="10" applyFont="1" applyFill="1" applyBorder="1"/>
    <xf numFmtId="0" fontId="8" fillId="0" borderId="4" xfId="10" applyFont="1" applyFill="1" applyBorder="1" applyAlignment="1" applyProtection="1">
      <alignment horizontal="left" vertical="top" wrapText="1"/>
    </xf>
    <xf numFmtId="0" fontId="8" fillId="0" borderId="4" xfId="10" applyFont="1" applyFill="1" applyBorder="1" applyAlignment="1">
      <alignment vertical="top"/>
    </xf>
    <xf numFmtId="0" fontId="28" fillId="0" borderId="0" xfId="14" applyFont="1" applyFill="1">
      <alignment vertical="center"/>
    </xf>
    <xf numFmtId="0" fontId="9" fillId="0" borderId="0" xfId="10" applyFont="1" applyBorder="1" applyAlignment="1"/>
    <xf numFmtId="0" fontId="9" fillId="0" borderId="0" xfId="14" applyFont="1" applyFill="1" applyBorder="1" applyAlignment="1">
      <alignment horizontal="left" vertical="center"/>
    </xf>
    <xf numFmtId="0" fontId="8" fillId="0" borderId="0" xfId="14" applyFont="1" applyAlignment="1">
      <alignment vertical="center" wrapText="1"/>
    </xf>
    <xf numFmtId="0" fontId="25" fillId="0" borderId="4" xfId="10" applyFont="1" applyBorder="1" applyAlignment="1">
      <alignment horizontal="left"/>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0" applyFont="1" applyFill="1" applyBorder="1" applyAlignment="1">
      <alignment horizontal="center" vertical="center" wrapText="1"/>
    </xf>
    <xf numFmtId="0" fontId="9" fillId="4" borderId="4" xfId="14" applyFont="1" applyFill="1" applyBorder="1" applyAlignment="1">
      <alignment horizontal="center" vertical="center" wrapText="1"/>
    </xf>
    <xf numFmtId="0" fontId="9" fillId="0" borderId="0" xfId="10" applyFont="1" applyBorder="1" applyAlignment="1">
      <alignment horizontal="center" vertical="top"/>
    </xf>
    <xf numFmtId="0" fontId="11" fillId="0" borderId="0" xfId="10" applyFont="1" applyBorder="1" applyAlignment="1">
      <alignment horizontal="center" vertical="center"/>
    </xf>
    <xf numFmtId="0" fontId="8" fillId="0" borderId="0" xfId="10" applyFont="1" applyBorder="1" applyAlignment="1">
      <alignment vertical="center"/>
    </xf>
    <xf numFmtId="0" fontId="8" fillId="0" borderId="4" xfId="10" applyFont="1" applyFill="1" applyBorder="1" applyAlignment="1" applyProtection="1">
      <alignment horizontal="left" vertical="center"/>
    </xf>
    <xf numFmtId="0" fontId="8" fillId="0" borderId="0" xfId="10" applyFont="1" applyFill="1" applyBorder="1" applyAlignment="1">
      <alignment vertical="center"/>
    </xf>
    <xf numFmtId="0" fontId="9" fillId="0" borderId="0" xfId="10" applyFont="1" applyBorder="1" applyAlignment="1">
      <alignment horizontal="center" vertical="center"/>
    </xf>
    <xf numFmtId="0" fontId="10" fillId="0" borderId="0" xfId="10" applyFont="1"/>
    <xf numFmtId="0" fontId="8" fillId="0" borderId="4" xfId="10" applyFont="1" applyBorder="1" applyAlignment="1">
      <alignment horizontal="center" vertical="top"/>
    </xf>
    <xf numFmtId="0" fontId="8" fillId="0" borderId="4" xfId="10" applyFont="1" applyFill="1" applyBorder="1" applyAlignment="1" applyProtection="1">
      <alignment horizontal="left" wrapText="1"/>
    </xf>
    <xf numFmtId="0" fontId="8" fillId="0" borderId="0" xfId="10" applyFont="1" applyAlignment="1">
      <alignment vertical="center"/>
    </xf>
    <xf numFmtId="0" fontId="9" fillId="0" borderId="4" xfId="10" applyFont="1" applyBorder="1" applyAlignment="1">
      <alignment horizontal="left" vertical="top"/>
    </xf>
    <xf numFmtId="0" fontId="8" fillId="0" borderId="0" xfId="14" applyFont="1" applyAlignment="1">
      <alignment horizontal="center" vertical="center"/>
    </xf>
    <xf numFmtId="0" fontId="8" fillId="0" borderId="4" xfId="14" applyFont="1" applyBorder="1" applyAlignment="1">
      <alignment horizontal="center" vertical="center"/>
    </xf>
    <xf numFmtId="0" fontId="9" fillId="0" borderId="4" xfId="14" applyFont="1" applyBorder="1" applyAlignment="1">
      <alignment horizontal="center" vertical="center"/>
    </xf>
    <xf numFmtId="0" fontId="14" fillId="0" borderId="0" xfId="14" applyFont="1" applyAlignment="1">
      <alignment horizontal="left" vertical="center"/>
    </xf>
    <xf numFmtId="0" fontId="8" fillId="0" borderId="4" xfId="14" applyFont="1" applyBorder="1" applyAlignment="1">
      <alignment vertical="top" wrapText="1"/>
    </xf>
    <xf numFmtId="0" fontId="8" fillId="0" borderId="4" xfId="14" applyFont="1" applyBorder="1" applyAlignment="1">
      <alignment horizontal="center" vertical="top" wrapText="1"/>
    </xf>
    <xf numFmtId="0" fontId="9" fillId="0" borderId="4" xfId="14" applyFont="1" applyBorder="1" applyAlignment="1">
      <alignment vertical="top" wrapText="1"/>
    </xf>
    <xf numFmtId="0" fontId="9" fillId="4" borderId="4" xfId="10" applyFont="1" applyFill="1" applyBorder="1" applyAlignment="1">
      <alignment vertical="top" wrapText="1"/>
    </xf>
    <xf numFmtId="16" fontId="9" fillId="4" borderId="4" xfId="10" applyNumberFormat="1" applyFont="1" applyFill="1" applyBorder="1" applyAlignment="1">
      <alignment horizontal="center" vertical="center" wrapText="1"/>
    </xf>
    <xf numFmtId="0" fontId="9" fillId="0" borderId="4" xfId="10" applyFont="1" applyFill="1" applyBorder="1" applyAlignment="1" applyProtection="1">
      <alignment vertical="top" wrapText="1"/>
    </xf>
    <xf numFmtId="0" fontId="18" fillId="4" borderId="4" xfId="10" applyFill="1" applyBorder="1" applyAlignment="1">
      <alignment horizontal="center" vertical="center" wrapText="1"/>
    </xf>
    <xf numFmtId="0" fontId="9" fillId="0" borderId="4" xfId="10" applyFont="1" applyBorder="1" applyAlignment="1"/>
    <xf numFmtId="0" fontId="10" fillId="0" borderId="4" xfId="14" applyFont="1" applyFill="1" applyBorder="1" applyAlignment="1">
      <alignment horizontal="center" vertical="center"/>
    </xf>
    <xf numFmtId="0" fontId="11" fillId="0" borderId="4" xfId="10" applyFont="1" applyFill="1" applyBorder="1" applyAlignment="1">
      <alignment horizontal="center" vertical="center" wrapText="1"/>
    </xf>
    <xf numFmtId="0" fontId="11" fillId="0" borderId="4" xfId="10" applyFont="1" applyFill="1" applyBorder="1" applyAlignment="1">
      <alignment horizontal="center" vertical="center"/>
    </xf>
    <xf numFmtId="0" fontId="10" fillId="0" borderId="4" xfId="14" applyFont="1" applyBorder="1">
      <alignment vertical="center"/>
    </xf>
    <xf numFmtId="0" fontId="10" fillId="0" borderId="0" xfId="14" applyFont="1" applyAlignment="1">
      <alignment horizontal="center" vertical="center"/>
    </xf>
    <xf numFmtId="0" fontId="11" fillId="0" borderId="0" xfId="10" applyFont="1"/>
    <xf numFmtId="0" fontId="10" fillId="0" borderId="0" xfId="10" applyFont="1" applyAlignment="1">
      <alignment vertical="center"/>
    </xf>
    <xf numFmtId="0" fontId="18" fillId="0" borderId="0" xfId="10" applyAlignment="1">
      <alignment vertical="center"/>
    </xf>
    <xf numFmtId="0" fontId="9" fillId="0" borderId="4" xfId="14" applyFont="1" applyBorder="1" applyAlignment="1">
      <alignment horizontal="center" vertical="top" wrapText="1"/>
    </xf>
    <xf numFmtId="0" fontId="8" fillId="0" borderId="4" xfId="14" applyFont="1" applyFill="1" applyBorder="1">
      <alignment vertical="center"/>
    </xf>
    <xf numFmtId="0" fontId="8" fillId="0" borderId="4" xfId="14" applyFont="1" applyFill="1" applyBorder="1" applyAlignment="1">
      <alignment vertical="top" wrapText="1"/>
    </xf>
    <xf numFmtId="0" fontId="17" fillId="0" borderId="4" xfId="14" applyFont="1" applyBorder="1">
      <alignment vertical="center"/>
    </xf>
    <xf numFmtId="0" fontId="17" fillId="0" borderId="4" xfId="14" applyFont="1" applyBorder="1" applyAlignment="1">
      <alignment horizontal="center" vertical="center"/>
    </xf>
    <xf numFmtId="0" fontId="17" fillId="0" borderId="4" xfId="14" applyFont="1" applyBorder="1" applyAlignment="1">
      <alignment vertical="top" wrapText="1"/>
    </xf>
    <xf numFmtId="0" fontId="31" fillId="0" borderId="4" xfId="19" applyFont="1" applyBorder="1" applyAlignment="1">
      <alignment vertical="center"/>
    </xf>
    <xf numFmtId="0" fontId="31" fillId="0" borderId="4" xfId="19" applyFont="1" applyBorder="1" applyAlignment="1">
      <alignment horizontal="center" vertical="center"/>
    </xf>
    <xf numFmtId="0" fontId="30" fillId="0" borderId="4" xfId="19" applyFont="1" applyBorder="1" applyAlignment="1">
      <alignment vertical="center"/>
    </xf>
    <xf numFmtId="0" fontId="8" fillId="0" borderId="4" xfId="14" applyFont="1" applyBorder="1" applyAlignment="1">
      <alignment horizontal="left" vertical="center"/>
    </xf>
    <xf numFmtId="0" fontId="8" fillId="0" borderId="4" xfId="14" applyFont="1" applyFill="1" applyBorder="1" applyAlignment="1">
      <alignment horizontal="left" vertical="center"/>
    </xf>
    <xf numFmtId="0" fontId="8" fillId="0" borderId="0" xfId="10" applyFont="1" applyAlignment="1">
      <alignment vertical="top"/>
    </xf>
    <xf numFmtId="0" fontId="9" fillId="0" borderId="0" xfId="10" applyFont="1" applyAlignment="1">
      <alignment horizontal="center"/>
    </xf>
    <xf numFmtId="0" fontId="9" fillId="0" borderId="4" xfId="10" applyFont="1" applyBorder="1" applyAlignment="1">
      <alignment horizontal="center" vertical="center"/>
    </xf>
    <xf numFmtId="0" fontId="8" fillId="0" borderId="4" xfId="10" applyFont="1" applyBorder="1" applyAlignment="1">
      <alignment horizontal="center"/>
    </xf>
    <xf numFmtId="0" fontId="18" fillId="0" borderId="0" xfId="10" applyAlignment="1">
      <alignment horizontal="center" vertical="center"/>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4" applyFont="1" applyFill="1" applyBorder="1" applyAlignment="1">
      <alignment horizontal="center" vertical="center" wrapText="1"/>
    </xf>
    <xf numFmtId="0" fontId="9" fillId="4" borderId="4" xfId="14" applyFont="1" applyFill="1" applyBorder="1" applyAlignment="1">
      <alignment horizontal="center" vertical="center" wrapText="1"/>
    </xf>
    <xf numFmtId="0" fontId="8" fillId="5" borderId="4" xfId="10" applyFont="1" applyFill="1" applyBorder="1" applyAlignment="1">
      <alignment horizontal="center" vertical="top"/>
    </xf>
    <xf numFmtId="0" fontId="8" fillId="5" borderId="4" xfId="14" applyFont="1" applyFill="1" applyBorder="1">
      <alignment vertical="center"/>
    </xf>
    <xf numFmtId="0" fontId="9" fillId="5" borderId="4" xfId="10" applyFont="1" applyFill="1" applyBorder="1" applyAlignment="1" applyProtection="1">
      <alignment horizontal="left" vertical="top" wrapText="1"/>
    </xf>
    <xf numFmtId="0" fontId="8" fillId="5" borderId="4" xfId="10" applyFont="1" applyFill="1" applyBorder="1" applyAlignment="1">
      <alignment horizontal="center"/>
    </xf>
    <xf numFmtId="0" fontId="9" fillId="5" borderId="4" xfId="10" applyFont="1" applyFill="1" applyBorder="1" applyAlignment="1">
      <alignment horizontal="center"/>
    </xf>
    <xf numFmtId="0" fontId="9" fillId="5" borderId="4" xfId="14" quotePrefix="1" applyFont="1" applyFill="1" applyBorder="1" applyAlignment="1">
      <alignment horizontal="center" vertical="center" wrapText="1"/>
    </xf>
    <xf numFmtId="0" fontId="9" fillId="5" borderId="4" xfId="14" applyFont="1" applyFill="1" applyBorder="1" applyAlignment="1">
      <alignment horizontal="left" vertical="center" wrapText="1"/>
    </xf>
    <xf numFmtId="0" fontId="8" fillId="5" borderId="4" xfId="14" quotePrefix="1" applyFont="1" applyFill="1" applyBorder="1" applyAlignment="1">
      <alignment horizontal="center" vertical="center" wrapText="1"/>
    </xf>
    <xf numFmtId="0" fontId="8" fillId="5" borderId="4" xfId="14" applyFont="1" applyFill="1" applyBorder="1" applyAlignment="1">
      <alignment horizontal="center" vertical="center" wrapText="1"/>
    </xf>
    <xf numFmtId="0" fontId="8" fillId="6" borderId="4" xfId="14" applyFont="1" applyFill="1" applyBorder="1" applyAlignment="1">
      <alignment horizontal="left" vertical="center" wrapText="1"/>
    </xf>
    <xf numFmtId="0" fontId="8" fillId="6" borderId="4" xfId="14" applyFont="1" applyFill="1" applyBorder="1" applyAlignment="1">
      <alignment vertical="center" wrapText="1"/>
    </xf>
    <xf numFmtId="0" fontId="8" fillId="5" borderId="4" xfId="14" applyFont="1" applyFill="1" applyBorder="1" applyAlignment="1">
      <alignment horizontal="left" vertical="center" wrapText="1"/>
    </xf>
    <xf numFmtId="0" fontId="9" fillId="0" borderId="4" xfId="10" applyFont="1" applyBorder="1" applyAlignment="1">
      <alignment horizontal="center"/>
    </xf>
    <xf numFmtId="0" fontId="9" fillId="0" borderId="4" xfId="10" applyFont="1" applyBorder="1" applyAlignment="1">
      <alignment vertical="top" wrapText="1"/>
    </xf>
    <xf numFmtId="0" fontId="9" fillId="6" borderId="4" xfId="10" applyFont="1" applyFill="1" applyBorder="1" applyAlignment="1">
      <alignment vertical="top"/>
    </xf>
    <xf numFmtId="0" fontId="18" fillId="5" borderId="4" xfId="10" applyFill="1" applyBorder="1" applyAlignment="1">
      <alignment horizontal="center" vertical="center"/>
    </xf>
    <xf numFmtId="0" fontId="8" fillId="0" borderId="4" xfId="10" applyFont="1" applyFill="1" applyBorder="1" applyProtection="1"/>
    <xf numFmtId="0" fontId="9" fillId="5" borderId="4" xfId="10" applyFont="1" applyFill="1" applyBorder="1"/>
    <xf numFmtId="0" fontId="9" fillId="5" borderId="4" xfId="10" applyFont="1" applyFill="1" applyBorder="1" applyAlignment="1">
      <alignment horizontal="center" vertical="center"/>
    </xf>
    <xf numFmtId="0" fontId="8" fillId="0" borderId="4" xfId="10" applyFont="1" applyFill="1" applyBorder="1" applyAlignment="1" applyProtection="1">
      <alignment wrapText="1"/>
    </xf>
    <xf numFmtId="0" fontId="9" fillId="5" borderId="4" xfId="10" applyFont="1" applyFill="1" applyBorder="1" applyAlignment="1">
      <alignment horizontal="center" vertical="top"/>
    </xf>
    <xf numFmtId="0" fontId="8" fillId="5" borderId="4" xfId="14" applyFont="1" applyFill="1" applyBorder="1" applyAlignment="1">
      <alignment vertical="center" wrapText="1"/>
    </xf>
    <xf numFmtId="0" fontId="8" fillId="0" borderId="4" xfId="14" applyFont="1" applyFill="1" applyBorder="1" applyAlignment="1">
      <alignment vertical="center" wrapText="1"/>
    </xf>
    <xf numFmtId="0" fontId="9" fillId="0" borderId="0" xfId="10" applyFont="1" applyBorder="1" applyAlignment="1">
      <alignment horizontal="left" vertical="center"/>
    </xf>
    <xf numFmtId="0" fontId="9" fillId="0" borderId="0" xfId="10" applyFont="1" applyBorder="1" applyAlignment="1">
      <alignment horizontal="centerContinuous" vertical="center"/>
    </xf>
    <xf numFmtId="0" fontId="8" fillId="0" borderId="0" xfId="10" applyFont="1" applyBorder="1" applyAlignment="1">
      <alignment horizontal="centerContinuous" vertical="center"/>
    </xf>
    <xf numFmtId="0" fontId="8" fillId="5" borderId="4" xfId="10" applyFont="1" applyFill="1" applyBorder="1" applyAlignment="1">
      <alignment horizontal="center" vertical="center"/>
    </xf>
    <xf numFmtId="0" fontId="8" fillId="5" borderId="4" xfId="10" applyFont="1" applyFill="1" applyBorder="1" applyAlignment="1" applyProtection="1">
      <alignment vertical="center" wrapText="1"/>
    </xf>
    <xf numFmtId="0" fontId="9" fillId="5" borderId="4" xfId="10" applyFont="1" applyFill="1" applyBorder="1" applyAlignment="1" applyProtection="1">
      <alignment horizontal="left" vertical="center" wrapText="1"/>
    </xf>
    <xf numFmtId="0" fontId="8" fillId="0" borderId="4" xfId="10" applyFont="1" applyBorder="1" applyAlignment="1">
      <alignment vertical="center"/>
    </xf>
    <xf numFmtId="0" fontId="8" fillId="5" borderId="0" xfId="10" applyFont="1" applyFill="1" applyBorder="1" applyAlignment="1">
      <alignment vertical="center"/>
    </xf>
    <xf numFmtId="0" fontId="8" fillId="0" borderId="0" xfId="10" applyFont="1" applyBorder="1" applyAlignment="1">
      <alignment horizontal="left" vertical="center"/>
    </xf>
    <xf numFmtId="0" fontId="25" fillId="0" borderId="0" xfId="10" applyFont="1" applyBorder="1" applyAlignment="1">
      <alignment horizontal="left" vertical="center"/>
    </xf>
    <xf numFmtId="166" fontId="8" fillId="0" borderId="0" xfId="10" applyNumberFormat="1" applyFont="1" applyFill="1" applyBorder="1" applyAlignment="1" applyProtection="1">
      <alignment vertical="center"/>
    </xf>
    <xf numFmtId="0" fontId="8" fillId="0" borderId="4" xfId="10" applyFont="1" applyBorder="1" applyAlignment="1">
      <alignment horizontal="center" vertical="center"/>
    </xf>
    <xf numFmtId="0" fontId="9" fillId="5" borderId="4" xfId="10" applyFont="1" applyFill="1" applyBorder="1" applyAlignment="1" applyProtection="1">
      <alignment vertical="center" wrapText="1"/>
    </xf>
    <xf numFmtId="0" fontId="31" fillId="6" borderId="9" xfId="10" applyFont="1" applyFill="1" applyBorder="1"/>
    <xf numFmtId="0" fontId="31" fillId="6" borderId="11" xfId="10" applyFont="1" applyFill="1" applyBorder="1"/>
    <xf numFmtId="0" fontId="31" fillId="6" borderId="0" xfId="10" applyFont="1" applyFill="1" applyBorder="1"/>
    <xf numFmtId="0" fontId="31" fillId="6" borderId="0" xfId="10" applyFont="1" applyFill="1"/>
    <xf numFmtId="0" fontId="31" fillId="6" borderId="12" xfId="10" applyFont="1" applyFill="1" applyBorder="1"/>
    <xf numFmtId="0" fontId="31" fillId="6" borderId="4" xfId="10" applyFont="1" applyFill="1" applyBorder="1" applyAlignment="1">
      <alignment vertical="center"/>
    </xf>
    <xf numFmtId="0" fontId="31" fillId="6" borderId="4" xfId="10" applyFont="1" applyFill="1" applyBorder="1" applyAlignment="1">
      <alignment horizontal="center" vertical="center"/>
    </xf>
    <xf numFmtId="0" fontId="30" fillId="6" borderId="4" xfId="10" applyFont="1" applyFill="1" applyBorder="1" applyAlignment="1">
      <alignment vertical="center"/>
    </xf>
    <xf numFmtId="0" fontId="30" fillId="6" borderId="0" xfId="10" applyFont="1" applyFill="1" applyBorder="1" applyAlignment="1">
      <alignment horizontal="left" vertical="top"/>
    </xf>
    <xf numFmtId="0" fontId="30" fillId="6" borderId="0" xfId="10" applyFont="1" applyFill="1" applyBorder="1" applyAlignment="1"/>
    <xf numFmtId="0" fontId="30" fillId="6" borderId="4" xfId="10" applyFont="1" applyFill="1" applyBorder="1" applyAlignment="1">
      <alignment horizontal="center" vertical="center"/>
    </xf>
    <xf numFmtId="0" fontId="30" fillId="6" borderId="4" xfId="10" applyFont="1" applyFill="1" applyBorder="1" applyAlignment="1">
      <alignment horizontal="center"/>
    </xf>
    <xf numFmtId="0" fontId="30" fillId="6" borderId="4" xfId="10" applyFont="1" applyFill="1" applyBorder="1" applyAlignment="1"/>
    <xf numFmtId="0" fontId="31" fillId="6" borderId="4" xfId="10" applyFont="1" applyFill="1" applyBorder="1" applyAlignment="1"/>
    <xf numFmtId="0" fontId="31" fillId="6" borderId="0" xfId="10" applyFont="1" applyFill="1" applyAlignment="1"/>
    <xf numFmtId="0" fontId="9" fillId="5" borderId="0" xfId="14" applyFont="1" applyFill="1" applyBorder="1" applyAlignment="1">
      <alignment horizontal="center" vertical="center" wrapText="1"/>
    </xf>
    <xf numFmtId="0" fontId="9" fillId="5" borderId="0" xfId="14" applyFont="1" applyFill="1" applyBorder="1" applyAlignment="1">
      <alignment horizontal="left" vertical="center" wrapText="1"/>
    </xf>
    <xf numFmtId="0" fontId="8" fillId="5" borderId="0" xfId="14" quotePrefix="1" applyFont="1" applyFill="1" applyBorder="1" applyAlignment="1">
      <alignment horizontal="center" vertical="center" wrapText="1"/>
    </xf>
    <xf numFmtId="0" fontId="9" fillId="6" borderId="4" xfId="14" applyFont="1" applyFill="1" applyBorder="1" applyAlignment="1">
      <alignment horizontal="left" vertical="center" wrapText="1"/>
    </xf>
    <xf numFmtId="0" fontId="9" fillId="6" borderId="4" xfId="14" applyFont="1" applyFill="1" applyBorder="1" applyAlignment="1">
      <alignment vertical="center" wrapText="1"/>
    </xf>
    <xf numFmtId="0" fontId="9" fillId="5" borderId="4" xfId="14" applyFont="1" applyFill="1" applyBorder="1" applyAlignment="1">
      <alignment horizontal="left" vertical="center"/>
    </xf>
    <xf numFmtId="0" fontId="8" fillId="0" borderId="0" xfId="14" applyFont="1" applyAlignment="1"/>
    <xf numFmtId="0" fontId="9" fillId="5" borderId="4" xfId="14" quotePrefix="1" applyFont="1" applyFill="1" applyBorder="1" applyAlignment="1">
      <alignment horizontal="center" wrapText="1"/>
    </xf>
    <xf numFmtId="0" fontId="9" fillId="5" borderId="4" xfId="14" applyFont="1" applyFill="1" applyBorder="1" applyAlignment="1">
      <alignment horizontal="center" wrapText="1"/>
    </xf>
    <xf numFmtId="0" fontId="8" fillId="5" borderId="4" xfId="14" applyFont="1" applyFill="1" applyBorder="1" applyAlignment="1">
      <alignment horizontal="center" wrapText="1"/>
    </xf>
    <xf numFmtId="2" fontId="8" fillId="5" borderId="4" xfId="14" applyNumberFormat="1" applyFont="1" applyFill="1" applyBorder="1" applyAlignment="1">
      <alignment horizontal="center" wrapText="1"/>
    </xf>
    <xf numFmtId="0" fontId="25" fillId="0" borderId="0" xfId="10" applyFont="1" applyFill="1" applyBorder="1" applyAlignment="1" applyProtection="1"/>
    <xf numFmtId="0" fontId="9" fillId="0" borderId="0" xfId="10" applyFont="1" applyAlignment="1"/>
    <xf numFmtId="0" fontId="8" fillId="0" borderId="0" xfId="10" applyFont="1" applyAlignment="1">
      <alignment horizontal="center"/>
    </xf>
    <xf numFmtId="0" fontId="8" fillId="5" borderId="4" xfId="10" applyFont="1" applyFill="1" applyBorder="1" applyAlignment="1">
      <alignment vertical="center"/>
    </xf>
    <xf numFmtId="0" fontId="9" fillId="5" borderId="0" xfId="10" applyFont="1" applyFill="1" applyBorder="1" applyAlignment="1">
      <alignment vertical="center"/>
    </xf>
    <xf numFmtId="0" fontId="8" fillId="0" borderId="4" xfId="10" applyFont="1" applyFill="1" applyBorder="1" applyAlignment="1" applyProtection="1">
      <alignment horizontal="center" vertical="center"/>
    </xf>
    <xf numFmtId="0" fontId="26" fillId="0" borderId="4" xfId="14" applyFont="1" applyFill="1" applyBorder="1" applyAlignment="1">
      <alignment horizontal="center" vertical="center"/>
    </xf>
    <xf numFmtId="0" fontId="9" fillId="0" borderId="4" xfId="10" applyFont="1" applyFill="1" applyBorder="1" applyAlignment="1" applyProtection="1">
      <alignment horizontal="left" vertical="center" wrapText="1"/>
    </xf>
    <xf numFmtId="0" fontId="9" fillId="0" borderId="4" xfId="10" applyFont="1" applyFill="1" applyBorder="1" applyAlignment="1" applyProtection="1">
      <alignment horizontal="center" vertical="center" wrapText="1"/>
    </xf>
    <xf numFmtId="0" fontId="9" fillId="0" borderId="4" xfId="10" applyFont="1" applyFill="1" applyBorder="1" applyAlignment="1" applyProtection="1">
      <alignment horizontal="left" vertical="center"/>
    </xf>
    <xf numFmtId="0" fontId="8" fillId="0" borderId="4" xfId="10" applyFont="1" applyBorder="1" applyAlignment="1">
      <alignment vertical="top" wrapText="1"/>
    </xf>
    <xf numFmtId="0" fontId="9" fillId="0" borderId="4" xfId="10" applyFont="1" applyBorder="1" applyAlignment="1">
      <alignment horizontal="center" vertical="top"/>
    </xf>
    <xf numFmtId="0" fontId="8" fillId="4" borderId="4" xfId="10" applyFont="1" applyFill="1" applyBorder="1" applyAlignment="1">
      <alignment horizontal="center"/>
    </xf>
    <xf numFmtId="0" fontId="8" fillId="5" borderId="4" xfId="10" applyFont="1" applyFill="1" applyBorder="1" applyAlignment="1">
      <alignment horizontal="left" vertical="top" wrapText="1"/>
    </xf>
    <xf numFmtId="0" fontId="9" fillId="4" borderId="7" xfId="14" applyFont="1" applyFill="1" applyBorder="1" applyAlignment="1">
      <alignment vertical="center" wrapText="1"/>
    </xf>
    <xf numFmtId="0" fontId="9" fillId="4" borderId="7" xfId="14" applyFont="1" applyFill="1" applyBorder="1" applyAlignment="1">
      <alignment vertical="center"/>
    </xf>
    <xf numFmtId="0" fontId="9" fillId="0" borderId="0" xfId="14" applyFont="1" applyAlignment="1">
      <alignment vertical="center"/>
    </xf>
    <xf numFmtId="0" fontId="9" fillId="4" borderId="4" xfId="14" applyFont="1" applyFill="1" applyBorder="1" applyAlignment="1">
      <alignment horizontal="center" vertical="center" wrapText="1"/>
    </xf>
    <xf numFmtId="0" fontId="15" fillId="0" borderId="0" xfId="10" applyFont="1" applyFill="1" applyBorder="1"/>
    <xf numFmtId="0" fontId="10" fillId="0" borderId="0" xfId="10" applyFont="1" applyFill="1" applyBorder="1"/>
    <xf numFmtId="0" fontId="10" fillId="0" borderId="0" xfId="10" applyFont="1" applyFill="1" applyBorder="1" applyAlignment="1">
      <alignment horizontal="centerContinuous"/>
    </xf>
    <xf numFmtId="0" fontId="10" fillId="0" borderId="0" xfId="10" applyFont="1" applyFill="1" applyBorder="1" applyAlignment="1">
      <alignment horizontal="centerContinuous" vertical="top"/>
    </xf>
    <xf numFmtId="0" fontId="11" fillId="0" borderId="0" xfId="10" applyFont="1" applyFill="1" applyBorder="1" applyAlignment="1">
      <alignment horizontal="centerContinuous"/>
    </xf>
    <xf numFmtId="0" fontId="11" fillId="7" borderId="7" xfId="0" applyFont="1" applyFill="1" applyBorder="1" applyAlignment="1">
      <alignment horizontal="center" vertical="center" wrapText="1"/>
    </xf>
    <xf numFmtId="0" fontId="11" fillId="7" borderId="7"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7" xfId="0" applyFont="1" applyFill="1" applyBorder="1" applyAlignment="1">
      <alignment vertical="center" wrapText="1"/>
    </xf>
    <xf numFmtId="2" fontId="10" fillId="0" borderId="4" xfId="0" applyNumberFormat="1" applyFont="1" applyFill="1" applyBorder="1" applyAlignment="1">
      <alignment horizontal="center" vertical="center"/>
    </xf>
    <xf numFmtId="2" fontId="10" fillId="0" borderId="4" xfId="0" applyNumberFormat="1" applyFont="1" applyFill="1" applyBorder="1" applyAlignment="1">
      <alignment vertical="center"/>
    </xf>
    <xf numFmtId="0" fontId="10" fillId="0" borderId="4" xfId="0" applyFont="1" applyFill="1" applyBorder="1" applyAlignment="1">
      <alignment vertical="center" wrapText="1"/>
    </xf>
    <xf numFmtId="0" fontId="11" fillId="0" borderId="8" xfId="0" applyFont="1" applyFill="1" applyBorder="1" applyAlignment="1">
      <alignment vertical="center" wrapText="1"/>
    </xf>
    <xf numFmtId="0" fontId="11"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1" fillId="0" borderId="4" xfId="0" applyFont="1" applyFill="1" applyBorder="1" applyAlignment="1">
      <alignment vertical="center"/>
    </xf>
    <xf numFmtId="0" fontId="10" fillId="0" borderId="0" xfId="10" applyFont="1" applyFill="1" applyBorder="1" applyAlignment="1">
      <alignment horizontal="center"/>
    </xf>
    <xf numFmtId="0" fontId="10" fillId="0" borderId="0" xfId="10" applyFont="1" applyFill="1" applyBorder="1" applyAlignment="1">
      <alignment horizontal="center" vertical="top"/>
    </xf>
    <xf numFmtId="0" fontId="11" fillId="0" borderId="0" xfId="10" applyFont="1" applyFill="1" applyBorder="1" applyAlignment="1">
      <alignment horizontal="center"/>
    </xf>
    <xf numFmtId="0" fontId="11" fillId="0" borderId="0" xfId="14" applyFont="1" applyFill="1">
      <alignment vertical="center"/>
    </xf>
    <xf numFmtId="0" fontId="9" fillId="4" borderId="4" xfId="14" applyFont="1" applyFill="1" applyBorder="1" applyAlignment="1">
      <alignment horizontal="center" vertical="center" wrapText="1"/>
    </xf>
    <xf numFmtId="0" fontId="18" fillId="0" borderId="0" xfId="10" applyAlignment="1">
      <alignment horizontal="center" vertical="center"/>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4" applyFont="1" applyFill="1" applyBorder="1" applyAlignment="1">
      <alignment horizontal="center" vertical="center"/>
    </xf>
    <xf numFmtId="0" fontId="9" fillId="4" borderId="4" xfId="14" applyFont="1" applyFill="1" applyBorder="1" applyAlignment="1">
      <alignment horizontal="center" vertical="center" wrapText="1"/>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0" applyFont="1" applyFill="1" applyBorder="1" applyAlignment="1">
      <alignment horizontal="center" vertical="center" wrapText="1"/>
    </xf>
    <xf numFmtId="0" fontId="9" fillId="0" borderId="0" xfId="10" applyFont="1" applyAlignment="1">
      <alignment horizontal="left"/>
    </xf>
    <xf numFmtId="0" fontId="9" fillId="5" borderId="0" xfId="10" applyFont="1" applyFill="1" applyBorder="1" applyAlignment="1">
      <alignment horizontal="center" vertical="center"/>
    </xf>
    <xf numFmtId="0" fontId="9" fillId="5" borderId="0" xfId="10" applyFont="1" applyFill="1" applyBorder="1" applyAlignment="1" applyProtection="1">
      <alignment vertical="top" wrapText="1"/>
    </xf>
    <xf numFmtId="0" fontId="8" fillId="5" borderId="0" xfId="14" applyFont="1" applyFill="1" applyBorder="1">
      <alignment vertical="center"/>
    </xf>
    <xf numFmtId="0" fontId="8" fillId="6" borderId="6" xfId="10" applyFont="1" applyFill="1" applyBorder="1" applyAlignment="1">
      <alignment horizontal="left" vertical="center"/>
    </xf>
    <xf numFmtId="0" fontId="8" fillId="9" borderId="4" xfId="14" applyFont="1" applyFill="1" applyBorder="1" applyAlignment="1">
      <alignment horizontal="center" vertical="center"/>
    </xf>
    <xf numFmtId="0" fontId="8" fillId="9" borderId="4" xfId="14" applyFont="1" applyFill="1" applyBorder="1">
      <alignment vertical="center"/>
    </xf>
    <xf numFmtId="0" fontId="8" fillId="0" borderId="0" xfId="14" applyFont="1" applyBorder="1">
      <alignment vertical="center"/>
    </xf>
    <xf numFmtId="0" fontId="10" fillId="0" borderId="0" xfId="10" applyFont="1" applyAlignment="1">
      <alignment vertical="center" wrapText="1"/>
    </xf>
    <xf numFmtId="0" fontId="10" fillId="6" borderId="4" xfId="0" applyFont="1" applyFill="1" applyBorder="1" applyAlignment="1">
      <alignment vertical="center" wrapText="1"/>
    </xf>
    <xf numFmtId="0" fontId="18" fillId="0" borderId="0" xfId="10" applyAlignment="1">
      <alignment horizontal="center" vertical="center"/>
    </xf>
    <xf numFmtId="0" fontId="9" fillId="0" borderId="0" xfId="10" applyFont="1" applyBorder="1" applyAlignment="1">
      <alignment horizontal="center" vertical="center"/>
    </xf>
    <xf numFmtId="0" fontId="9" fillId="0" borderId="0" xfId="14" applyFont="1" applyBorder="1">
      <alignment vertical="center"/>
    </xf>
    <xf numFmtId="0" fontId="17" fillId="0" borderId="4" xfId="14" applyFont="1" applyBorder="1" applyAlignment="1">
      <alignment vertical="top"/>
    </xf>
    <xf numFmtId="0" fontId="9" fillId="4" borderId="4" xfId="14" applyFont="1" applyFill="1" applyBorder="1" applyAlignment="1">
      <alignment horizontal="center" vertical="center" wrapText="1"/>
    </xf>
    <xf numFmtId="0" fontId="31" fillId="6" borderId="0" xfId="10" applyFont="1" applyFill="1" applyAlignment="1">
      <alignment vertical="center"/>
    </xf>
    <xf numFmtId="0" fontId="9" fillId="0" borderId="0" xfId="10" applyFont="1" applyBorder="1" applyAlignment="1">
      <alignment vertical="top"/>
    </xf>
    <xf numFmtId="0" fontId="18" fillId="0" borderId="0" xfId="10" applyAlignment="1">
      <alignment horizontal="center" vertical="center"/>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4" applyFont="1" applyFill="1" applyBorder="1" applyAlignment="1">
      <alignment horizontal="center" vertical="center"/>
    </xf>
    <xf numFmtId="0" fontId="9" fillId="0" borderId="0" xfId="10" applyFont="1" applyBorder="1" applyAlignment="1">
      <alignment horizontal="center" vertical="top"/>
    </xf>
    <xf numFmtId="0" fontId="12" fillId="0" borderId="0" xfId="10" applyFont="1" applyFill="1" applyBorder="1"/>
    <xf numFmtId="0" fontId="27" fillId="0" borderId="0" xfId="10" applyFont="1" applyFill="1" applyBorder="1"/>
    <xf numFmtId="0" fontId="9" fillId="0" borderId="0" xfId="10" applyFont="1" applyFill="1" applyBorder="1" applyAlignment="1" applyProtection="1">
      <alignment vertical="top" wrapText="1"/>
    </xf>
    <xf numFmtId="0" fontId="26" fillId="0" borderId="0" xfId="10" applyFont="1"/>
    <xf numFmtId="0" fontId="39" fillId="0" borderId="0" xfId="10" applyFont="1"/>
    <xf numFmtId="0" fontId="8" fillId="0" borderId="4" xfId="14" applyFont="1" applyFill="1" applyBorder="1" applyAlignment="1">
      <alignment horizontal="center" vertical="center"/>
    </xf>
    <xf numFmtId="0" fontId="9" fillId="0" borderId="4" xfId="10" applyFont="1" applyFill="1" applyBorder="1" applyAlignment="1">
      <alignment horizontal="center" vertical="center" wrapText="1"/>
    </xf>
    <xf numFmtId="0" fontId="9" fillId="0" borderId="4" xfId="10" applyFont="1" applyFill="1" applyBorder="1" applyAlignment="1">
      <alignment horizontal="center" vertical="center"/>
    </xf>
    <xf numFmtId="0" fontId="9" fillId="0" borderId="4" xfId="14" applyFont="1" applyFill="1" applyBorder="1">
      <alignment vertical="center"/>
    </xf>
    <xf numFmtId="0" fontId="26" fillId="0" borderId="0" xfId="10" applyFont="1" applyAlignment="1">
      <alignment vertical="center"/>
    </xf>
    <xf numFmtId="0" fontId="9" fillId="0" borderId="0" xfId="14" applyFont="1" applyBorder="1" applyAlignment="1">
      <alignment vertical="top" wrapText="1"/>
    </xf>
    <xf numFmtId="170" fontId="38" fillId="0" borderId="4" xfId="64" applyNumberFormat="1" applyFont="1" applyBorder="1"/>
    <xf numFmtId="170" fontId="40" fillId="10" borderId="4" xfId="64" applyNumberFormat="1" applyFont="1" applyFill="1" applyBorder="1"/>
    <xf numFmtId="170" fontId="38" fillId="13" borderId="4" xfId="64" applyNumberFormat="1" applyFont="1" applyFill="1" applyBorder="1"/>
    <xf numFmtId="165" fontId="40" fillId="10" borderId="4" xfId="64" applyFont="1" applyFill="1" applyBorder="1"/>
    <xf numFmtId="0" fontId="8" fillId="0" borderId="4" xfId="14" applyFont="1" applyBorder="1" applyAlignment="1">
      <alignment horizontal="center" vertical="center" wrapText="1"/>
    </xf>
    <xf numFmtId="0" fontId="8" fillId="0" borderId="0" xfId="14" applyFont="1" applyAlignment="1">
      <alignment horizontal="left" vertical="center"/>
    </xf>
    <xf numFmtId="0" fontId="8" fillId="0" borderId="0" xfId="0" applyFont="1"/>
    <xf numFmtId="0" fontId="8" fillId="0" borderId="4" xfId="14" applyFont="1" applyFill="1" applyBorder="1" applyAlignment="1">
      <alignment horizontal="left" vertical="center" wrapText="1"/>
    </xf>
    <xf numFmtId="0" fontId="9" fillId="4" borderId="4" xfId="14" applyFont="1" applyFill="1" applyBorder="1" applyAlignment="1">
      <alignment horizontal="center" vertical="center" wrapText="1"/>
    </xf>
    <xf numFmtId="0" fontId="9" fillId="4" borderId="4" xfId="10" applyFont="1" applyFill="1" applyBorder="1" applyAlignment="1">
      <alignment horizontal="center" vertical="center" wrapText="1"/>
    </xf>
    <xf numFmtId="0" fontId="9" fillId="0" borderId="0" xfId="10" applyFont="1" applyAlignment="1">
      <alignment horizontal="left"/>
    </xf>
    <xf numFmtId="170" fontId="38" fillId="6" borderId="4" xfId="64" applyNumberFormat="1" applyFont="1" applyFill="1" applyBorder="1"/>
    <xf numFmtId="170" fontId="38" fillId="8" borderId="4" xfId="64" applyNumberFormat="1" applyFont="1" applyFill="1" applyBorder="1"/>
    <xf numFmtId="0" fontId="12" fillId="0" borderId="0" xfId="10" applyFont="1" applyAlignment="1">
      <alignment horizontal="left"/>
    </xf>
    <xf numFmtId="0" fontId="9" fillId="0" borderId="0" xfId="10" applyFont="1" applyAlignment="1">
      <alignment horizontal="right"/>
    </xf>
    <xf numFmtId="0" fontId="9" fillId="4" borderId="4" xfId="68" applyFont="1" applyFill="1" applyBorder="1" applyAlignment="1">
      <alignment horizontal="center" vertical="center" wrapText="1"/>
    </xf>
    <xf numFmtId="0" fontId="8" fillId="0" borderId="4" xfId="10" applyFont="1" applyBorder="1" applyAlignment="1">
      <alignment horizontal="left" vertical="top"/>
    </xf>
    <xf numFmtId="0" fontId="8" fillId="0" borderId="4" xfId="10" applyFont="1" applyBorder="1" applyAlignment="1">
      <alignment horizontal="left" vertical="top" wrapText="1"/>
    </xf>
    <xf numFmtId="0" fontId="9" fillId="4" borderId="4" xfId="31" applyFont="1" applyFill="1" applyBorder="1" applyAlignment="1">
      <alignment horizontal="center" vertical="center" wrapText="1"/>
    </xf>
    <xf numFmtId="0" fontId="25" fillId="0" borderId="0" xfId="10" applyFont="1" applyAlignment="1">
      <alignment horizontal="left"/>
    </xf>
    <xf numFmtId="0" fontId="9" fillId="4" borderId="4" xfId="31" quotePrefix="1" applyFont="1" applyFill="1" applyBorder="1" applyAlignment="1">
      <alignment horizontal="center" vertical="center" wrapText="1"/>
    </xf>
    <xf numFmtId="0" fontId="9" fillId="0" borderId="0" xfId="10" applyFont="1" applyAlignment="1">
      <alignment horizontal="left" vertical="top"/>
    </xf>
    <xf numFmtId="0" fontId="9" fillId="6" borderId="0" xfId="10" applyFont="1" applyFill="1" applyAlignment="1">
      <alignment horizontal="left" vertical="top"/>
    </xf>
    <xf numFmtId="0" fontId="25" fillId="6" borderId="0" xfId="10" applyFont="1" applyFill="1" applyAlignment="1">
      <alignment horizontal="left"/>
    </xf>
    <xf numFmtId="0" fontId="8" fillId="6" borderId="0" xfId="14" applyFont="1" applyFill="1">
      <alignment vertical="center"/>
    </xf>
    <xf numFmtId="0" fontId="8" fillId="0" borderId="4" xfId="0" applyFont="1" applyBorder="1" applyAlignment="1">
      <alignment vertical="top"/>
    </xf>
    <xf numFmtId="0" fontId="8" fillId="6" borderId="4" xfId="10" applyFont="1" applyFill="1" applyBorder="1"/>
    <xf numFmtId="0" fontId="8" fillId="0" borderId="0" xfId="68" applyFont="1">
      <alignment vertical="center"/>
    </xf>
    <xf numFmtId="0" fontId="8" fillId="0" borderId="4" xfId="68" applyFont="1" applyBorder="1">
      <alignment vertical="center"/>
    </xf>
    <xf numFmtId="0" fontId="8" fillId="0" borderId="4" xfId="68" applyFont="1" applyBorder="1" applyAlignment="1">
      <alignment horizontal="center" vertical="center"/>
    </xf>
    <xf numFmtId="0" fontId="9" fillId="0" borderId="4" xfId="68" applyFont="1" applyBorder="1">
      <alignment vertical="center"/>
    </xf>
    <xf numFmtId="0" fontId="9" fillId="0" borderId="0" xfId="68" applyFont="1">
      <alignment vertical="center"/>
    </xf>
    <xf numFmtId="0" fontId="9" fillId="0" borderId="4" xfId="31" applyFont="1" applyBorder="1" applyAlignment="1">
      <alignment horizontal="center" vertical="center" wrapText="1"/>
    </xf>
    <xf numFmtId="0" fontId="9" fillId="0" borderId="7" xfId="31" applyFont="1" applyBorder="1" applyAlignment="1">
      <alignment horizontal="center" vertical="center" wrapText="1"/>
    </xf>
    <xf numFmtId="0" fontId="9" fillId="0" borderId="6" xfId="68" applyFont="1" applyBorder="1" applyAlignment="1">
      <alignment horizontal="center" vertical="center"/>
    </xf>
    <xf numFmtId="0" fontId="9" fillId="7" borderId="4" xfId="31" applyFont="1" applyFill="1" applyBorder="1" applyAlignment="1">
      <alignment horizontal="center" vertical="center" wrapText="1"/>
    </xf>
    <xf numFmtId="0" fontId="9" fillId="7" borderId="7" xfId="31" applyFont="1" applyFill="1" applyBorder="1" applyAlignment="1">
      <alignment horizontal="center" vertical="center" wrapText="1"/>
    </xf>
    <xf numFmtId="0" fontId="8" fillId="0" borderId="0" xfId="68" applyFont="1" applyAlignment="1">
      <alignment horizontal="center" vertical="center"/>
    </xf>
    <xf numFmtId="0" fontId="9" fillId="0" borderId="0" xfId="68" applyFont="1" applyAlignment="1">
      <alignment horizontal="left" vertical="center"/>
    </xf>
    <xf numFmtId="0" fontId="9" fillId="0" borderId="0" xfId="10" applyFont="1" applyAlignment="1">
      <alignment vertical="top"/>
    </xf>
    <xf numFmtId="0" fontId="17" fillId="6" borderId="4" xfId="14" applyFont="1" applyFill="1" applyBorder="1">
      <alignment vertical="center"/>
    </xf>
    <xf numFmtId="0" fontId="17" fillId="6" borderId="4" xfId="14" applyFont="1" applyFill="1" applyBorder="1" applyAlignment="1">
      <alignment horizontal="left" vertical="center"/>
    </xf>
    <xf numFmtId="0" fontId="10" fillId="6" borderId="0" xfId="14" applyFont="1" applyFill="1">
      <alignment vertical="center"/>
    </xf>
    <xf numFmtId="0" fontId="8" fillId="6" borderId="4" xfId="14" applyFont="1" applyFill="1" applyBorder="1" applyAlignment="1">
      <alignment horizontal="left" vertical="center" wrapText="1" indent="1"/>
    </xf>
    <xf numFmtId="0" fontId="8" fillId="6" borderId="4" xfId="14" applyFont="1" applyFill="1" applyBorder="1" applyAlignment="1">
      <alignment horizontal="left" vertical="center" wrapText="1" indent="2"/>
    </xf>
    <xf numFmtId="0" fontId="18" fillId="0" borderId="0" xfId="10" applyAlignment="1">
      <alignment horizontal="center" vertical="center"/>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4" applyFont="1" applyFill="1" applyBorder="1" applyAlignment="1">
      <alignment horizontal="center" vertical="center"/>
    </xf>
    <xf numFmtId="0" fontId="9" fillId="4" borderId="4" xfId="14" applyFont="1" applyFill="1" applyBorder="1" applyAlignment="1">
      <alignment horizontal="center" vertical="center" wrapText="1"/>
    </xf>
    <xf numFmtId="0" fontId="9" fillId="4" borderId="5" xfId="14" applyFont="1" applyFill="1" applyBorder="1" applyAlignment="1">
      <alignment horizontal="center" vertical="center" wrapText="1"/>
    </xf>
    <xf numFmtId="0" fontId="34" fillId="6" borderId="0" xfId="10" applyFont="1" applyFill="1" applyBorder="1" applyAlignment="1">
      <alignment horizontal="left" vertical="center" wrapText="1"/>
    </xf>
    <xf numFmtId="0" fontId="31" fillId="6" borderId="0" xfId="10" applyFont="1" applyFill="1" applyAlignment="1">
      <alignment vertical="center"/>
    </xf>
    <xf numFmtId="0" fontId="9" fillId="7" borderId="4" xfId="14" applyFont="1" applyFill="1" applyBorder="1" applyAlignment="1">
      <alignment horizontal="center" vertical="center" wrapText="1"/>
    </xf>
    <xf numFmtId="0" fontId="34" fillId="6" borderId="0" xfId="10" applyFont="1" applyFill="1" applyBorder="1" applyAlignment="1">
      <alignment horizontal="left" vertical="center"/>
    </xf>
    <xf numFmtId="0" fontId="37" fillId="6" borderId="0" xfId="10" applyFont="1" applyFill="1" applyBorder="1" applyAlignment="1">
      <alignment horizontal="left" vertical="center"/>
    </xf>
    <xf numFmtId="0" fontId="30" fillId="7" borderId="4" xfId="10" applyFont="1" applyFill="1" applyBorder="1" applyAlignment="1">
      <alignment horizontal="center" vertical="center"/>
    </xf>
    <xf numFmtId="0" fontId="9" fillId="4" borderId="4" xfId="10" applyFont="1" applyFill="1" applyBorder="1" applyAlignment="1">
      <alignment horizontal="center" vertical="center" wrapText="1"/>
    </xf>
    <xf numFmtId="0" fontId="9" fillId="0" borderId="0" xfId="10" applyFont="1" applyAlignment="1">
      <alignment horizontal="left"/>
    </xf>
    <xf numFmtId="0" fontId="9" fillId="7" borderId="4" xfId="31" applyFont="1" applyFill="1" applyBorder="1" applyAlignment="1">
      <alignment horizontal="center" vertical="center" wrapText="1"/>
    </xf>
    <xf numFmtId="2" fontId="8" fillId="5" borderId="4" xfId="14" applyNumberFormat="1" applyFont="1" applyFill="1" applyBorder="1" applyAlignment="1">
      <alignment horizontal="center" vertical="center" wrapText="1"/>
    </xf>
    <xf numFmtId="168" fontId="8" fillId="5" borderId="4" xfId="14" applyNumberFormat="1" applyFont="1" applyFill="1" applyBorder="1" applyAlignment="1">
      <alignment horizontal="center" wrapText="1"/>
    </xf>
    <xf numFmtId="0" fontId="9" fillId="0" borderId="4" xfId="14" applyFont="1" applyFill="1" applyBorder="1" applyAlignment="1">
      <alignment horizontal="center" vertical="center" wrapText="1"/>
    </xf>
    <xf numFmtId="0" fontId="9" fillId="7" borderId="4" xfId="14" applyFont="1" applyFill="1" applyBorder="1" applyAlignment="1">
      <alignment horizontal="center" vertical="center"/>
    </xf>
    <xf numFmtId="0" fontId="8" fillId="6" borderId="0" xfId="10" applyFont="1" applyFill="1" applyBorder="1" applyAlignment="1">
      <alignment horizontal="center"/>
    </xf>
    <xf numFmtId="0" fontId="41" fillId="0" borderId="0" xfId="14" applyFont="1">
      <alignment vertical="center"/>
    </xf>
    <xf numFmtId="0" fontId="8" fillId="5" borderId="4" xfId="10" applyFont="1" applyFill="1" applyBorder="1" applyAlignment="1" applyProtection="1">
      <alignment horizontal="center" wrapText="1"/>
    </xf>
    <xf numFmtId="0" fontId="9" fillId="4" borderId="4" xfId="10" applyFont="1" applyFill="1" applyBorder="1" applyAlignment="1">
      <alignment horizontal="center" vertical="center" wrapText="1"/>
    </xf>
    <xf numFmtId="0" fontId="9" fillId="4" borderId="4" xfId="10" applyFont="1" applyFill="1" applyBorder="1" applyAlignment="1">
      <alignment horizontal="center" vertical="center"/>
    </xf>
    <xf numFmtId="43" fontId="8" fillId="0" borderId="4" xfId="69" applyFont="1" applyFill="1" applyBorder="1" applyAlignment="1">
      <alignment horizontal="left" vertical="center"/>
    </xf>
    <xf numFmtId="43" fontId="8" fillId="0" borderId="4" xfId="69" applyFont="1" applyBorder="1" applyAlignment="1">
      <alignment vertical="center"/>
    </xf>
    <xf numFmtId="43" fontId="8" fillId="6" borderId="4" xfId="69" applyFont="1" applyFill="1" applyBorder="1" applyAlignment="1">
      <alignment vertical="center"/>
    </xf>
    <xf numFmtId="43" fontId="8" fillId="0" borderId="4" xfId="14" applyNumberFormat="1" applyFont="1" applyBorder="1">
      <alignment vertical="center"/>
    </xf>
    <xf numFmtId="172" fontId="8" fillId="5" borderId="4" xfId="10" applyNumberFormat="1" applyFont="1" applyFill="1" applyBorder="1" applyAlignment="1">
      <alignment horizontal="center"/>
    </xf>
    <xf numFmtId="173" fontId="8" fillId="5" borderId="4" xfId="10" applyNumberFormat="1" applyFont="1" applyFill="1" applyBorder="1" applyAlignment="1">
      <alignment horizontal="center"/>
    </xf>
    <xf numFmtId="0" fontId="9" fillId="0" borderId="4" xfId="10" applyFont="1" applyFill="1" applyBorder="1" applyAlignment="1" applyProtection="1">
      <alignment horizontal="left"/>
    </xf>
    <xf numFmtId="43" fontId="9" fillId="5" borderId="4" xfId="69" applyFont="1" applyFill="1" applyBorder="1" applyAlignment="1" applyProtection="1">
      <alignment horizontal="left"/>
    </xf>
    <xf numFmtId="2" fontId="8" fillId="0" borderId="4" xfId="14" applyNumberFormat="1" applyFont="1" applyBorder="1">
      <alignment vertical="center"/>
    </xf>
    <xf numFmtId="0" fontId="9" fillId="0" borderId="4" xfId="14" applyFont="1" applyFill="1" applyBorder="1" applyAlignment="1">
      <alignment horizontal="center" vertical="center"/>
    </xf>
    <xf numFmtId="0" fontId="8" fillId="0" borderId="0" xfId="14" applyFont="1" applyFill="1">
      <alignment vertical="center"/>
    </xf>
    <xf numFmtId="0" fontId="9" fillId="7" borderId="4" xfId="14" applyFont="1" applyFill="1" applyBorder="1" applyAlignment="1">
      <alignment horizontal="center" vertical="center" wrapText="1"/>
    </xf>
    <xf numFmtId="43" fontId="9" fillId="0" borderId="4" xfId="69" applyFont="1" applyBorder="1"/>
    <xf numFmtId="43" fontId="8" fillId="5" borderId="4" xfId="69" applyFont="1" applyFill="1" applyBorder="1" applyAlignment="1" applyProtection="1">
      <alignment horizontal="left"/>
    </xf>
    <xf numFmtId="43" fontId="8" fillId="0" borderId="4" xfId="69" applyFont="1" applyFill="1" applyBorder="1" applyAlignment="1">
      <alignment vertical="center"/>
    </xf>
    <xf numFmtId="43" fontId="8" fillId="0" borderId="0" xfId="69" applyFont="1" applyBorder="1" applyAlignment="1">
      <alignment vertical="center"/>
    </xf>
    <xf numFmtId="43" fontId="8" fillId="0" borderId="4" xfId="69" applyFont="1" applyFill="1" applyBorder="1" applyAlignment="1" applyProtection="1">
      <alignment horizontal="left" vertical="center"/>
    </xf>
    <xf numFmtId="43" fontId="8" fillId="0" borderId="0" xfId="69" applyFont="1" applyFill="1" applyBorder="1" applyAlignment="1">
      <alignment vertical="center"/>
    </xf>
    <xf numFmtId="43" fontId="9" fillId="0" borderId="4" xfId="69" applyFont="1" applyBorder="1" applyAlignment="1">
      <alignment vertical="center"/>
    </xf>
    <xf numFmtId="43" fontId="8" fillId="0" borderId="0" xfId="69" applyFont="1" applyAlignment="1">
      <alignment vertical="center"/>
    </xf>
    <xf numFmtId="43" fontId="8" fillId="0" borderId="4" xfId="69" applyFont="1" applyBorder="1" applyAlignment="1">
      <alignment vertical="top" wrapText="1"/>
    </xf>
    <xf numFmtId="9" fontId="8" fillId="0" borderId="4" xfId="14" applyNumberFormat="1" applyFont="1" applyBorder="1">
      <alignment vertical="center"/>
    </xf>
    <xf numFmtId="9" fontId="8" fillId="0" borderId="4" xfId="70" applyFont="1" applyBorder="1" applyAlignment="1">
      <alignment vertical="center"/>
    </xf>
    <xf numFmtId="43" fontId="10" fillId="0" borderId="4" xfId="69" applyFont="1" applyBorder="1" applyAlignment="1">
      <alignment vertical="center"/>
    </xf>
    <xf numFmtId="2" fontId="10" fillId="0" borderId="4" xfId="14" applyNumberFormat="1" applyFont="1" applyBorder="1">
      <alignment vertical="center"/>
    </xf>
    <xf numFmtId="43" fontId="10" fillId="0" borderId="4" xfId="14" applyNumberFormat="1" applyFont="1" applyBorder="1">
      <alignment vertical="center"/>
    </xf>
    <xf numFmtId="43" fontId="10" fillId="0" borderId="4" xfId="69" applyFont="1" applyFill="1" applyBorder="1" applyAlignment="1">
      <alignment vertical="center"/>
    </xf>
    <xf numFmtId="43" fontId="10" fillId="0" borderId="0" xfId="69" applyFont="1"/>
    <xf numFmtId="43" fontId="8" fillId="0" borderId="4" xfId="69" quotePrefix="1" applyFont="1" applyFill="1" applyBorder="1" applyAlignment="1">
      <alignment horizontal="left" vertical="center"/>
    </xf>
    <xf numFmtId="0" fontId="9" fillId="7" borderId="4" xfId="14" applyFont="1" applyFill="1" applyBorder="1" applyAlignment="1">
      <alignment horizontal="center" vertical="center" wrapText="1"/>
    </xf>
    <xf numFmtId="0" fontId="8" fillId="0" borderId="0" xfId="14" applyFont="1" applyFill="1" applyBorder="1" applyAlignment="1">
      <alignment horizontal="centerContinuous" vertical="center"/>
    </xf>
    <xf numFmtId="0" fontId="8" fillId="0" borderId="0" xfId="10" applyFont="1" applyFill="1" applyBorder="1" applyAlignment="1">
      <alignment horizontal="center"/>
    </xf>
    <xf numFmtId="0" fontId="9" fillId="0" borderId="0" xfId="14" applyFont="1" applyAlignment="1">
      <alignment horizontal="center" vertical="center"/>
    </xf>
    <xf numFmtId="0" fontId="9" fillId="0" borderId="0" xfId="10" applyFont="1" applyBorder="1" applyAlignment="1">
      <alignment horizontal="center" vertical="center"/>
    </xf>
    <xf numFmtId="9" fontId="8" fillId="5" borderId="4" xfId="70" applyFont="1" applyFill="1" applyBorder="1" applyAlignment="1">
      <alignment horizontal="center" vertical="center" wrapText="1"/>
    </xf>
    <xf numFmtId="10" fontId="8" fillId="5" borderId="4" xfId="70" applyNumberFormat="1" applyFont="1" applyFill="1" applyBorder="1" applyAlignment="1">
      <alignment horizontal="center" vertical="center" wrapText="1"/>
    </xf>
    <xf numFmtId="0" fontId="13" fillId="0" borderId="4" xfId="10" applyFont="1" applyBorder="1" applyAlignment="1">
      <alignment horizontal="center" vertical="center" wrapText="1"/>
    </xf>
    <xf numFmtId="0" fontId="13" fillId="0" borderId="4" xfId="10" applyFont="1" applyBorder="1" applyAlignment="1">
      <alignment horizontal="left" vertical="center"/>
    </xf>
    <xf numFmtId="166" fontId="8" fillId="0" borderId="4" xfId="10" applyNumberFormat="1" applyFont="1" applyFill="1" applyBorder="1" applyProtection="1"/>
    <xf numFmtId="0" fontId="13" fillId="5" borderId="4" xfId="10" applyFont="1" applyFill="1" applyBorder="1" applyAlignment="1">
      <alignment horizontal="center" vertical="top"/>
    </xf>
    <xf numFmtId="0" fontId="13" fillId="0" borderId="4" xfId="10" applyFont="1" applyFill="1" applyBorder="1" applyAlignment="1" applyProtection="1">
      <alignment horizontal="left"/>
    </xf>
    <xf numFmtId="0" fontId="17" fillId="5" borderId="4" xfId="10" applyFont="1" applyFill="1" applyBorder="1" applyAlignment="1">
      <alignment horizontal="center" vertical="top"/>
    </xf>
    <xf numFmtId="43" fontId="8" fillId="0" borderId="4" xfId="69" applyFont="1" applyBorder="1"/>
    <xf numFmtId="2" fontId="8" fillId="5" borderId="0" xfId="10" applyNumberFormat="1" applyFont="1" applyFill="1" applyBorder="1"/>
    <xf numFmtId="43" fontId="9" fillId="0" borderId="4" xfId="69" applyFont="1" applyBorder="1" applyAlignment="1">
      <alignment horizontal="left" vertical="top"/>
    </xf>
    <xf numFmtId="0" fontId="8" fillId="16" borderId="4" xfId="14" applyFont="1" applyFill="1" applyBorder="1" applyAlignment="1">
      <alignment horizontal="center" vertical="center"/>
    </xf>
    <xf numFmtId="0" fontId="8" fillId="16" borderId="4" xfId="10" applyFont="1" applyFill="1" applyBorder="1" applyAlignment="1" applyProtection="1">
      <alignment horizontal="left"/>
    </xf>
    <xf numFmtId="43" fontId="8" fillId="16" borderId="4" xfId="69" applyFont="1" applyFill="1" applyBorder="1" applyAlignment="1" applyProtection="1">
      <alignment horizontal="left"/>
    </xf>
    <xf numFmtId="0" fontId="8" fillId="16" borderId="4" xfId="14" applyFont="1" applyFill="1" applyBorder="1">
      <alignment vertical="center"/>
    </xf>
    <xf numFmtId="43" fontId="35" fillId="16" borderId="4" xfId="69" applyFont="1" applyFill="1" applyBorder="1"/>
    <xf numFmtId="43" fontId="8" fillId="0" borderId="4" xfId="69" applyFont="1" applyFill="1" applyBorder="1" applyAlignment="1" applyProtection="1">
      <alignment horizontal="left"/>
    </xf>
    <xf numFmtId="43" fontId="8" fillId="16" borderId="4" xfId="69" applyFont="1" applyFill="1" applyBorder="1" applyAlignment="1">
      <alignment vertical="center"/>
    </xf>
    <xf numFmtId="0" fontId="8" fillId="0" borderId="4" xfId="14" applyNumberFormat="1" applyFont="1" applyBorder="1">
      <alignment vertical="center"/>
    </xf>
    <xf numFmtId="43" fontId="11" fillId="0" borderId="4" xfId="69" applyFont="1" applyFill="1" applyBorder="1" applyAlignment="1">
      <alignment vertical="center"/>
    </xf>
    <xf numFmtId="43" fontId="11" fillId="0" borderId="4" xfId="69" applyFont="1" applyFill="1" applyBorder="1" applyAlignment="1">
      <alignment horizontal="center" vertical="center" wrapText="1"/>
    </xf>
    <xf numFmtId="43" fontId="11" fillId="0" borderId="4" xfId="69" applyFont="1" applyFill="1" applyBorder="1" applyAlignment="1">
      <alignment horizontal="center" vertical="center"/>
    </xf>
    <xf numFmtId="43" fontId="11" fillId="0" borderId="4" xfId="69" applyFont="1" applyFill="1" applyBorder="1" applyAlignment="1">
      <alignment horizontal="right" vertical="center"/>
    </xf>
    <xf numFmtId="43" fontId="10" fillId="0" borderId="4" xfId="69" applyFont="1" applyFill="1" applyBorder="1" applyAlignment="1">
      <alignment horizontal="right" vertical="center"/>
    </xf>
    <xf numFmtId="43" fontId="9" fillId="0" borderId="4" xfId="69" applyFont="1" applyBorder="1" applyAlignment="1">
      <alignment vertical="top" wrapText="1"/>
    </xf>
    <xf numFmtId="0" fontId="8" fillId="0" borderId="0" xfId="10" applyFont="1" applyFill="1" applyAlignment="1">
      <alignment vertical="center"/>
    </xf>
    <xf numFmtId="0" fontId="8" fillId="0" borderId="0" xfId="10" applyFont="1" applyFill="1" applyAlignment="1">
      <alignment vertical="top"/>
    </xf>
    <xf numFmtId="174" fontId="8" fillId="0" borderId="4" xfId="14" applyNumberFormat="1" applyFont="1" applyBorder="1">
      <alignment vertical="center"/>
    </xf>
    <xf numFmtId="10" fontId="35" fillId="6" borderId="4" xfId="70" applyNumberFormat="1" applyFont="1" applyFill="1" applyBorder="1"/>
    <xf numFmtId="10" fontId="8" fillId="0" borderId="4" xfId="70" applyNumberFormat="1" applyFont="1" applyBorder="1" applyAlignment="1">
      <alignment vertical="center"/>
    </xf>
    <xf numFmtId="43" fontId="9" fillId="0" borderId="4" xfId="69" applyFont="1" applyFill="1" applyBorder="1" applyAlignment="1">
      <alignment vertical="center"/>
    </xf>
    <xf numFmtId="43" fontId="8" fillId="0" borderId="0" xfId="14" applyNumberFormat="1" applyFont="1">
      <alignment vertical="center"/>
    </xf>
    <xf numFmtId="0" fontId="47" fillId="0" borderId="0" xfId="14" applyFont="1">
      <alignment vertical="center"/>
    </xf>
    <xf numFmtId="43" fontId="47" fillId="0" borderId="0" xfId="14" applyNumberFormat="1" applyFont="1">
      <alignment vertical="center"/>
    </xf>
    <xf numFmtId="9" fontId="8" fillId="6" borderId="4" xfId="70" applyFont="1" applyFill="1" applyBorder="1" applyAlignment="1">
      <alignment horizontal="left" vertical="center" wrapText="1"/>
    </xf>
    <xf numFmtId="9" fontId="8" fillId="0" borderId="0" xfId="70" applyFont="1" applyBorder="1" applyAlignment="1">
      <alignment vertical="top"/>
    </xf>
    <xf numFmtId="10" fontId="8" fillId="6" borderId="4" xfId="70" applyNumberFormat="1" applyFont="1" applyFill="1" applyBorder="1" applyAlignment="1">
      <alignment vertical="center" wrapText="1"/>
    </xf>
    <xf numFmtId="10" fontId="8" fillId="0" borderId="0" xfId="70" applyNumberFormat="1" applyFont="1" applyBorder="1" applyAlignment="1">
      <alignment vertical="top"/>
    </xf>
    <xf numFmtId="175" fontId="8" fillId="5" borderId="4" xfId="69" applyNumberFormat="1" applyFont="1" applyFill="1" applyBorder="1" applyAlignment="1">
      <alignment horizontal="center" vertical="center" wrapText="1"/>
    </xf>
    <xf numFmtId="175" fontId="8" fillId="5" borderId="4" xfId="70" applyNumberFormat="1" applyFont="1" applyFill="1" applyBorder="1" applyAlignment="1">
      <alignment horizontal="center" vertical="center" wrapText="1"/>
    </xf>
    <xf numFmtId="0" fontId="9" fillId="0" borderId="4" xfId="14" quotePrefix="1" applyFont="1" applyFill="1" applyBorder="1" applyAlignment="1">
      <alignment horizontal="center" vertical="center" wrapText="1"/>
    </xf>
    <xf numFmtId="0" fontId="26" fillId="0" borderId="0" xfId="10" applyFont="1" applyFill="1" applyBorder="1" applyAlignment="1">
      <alignment vertical="top" wrapText="1"/>
    </xf>
    <xf numFmtId="0" fontId="31" fillId="0" borderId="4" xfId="10" applyFont="1" applyFill="1" applyBorder="1" applyAlignment="1"/>
    <xf numFmtId="0" fontId="30" fillId="0" borderId="4" xfId="10" applyFont="1" applyFill="1" applyBorder="1" applyAlignment="1"/>
    <xf numFmtId="0" fontId="9" fillId="4" borderId="4" xfId="14" applyFont="1" applyFill="1" applyBorder="1" applyAlignment="1">
      <alignment horizontal="center" vertical="center" wrapText="1"/>
    </xf>
    <xf numFmtId="0" fontId="8" fillId="0" borderId="4" xfId="14" quotePrefix="1" applyFont="1" applyFill="1" applyBorder="1" applyAlignment="1">
      <alignment vertical="center" wrapText="1"/>
    </xf>
    <xf numFmtId="0" fontId="9" fillId="0" borderId="4" xfId="10" applyFont="1" applyFill="1" applyBorder="1" applyAlignment="1">
      <alignment vertical="center"/>
    </xf>
    <xf numFmtId="0" fontId="9" fillId="0" borderId="4" xfId="14" applyFont="1" applyFill="1" applyBorder="1" applyAlignment="1">
      <alignment vertical="center"/>
    </xf>
    <xf numFmtId="43" fontId="9" fillId="0" borderId="4" xfId="14" applyNumberFormat="1" applyFont="1" applyFill="1" applyBorder="1" applyAlignment="1">
      <alignment vertical="center"/>
    </xf>
    <xf numFmtId="9" fontId="9" fillId="0" borderId="4" xfId="14" applyNumberFormat="1" applyFont="1" applyFill="1" applyBorder="1" applyAlignment="1">
      <alignment horizontal="center" vertical="center"/>
    </xf>
    <xf numFmtId="9" fontId="8" fillId="0" borderId="4" xfId="14" applyNumberFormat="1" applyFont="1" applyFill="1" applyBorder="1" applyAlignment="1">
      <alignment horizontal="center" vertical="center"/>
    </xf>
    <xf numFmtId="43" fontId="8" fillId="5" borderId="4" xfId="69" applyFont="1" applyFill="1" applyBorder="1" applyAlignment="1">
      <alignment vertical="center"/>
    </xf>
    <xf numFmtId="43" fontId="8" fillId="5" borderId="4" xfId="14" applyNumberFormat="1" applyFont="1" applyFill="1" applyBorder="1">
      <alignment vertical="center"/>
    </xf>
    <xf numFmtId="0" fontId="8" fillId="0" borderId="4" xfId="10" applyFont="1" applyFill="1" applyBorder="1" applyAlignment="1">
      <alignment horizontal="left" vertical="center"/>
    </xf>
    <xf numFmtId="43" fontId="10" fillId="4" borderId="4" xfId="69" applyFont="1" applyFill="1" applyBorder="1" applyAlignment="1">
      <alignment vertical="top" wrapText="1"/>
    </xf>
    <xf numFmtId="9" fontId="10" fillId="0" borderId="4" xfId="14" applyNumberFormat="1" applyFont="1" applyBorder="1">
      <alignment vertical="center"/>
    </xf>
    <xf numFmtId="0" fontId="14" fillId="0" borderId="0" xfId="14" applyFont="1" applyAlignment="1">
      <alignment horizontal="center" vertical="center"/>
    </xf>
    <xf numFmtId="0" fontId="9" fillId="4" borderId="4" xfId="14" applyFont="1" applyFill="1" applyBorder="1" applyAlignment="1">
      <alignment horizontal="center" vertical="center" wrapText="1"/>
    </xf>
    <xf numFmtId="0" fontId="9" fillId="7" borderId="4" xfId="14" applyFont="1" applyFill="1" applyBorder="1" applyAlignment="1">
      <alignment horizontal="center" vertical="center" wrapText="1"/>
    </xf>
    <xf numFmtId="0" fontId="9" fillId="5" borderId="4" xfId="10" applyFont="1" applyFill="1" applyBorder="1" applyAlignment="1">
      <alignment horizontal="left"/>
    </xf>
    <xf numFmtId="176" fontId="8" fillId="5" borderId="4" xfId="69" applyNumberFormat="1" applyFont="1" applyFill="1" applyBorder="1" applyAlignment="1" applyProtection="1">
      <alignment horizontal="left"/>
    </xf>
    <xf numFmtId="176" fontId="9" fillId="5" borderId="4" xfId="69" applyNumberFormat="1" applyFont="1" applyFill="1" applyBorder="1" applyAlignment="1" applyProtection="1">
      <alignment horizontal="left"/>
    </xf>
    <xf numFmtId="176" fontId="8" fillId="5" borderId="0" xfId="69" applyNumberFormat="1" applyFont="1" applyFill="1" applyBorder="1" applyAlignment="1" applyProtection="1">
      <alignment horizontal="left"/>
    </xf>
    <xf numFmtId="176" fontId="14" fillId="5" borderId="0" xfId="69" applyNumberFormat="1" applyFont="1" applyFill="1" applyBorder="1" applyAlignment="1" applyProtection="1">
      <alignment horizontal="left"/>
    </xf>
    <xf numFmtId="176" fontId="8" fillId="0" borderId="0" xfId="69" applyNumberFormat="1" applyFont="1" applyFill="1" applyBorder="1" applyAlignment="1" applyProtection="1">
      <alignment vertical="center" wrapText="1"/>
    </xf>
    <xf numFmtId="0" fontId="8" fillId="0" borderId="0" xfId="10" applyFont="1" applyAlignment="1">
      <alignment vertical="center" wrapText="1"/>
    </xf>
    <xf numFmtId="176" fontId="9" fillId="7" borderId="4" xfId="69" applyNumberFormat="1" applyFont="1" applyFill="1" applyBorder="1" applyAlignment="1">
      <alignment horizontal="center" vertical="center"/>
    </xf>
    <xf numFmtId="176" fontId="9" fillId="7" borderId="4" xfId="69" applyNumberFormat="1" applyFont="1" applyFill="1" applyBorder="1" applyAlignment="1">
      <alignment horizontal="center" vertical="center" wrapText="1"/>
    </xf>
    <xf numFmtId="176" fontId="9" fillId="4" borderId="4" xfId="69" applyNumberFormat="1" applyFont="1" applyFill="1" applyBorder="1" applyAlignment="1">
      <alignment horizontal="center" vertical="center" wrapText="1"/>
    </xf>
    <xf numFmtId="0" fontId="8" fillId="0" borderId="4" xfId="14" applyFont="1" applyBorder="1" applyAlignment="1"/>
    <xf numFmtId="176" fontId="14" fillId="0" borderId="0" xfId="69" applyNumberFormat="1" applyFont="1" applyFill="1" applyBorder="1" applyAlignment="1" applyProtection="1">
      <alignment vertical="center" wrapText="1"/>
    </xf>
    <xf numFmtId="0" fontId="14" fillId="0" borderId="0" xfId="10" applyFont="1" applyAlignment="1">
      <alignment vertical="center" wrapText="1"/>
    </xf>
    <xf numFmtId="176" fontId="8" fillId="0" borderId="0" xfId="69" applyNumberFormat="1" applyFont="1" applyAlignment="1">
      <alignment vertical="center"/>
    </xf>
    <xf numFmtId="176" fontId="8" fillId="0" borderId="4" xfId="69" applyNumberFormat="1" applyFont="1" applyBorder="1" applyAlignment="1">
      <alignment vertical="center"/>
    </xf>
    <xf numFmtId="0" fontId="6" fillId="0" borderId="7" xfId="0" applyFont="1" applyBorder="1"/>
    <xf numFmtId="2" fontId="8" fillId="0" borderId="4" xfId="10" applyNumberFormat="1" applyFont="1" applyBorder="1"/>
    <xf numFmtId="0" fontId="8" fillId="5" borderId="4" xfId="10" applyFont="1" applyFill="1" applyBorder="1" applyAlignment="1">
      <alignment horizontal="left"/>
    </xf>
    <xf numFmtId="0" fontId="8" fillId="6" borderId="4" xfId="10" applyFont="1" applyFill="1" applyBorder="1" applyAlignment="1">
      <alignment horizontal="left"/>
    </xf>
    <xf numFmtId="0" fontId="8" fillId="0" borderId="4" xfId="10" applyFont="1" applyBorder="1" applyAlignment="1">
      <alignment horizontal="left"/>
    </xf>
    <xf numFmtId="0" fontId="0" fillId="0" borderId="7" xfId="0" applyBorder="1" applyAlignment="1">
      <alignment wrapText="1"/>
    </xf>
    <xf numFmtId="0" fontId="6" fillId="0" borderId="7" xfId="0" applyFont="1" applyBorder="1" applyAlignment="1">
      <alignment wrapText="1"/>
    </xf>
    <xf numFmtId="176" fontId="8" fillId="0" borderId="4" xfId="69" applyNumberFormat="1" applyFont="1" applyFill="1" applyBorder="1" applyAlignment="1" applyProtection="1">
      <alignment vertical="center" wrapText="1"/>
    </xf>
    <xf numFmtId="0" fontId="8" fillId="0" borderId="4" xfId="10" applyFont="1" applyBorder="1" applyAlignment="1">
      <alignment vertical="center" wrapText="1"/>
    </xf>
    <xf numFmtId="0" fontId="10" fillId="0" borderId="7" xfId="0" applyFont="1" applyBorder="1" applyAlignment="1">
      <alignment horizontal="center" vertical="center" wrapText="1"/>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0" fontId="10" fillId="6" borderId="4" xfId="71" applyFont="1" applyFill="1" applyBorder="1" applyAlignment="1">
      <alignment vertical="center" wrapText="1"/>
    </xf>
    <xf numFmtId="0" fontId="10" fillId="0" borderId="4" xfId="71" applyFont="1" applyBorder="1" applyAlignment="1">
      <alignment horizontal="center" vertical="center" wrapText="1"/>
    </xf>
    <xf numFmtId="10" fontId="10" fillId="0" borderId="4" xfId="40" applyNumberFormat="1" applyFont="1" applyFill="1" applyBorder="1" applyAlignment="1">
      <alignment horizontal="center" vertical="center"/>
    </xf>
    <xf numFmtId="10" fontId="10" fillId="0" borderId="4" xfId="40" applyNumberFormat="1" applyFont="1" applyBorder="1" applyAlignment="1">
      <alignment horizontal="center" vertical="center"/>
    </xf>
    <xf numFmtId="43" fontId="10" fillId="0" borderId="4" xfId="69" applyFont="1" applyBorder="1" applyAlignment="1">
      <alignment horizontal="center" vertical="center"/>
    </xf>
    <xf numFmtId="10" fontId="8" fillId="6" borderId="4" xfId="14" applyNumberFormat="1" applyFont="1" applyFill="1" applyBorder="1">
      <alignment vertical="center"/>
    </xf>
    <xf numFmtId="164" fontId="8" fillId="0" borderId="4" xfId="29" applyFont="1" applyBorder="1" applyAlignment="1">
      <alignment vertical="center"/>
    </xf>
    <xf numFmtId="164" fontId="26" fillId="0" borderId="4" xfId="29" applyFont="1" applyFill="1" applyBorder="1" applyAlignment="1">
      <alignment horizontal="center" vertical="center"/>
    </xf>
    <xf numFmtId="164" fontId="8" fillId="0" borderId="4" xfId="29" applyFont="1" applyFill="1" applyBorder="1" applyAlignment="1">
      <alignment vertical="center"/>
    </xf>
    <xf numFmtId="164" fontId="8" fillId="0" borderId="4" xfId="29" applyFont="1" applyBorder="1" applyAlignment="1">
      <alignment horizontal="left" vertical="top"/>
    </xf>
    <xf numFmtId="164" fontId="8" fillId="6" borderId="4" xfId="29" applyFont="1" applyFill="1" applyBorder="1" applyAlignment="1">
      <alignment horizontal="left" vertical="top"/>
    </xf>
    <xf numFmtId="164" fontId="8" fillId="0" borderId="4" xfId="29" applyFont="1" applyBorder="1"/>
    <xf numFmtId="164" fontId="8" fillId="6" borderId="4" xfId="29" applyFont="1" applyFill="1" applyBorder="1" applyAlignment="1">
      <alignment horizontal="left" vertical="top" wrapText="1"/>
    </xf>
    <xf numFmtId="164" fontId="9" fillId="0" borderId="4" xfId="29" applyFont="1" applyBorder="1" applyAlignment="1">
      <alignment horizontal="left" vertical="top"/>
    </xf>
    <xf numFmtId="164" fontId="8" fillId="0" borderId="4" xfId="10" applyNumberFormat="1" applyFont="1" applyBorder="1" applyAlignment="1">
      <alignment horizontal="left" vertical="top"/>
    </xf>
    <xf numFmtId="10" fontId="8" fillId="0" borderId="0" xfId="40" applyNumberFormat="1" applyFont="1" applyBorder="1"/>
    <xf numFmtId="0" fontId="10" fillId="6" borderId="8" xfId="71" applyFont="1" applyFill="1" applyBorder="1" applyAlignment="1">
      <alignment vertical="center" wrapText="1"/>
    </xf>
    <xf numFmtId="43" fontId="10" fillId="0" borderId="0" xfId="14" applyNumberFormat="1" applyFont="1" applyFill="1">
      <alignment vertical="center"/>
    </xf>
    <xf numFmtId="2" fontId="10" fillId="0" borderId="0" xfId="14" applyNumberFormat="1" applyFont="1" applyFill="1">
      <alignment vertical="center"/>
    </xf>
    <xf numFmtId="164" fontId="8" fillId="0" borderId="4" xfId="29" applyFont="1" applyFill="1" applyBorder="1" applyAlignment="1">
      <alignment horizontal="left" vertical="center"/>
    </xf>
    <xf numFmtId="0" fontId="8" fillId="0" borderId="4" xfId="10" applyFont="1" applyFill="1" applyBorder="1" applyAlignment="1">
      <alignment horizontal="center" vertical="top"/>
    </xf>
    <xf numFmtId="2" fontId="8" fillId="0" borderId="4" xfId="10" applyNumberFormat="1" applyFont="1" applyFill="1" applyBorder="1"/>
    <xf numFmtId="164" fontId="8" fillId="0" borderId="4" xfId="29" applyFont="1" applyFill="1" applyBorder="1"/>
    <xf numFmtId="0" fontId="9" fillId="0" borderId="4" xfId="10" applyFont="1" applyFill="1" applyBorder="1" applyAlignment="1">
      <alignment horizontal="center" vertical="top"/>
    </xf>
    <xf numFmtId="0" fontId="9" fillId="0" borderId="0" xfId="10" applyFont="1" applyFill="1"/>
    <xf numFmtId="0" fontId="31" fillId="0" borderId="4" xfId="0" applyFont="1" applyFill="1" applyBorder="1"/>
    <xf numFmtId="164" fontId="8" fillId="0" borderId="4" xfId="29" applyFont="1" applyFill="1" applyBorder="1" applyAlignment="1">
      <alignment horizontal="left" vertical="top"/>
    </xf>
    <xf numFmtId="164" fontId="8" fillId="0" borderId="4" xfId="29" applyFont="1" applyFill="1" applyBorder="1" applyAlignment="1">
      <alignment horizontal="left" vertical="top" wrapText="1"/>
    </xf>
    <xf numFmtId="0" fontId="8" fillId="0" borderId="4" xfId="14" applyFont="1" applyFill="1" applyBorder="1" applyAlignment="1">
      <alignment horizontal="center" vertical="top" wrapText="1"/>
    </xf>
    <xf numFmtId="0" fontId="9" fillId="0" borderId="4" xfId="14" applyFont="1" applyFill="1" applyBorder="1" applyAlignment="1">
      <alignment vertical="top" wrapText="1"/>
    </xf>
    <xf numFmtId="164" fontId="9" fillId="0" borderId="4" xfId="14" applyNumberFormat="1" applyFont="1" applyFill="1" applyBorder="1">
      <alignment vertical="center"/>
    </xf>
    <xf numFmtId="164" fontId="9" fillId="0" borderId="4" xfId="29" applyFont="1" applyFill="1" applyBorder="1" applyAlignment="1">
      <alignment vertical="center"/>
    </xf>
    <xf numFmtId="2" fontId="8" fillId="0" borderId="4" xfId="14" applyNumberFormat="1" applyFont="1" applyFill="1" applyBorder="1">
      <alignment vertical="center"/>
    </xf>
    <xf numFmtId="164" fontId="8" fillId="0" borderId="4" xfId="14" applyNumberFormat="1" applyFont="1" applyFill="1" applyBorder="1">
      <alignment vertical="center"/>
    </xf>
    <xf numFmtId="164" fontId="9" fillId="0" borderId="4" xfId="14" applyNumberFormat="1" applyFont="1" applyBorder="1">
      <alignment vertical="center"/>
    </xf>
    <xf numFmtId="164" fontId="8" fillId="0" borderId="4" xfId="29" applyFont="1" applyFill="1" applyBorder="1" applyAlignment="1">
      <alignment horizontal="left"/>
    </xf>
    <xf numFmtId="164" fontId="8" fillId="0" borderId="4" xfId="29" applyFont="1" applyFill="1" applyBorder="1" applyAlignment="1" applyProtection="1">
      <alignment horizontal="left" vertical="center"/>
    </xf>
    <xf numFmtId="164" fontId="8" fillId="0" borderId="4" xfId="29" applyFont="1" applyFill="1" applyBorder="1" applyAlignment="1"/>
    <xf numFmtId="164" fontId="9" fillId="0" borderId="4" xfId="29" applyFont="1" applyFill="1" applyBorder="1" applyAlignment="1" applyProtection="1">
      <alignment horizontal="center" vertical="center" wrapText="1"/>
    </xf>
    <xf numFmtId="164" fontId="9" fillId="0" borderId="4" xfId="29" applyFont="1" applyFill="1" applyBorder="1"/>
    <xf numFmtId="164" fontId="9" fillId="0" borderId="4" xfId="29" applyFont="1" applyBorder="1"/>
    <xf numFmtId="0" fontId="8" fillId="0" borderId="0" xfId="10" applyFont="1" applyFill="1" applyAlignment="1">
      <alignment horizontal="center" vertical="center"/>
    </xf>
    <xf numFmtId="164" fontId="8" fillId="0" borderId="0" xfId="29" applyFont="1" applyFill="1" applyAlignment="1">
      <alignment horizontal="center" vertical="center"/>
    </xf>
    <xf numFmtId="10" fontId="35" fillId="6" borderId="4" xfId="40" applyNumberFormat="1" applyFont="1" applyFill="1" applyBorder="1"/>
    <xf numFmtId="164" fontId="10" fillId="0" borderId="0" xfId="14" applyNumberFormat="1" applyFont="1" applyFill="1">
      <alignment vertical="center"/>
    </xf>
    <xf numFmtId="43" fontId="8" fillId="0" borderId="5" xfId="69" applyFont="1" applyFill="1" applyBorder="1" applyAlignment="1">
      <alignment vertical="center"/>
    </xf>
    <xf numFmtId="43" fontId="8" fillId="0" borderId="8" xfId="69" applyFont="1" applyFill="1" applyBorder="1" applyAlignment="1">
      <alignment vertical="center"/>
    </xf>
    <xf numFmtId="10" fontId="9" fillId="0" borderId="4" xfId="70" applyNumberFormat="1" applyFont="1" applyFill="1" applyBorder="1" applyAlignment="1">
      <alignment vertical="center"/>
    </xf>
    <xf numFmtId="174" fontId="10" fillId="0" borderId="4" xfId="14" applyNumberFormat="1" applyFont="1" applyBorder="1">
      <alignment vertical="center"/>
    </xf>
    <xf numFmtId="176" fontId="8" fillId="0" borderId="4" xfId="14" applyNumberFormat="1" applyFont="1" applyBorder="1">
      <alignment vertical="center"/>
    </xf>
    <xf numFmtId="9" fontId="8" fillId="0" borderId="4" xfId="40" applyFont="1" applyBorder="1" applyAlignment="1">
      <alignment vertical="center"/>
    </xf>
    <xf numFmtId="9" fontId="8" fillId="0" borderId="4" xfId="69" applyNumberFormat="1" applyFont="1" applyBorder="1" applyAlignment="1">
      <alignment vertical="center"/>
    </xf>
    <xf numFmtId="0" fontId="54" fillId="0" borderId="11" xfId="15" applyFont="1" applyBorder="1" applyAlignment="1">
      <alignment horizontal="center" vertical="center"/>
    </xf>
    <xf numFmtId="0" fontId="54" fillId="7" borderId="4" xfId="10" applyFont="1" applyFill="1" applyBorder="1" applyAlignment="1">
      <alignment horizontal="center" vertical="center" wrapText="1"/>
    </xf>
    <xf numFmtId="0" fontId="52" fillId="0" borderId="10" xfId="10" applyFont="1" applyBorder="1" applyAlignment="1">
      <alignment horizontal="center" vertical="center"/>
    </xf>
    <xf numFmtId="0" fontId="54" fillId="5" borderId="10" xfId="10" applyFont="1" applyFill="1" applyBorder="1" applyAlignment="1">
      <alignment horizontal="left" vertical="center"/>
    </xf>
    <xf numFmtId="0" fontId="54" fillId="0" borderId="10" xfId="10" applyFont="1" applyBorder="1" applyAlignment="1">
      <alignment horizontal="center" vertical="center"/>
    </xf>
    <xf numFmtId="178" fontId="54" fillId="0" borderId="10" xfId="10" applyNumberFormat="1" applyFont="1" applyBorder="1" applyAlignment="1">
      <alignment horizontal="center" vertical="center"/>
    </xf>
    <xf numFmtId="178" fontId="54" fillId="0" borderId="10" xfId="10" applyNumberFormat="1" applyFont="1" applyBorder="1" applyAlignment="1">
      <alignment horizontal="center" vertical="center" wrapText="1"/>
    </xf>
    <xf numFmtId="0" fontId="54" fillId="0" borderId="10" xfId="10" applyFont="1" applyBorder="1" applyAlignment="1">
      <alignment horizontal="centerContinuous" vertical="center"/>
    </xf>
    <xf numFmtId="0" fontId="52" fillId="0" borderId="10" xfId="10" applyFont="1" applyBorder="1" applyAlignment="1">
      <alignment horizontal="centerContinuous" vertical="center"/>
    </xf>
    <xf numFmtId="0" fontId="54" fillId="6" borderId="14" xfId="10" applyFont="1" applyFill="1" applyBorder="1" applyAlignment="1">
      <alignment horizontal="center" vertical="center"/>
    </xf>
    <xf numFmtId="0" fontId="54" fillId="6" borderId="10" xfId="10" applyFont="1" applyFill="1" applyBorder="1" applyAlignment="1">
      <alignment horizontal="center" vertical="center"/>
    </xf>
    <xf numFmtId="164" fontId="58" fillId="0" borderId="4" xfId="25" applyFont="1" applyFill="1" applyBorder="1" applyAlignment="1">
      <alignment horizontal="center" vertical="center" wrapText="1"/>
    </xf>
    <xf numFmtId="164" fontId="59" fillId="0" borderId="4" xfId="25" applyFont="1" applyFill="1" applyBorder="1" applyAlignment="1">
      <alignment vertical="center"/>
    </xf>
    <xf numFmtId="164" fontId="59" fillId="0" borderId="4" xfId="25" applyFont="1" applyFill="1" applyBorder="1" applyAlignment="1">
      <alignment vertical="center" wrapText="1"/>
    </xf>
    <xf numFmtId="164" fontId="52" fillId="0" borderId="4" xfId="25" applyFont="1" applyFill="1" applyBorder="1" applyAlignment="1">
      <alignment horizontal="right" vertical="center" wrapText="1"/>
    </xf>
    <xf numFmtId="0" fontId="52" fillId="0" borderId="0" xfId="10" applyFont="1" applyAlignment="1">
      <alignment vertical="center"/>
    </xf>
    <xf numFmtId="0" fontId="52" fillId="0" borderId="0" xfId="10" applyFont="1" applyAlignment="1">
      <alignment vertical="center" wrapText="1"/>
    </xf>
    <xf numFmtId="14" fontId="52" fillId="0" borderId="0" xfId="10" applyNumberFormat="1" applyFont="1" applyAlignment="1">
      <alignment horizontal="center" vertical="center" wrapText="1"/>
    </xf>
    <xf numFmtId="43" fontId="8" fillId="0" borderId="4" xfId="69" quotePrefix="1" applyFont="1" applyBorder="1" applyAlignment="1">
      <alignment vertical="center" wrapText="1"/>
    </xf>
    <xf numFmtId="10" fontId="8" fillId="0" borderId="4" xfId="70" quotePrefix="1" applyNumberFormat="1" applyFont="1" applyFill="1" applyBorder="1" applyAlignment="1">
      <alignment vertical="center" wrapText="1"/>
    </xf>
    <xf numFmtId="10" fontId="8" fillId="0" borderId="4" xfId="70" quotePrefix="1" applyNumberFormat="1" applyFont="1" applyBorder="1" applyAlignment="1">
      <alignment vertical="center" wrapText="1"/>
    </xf>
    <xf numFmtId="43" fontId="30" fillId="6" borderId="4" xfId="69" applyFont="1" applyFill="1" applyBorder="1" applyAlignment="1">
      <alignment vertical="center"/>
    </xf>
    <xf numFmtId="43" fontId="31" fillId="6" borderId="4" xfId="69" applyFont="1" applyFill="1" applyBorder="1" applyAlignment="1">
      <alignment vertical="center"/>
    </xf>
    <xf numFmtId="164" fontId="8" fillId="0" borderId="5" xfId="29" applyFont="1" applyFill="1" applyBorder="1" applyAlignment="1">
      <alignment vertical="center"/>
    </xf>
    <xf numFmtId="164" fontId="8" fillId="0" borderId="8" xfId="29" applyFont="1" applyFill="1" applyBorder="1" applyAlignment="1">
      <alignment vertical="center"/>
    </xf>
    <xf numFmtId="0" fontId="9" fillId="0" borderId="4" xfId="14" applyFont="1" applyFill="1" applyBorder="1" applyAlignment="1">
      <alignment horizontal="left" vertical="center"/>
    </xf>
    <xf numFmtId="43" fontId="8" fillId="0" borderId="4" xfId="69" applyFont="1" applyBorder="1" applyAlignment="1">
      <alignment horizontal="center" vertical="center"/>
    </xf>
    <xf numFmtId="43" fontId="9" fillId="0" borderId="4" xfId="69" applyFont="1" applyBorder="1" applyAlignment="1">
      <alignment horizontal="center" vertical="center"/>
    </xf>
    <xf numFmtId="10" fontId="8" fillId="0" borderId="4" xfId="70" applyNumberFormat="1" applyFont="1" applyFill="1" applyBorder="1" applyAlignment="1">
      <alignment vertical="center"/>
    </xf>
    <xf numFmtId="0" fontId="9" fillId="0" borderId="0" xfId="10" applyFont="1" applyAlignment="1">
      <alignment vertical="center"/>
    </xf>
    <xf numFmtId="0" fontId="63" fillId="0" borderId="0" xfId="0" applyFont="1" applyFill="1" applyBorder="1"/>
    <xf numFmtId="10" fontId="8" fillId="0" borderId="0" xfId="10" applyNumberFormat="1" applyFont="1" applyFill="1" applyAlignment="1">
      <alignment horizontal="center" vertical="center"/>
    </xf>
    <xf numFmtId="43" fontId="47" fillId="0" borderId="0" xfId="14" applyNumberFormat="1" applyFont="1" applyFill="1">
      <alignment vertical="center"/>
    </xf>
    <xf numFmtId="164" fontId="47" fillId="0" borderId="0" xfId="14" applyNumberFormat="1" applyFont="1" applyFill="1">
      <alignment vertical="center"/>
    </xf>
    <xf numFmtId="164" fontId="8" fillId="0" borderId="0" xfId="29" applyFont="1" applyFill="1"/>
    <xf numFmtId="43" fontId="8" fillId="0" borderId="0" xfId="10" applyNumberFormat="1" applyFont="1" applyFill="1"/>
    <xf numFmtId="0" fontId="8" fillId="0" borderId="4" xfId="10" applyFont="1" applyFill="1" applyBorder="1" applyAlignment="1">
      <alignment horizontal="left" vertical="center" wrapText="1"/>
    </xf>
    <xf numFmtId="0" fontId="9" fillId="0" borderId="7" xfId="14" applyFont="1" applyFill="1" applyBorder="1" applyAlignment="1">
      <alignment horizontal="center" vertical="center"/>
    </xf>
    <xf numFmtId="0" fontId="9" fillId="0" borderId="0" xfId="14" applyFont="1" applyFill="1">
      <alignment vertical="center"/>
    </xf>
    <xf numFmtId="0" fontId="8" fillId="0" borderId="0" xfId="10" applyFont="1" applyFill="1" applyBorder="1" applyAlignment="1">
      <alignment horizontal="left"/>
    </xf>
    <xf numFmtId="43" fontId="8" fillId="0" borderId="0" xfId="14" applyNumberFormat="1" applyFont="1" applyFill="1">
      <alignment vertical="center"/>
    </xf>
    <xf numFmtId="10" fontId="8" fillId="0" borderId="0" xfId="40" applyNumberFormat="1" applyFont="1" applyFill="1" applyBorder="1"/>
    <xf numFmtId="0" fontId="9" fillId="0" borderId="0" xfId="10" applyFont="1" applyBorder="1" applyAlignment="1">
      <alignment horizontal="center" vertical="center"/>
    </xf>
    <xf numFmtId="0" fontId="34" fillId="6" borderId="0" xfId="10" applyFont="1" applyFill="1" applyBorder="1" applyAlignment="1">
      <alignment horizontal="left" vertical="center"/>
    </xf>
    <xf numFmtId="0" fontId="37" fillId="6" borderId="0" xfId="10" applyFont="1" applyFill="1" applyBorder="1" applyAlignment="1">
      <alignment horizontal="left" vertical="center"/>
    </xf>
    <xf numFmtId="0" fontId="34" fillId="6" borderId="0" xfId="10" applyFont="1" applyFill="1" applyBorder="1" applyAlignment="1">
      <alignment horizontal="left" vertical="center" wrapText="1"/>
    </xf>
    <xf numFmtId="0" fontId="31" fillId="6" borderId="0" xfId="10" applyFont="1" applyFill="1" applyAlignment="1">
      <alignment vertical="center"/>
    </xf>
    <xf numFmtId="0" fontId="9" fillId="7" borderId="4" xfId="14" applyFont="1" applyFill="1" applyBorder="1" applyAlignment="1">
      <alignment horizontal="center" vertical="center" wrapText="1"/>
    </xf>
    <xf numFmtId="0" fontId="9" fillId="0" borderId="0" xfId="10" applyFont="1" applyAlignment="1">
      <alignment horizontal="left"/>
    </xf>
    <xf numFmtId="10" fontId="9" fillId="0" borderId="4" xfId="14" applyNumberFormat="1" applyFont="1" applyFill="1" applyBorder="1" applyAlignment="1">
      <alignment vertical="center"/>
    </xf>
    <xf numFmtId="2" fontId="9" fillId="0" borderId="4" xfId="14" applyNumberFormat="1" applyFont="1" applyFill="1" applyBorder="1" applyAlignment="1">
      <alignment vertical="center"/>
    </xf>
    <xf numFmtId="164" fontId="9" fillId="0" borderId="4" xfId="29" applyFont="1" applyFill="1" applyBorder="1" applyAlignment="1">
      <alignment horizontal="center" vertical="center"/>
    </xf>
    <xf numFmtId="0" fontId="30" fillId="7" borderId="4" xfId="10" applyFont="1" applyFill="1" applyBorder="1" applyAlignment="1">
      <alignment horizontal="center" vertical="center" wrapText="1"/>
    </xf>
    <xf numFmtId="164" fontId="8" fillId="0" borderId="4" xfId="14" applyNumberFormat="1" applyFont="1" applyFill="1" applyBorder="1" applyAlignment="1">
      <alignment horizontal="left" vertical="center"/>
    </xf>
    <xf numFmtId="164" fontId="8" fillId="0" borderId="4" xfId="29" applyFont="1" applyBorder="1" applyAlignment="1">
      <alignment vertical="top" wrapText="1"/>
    </xf>
    <xf numFmtId="0" fontId="9" fillId="4" borderId="10" xfId="14" applyFont="1" applyFill="1" applyBorder="1" applyAlignment="1">
      <alignment horizontal="center" vertical="center" wrapText="1"/>
    </xf>
    <xf numFmtId="0" fontId="9" fillId="4" borderId="5" xfId="14" applyFont="1" applyFill="1" applyBorder="1" applyAlignment="1">
      <alignment horizontal="center" vertical="center" wrapText="1"/>
    </xf>
    <xf numFmtId="0" fontId="9" fillId="4" borderId="4" xfId="14" applyFont="1" applyFill="1" applyBorder="1" applyAlignment="1">
      <alignment horizontal="center" vertical="center" wrapText="1"/>
    </xf>
    <xf numFmtId="164" fontId="8" fillId="0" borderId="4" xfId="29" applyFont="1" applyFill="1" applyBorder="1" applyAlignment="1">
      <alignment horizontal="center" vertical="center"/>
    </xf>
    <xf numFmtId="0" fontId="41" fillId="0" borderId="0" xfId="14" applyFont="1" applyAlignment="1">
      <alignment horizontal="left" vertical="center"/>
    </xf>
    <xf numFmtId="0" fontId="9" fillId="4" borderId="4" xfId="10" applyFont="1" applyFill="1" applyBorder="1" applyAlignment="1">
      <alignment horizontal="center" vertical="center" wrapText="1"/>
    </xf>
    <xf numFmtId="0" fontId="9" fillId="0" borderId="0" xfId="10" applyFont="1" applyFill="1" applyBorder="1" applyAlignment="1">
      <alignment vertical="center"/>
    </xf>
    <xf numFmtId="43" fontId="10" fillId="0" borderId="4" xfId="69" applyFont="1" applyBorder="1" applyAlignment="1">
      <alignment horizontal="right" vertical="center"/>
    </xf>
    <xf numFmtId="43" fontId="53" fillId="0" borderId="4" xfId="69" applyFont="1" applyBorder="1" applyAlignment="1">
      <alignment horizontal="right" vertical="center"/>
    </xf>
    <xf numFmtId="43" fontId="53" fillId="0" borderId="4" xfId="69" applyFont="1" applyFill="1" applyBorder="1" applyAlignment="1">
      <alignment vertical="center"/>
    </xf>
    <xf numFmtId="43" fontId="10" fillId="0" borderId="4" xfId="69" applyFont="1" applyFill="1" applyBorder="1" applyAlignment="1">
      <alignment horizontal="center" vertical="center"/>
    </xf>
    <xf numFmtId="164" fontId="8" fillId="0" borderId="0" xfId="29" applyFont="1" applyFill="1" applyAlignment="1">
      <alignment vertical="center"/>
    </xf>
    <xf numFmtId="164" fontId="8" fillId="0" borderId="0" xfId="14" applyNumberFormat="1" applyFont="1" applyFill="1">
      <alignment vertical="center"/>
    </xf>
    <xf numFmtId="10" fontId="8" fillId="14" borderId="0" xfId="40" applyNumberFormat="1" applyFont="1" applyFill="1" applyBorder="1"/>
    <xf numFmtId="0" fontId="9" fillId="4" borderId="4" xfId="14" applyFont="1" applyFill="1" applyBorder="1" applyAlignment="1">
      <alignment horizontal="center" vertical="center"/>
    </xf>
    <xf numFmtId="0" fontId="9" fillId="4" borderId="8" xfId="14" applyFont="1" applyFill="1" applyBorder="1" applyAlignment="1">
      <alignment horizontal="center" vertical="center" wrapText="1"/>
    </xf>
    <xf numFmtId="0" fontId="9" fillId="4" borderId="4" xfId="14" applyFont="1" applyFill="1" applyBorder="1" applyAlignment="1">
      <alignment horizontal="center" vertical="center" wrapText="1"/>
    </xf>
    <xf numFmtId="0" fontId="31" fillId="6" borderId="0" xfId="10" applyFont="1" applyFill="1" applyAlignment="1">
      <alignment vertical="center"/>
    </xf>
    <xf numFmtId="0" fontId="9" fillId="7" borderId="4" xfId="14" applyFont="1" applyFill="1" applyBorder="1" applyAlignment="1">
      <alignment horizontal="center" vertical="center" wrapText="1"/>
    </xf>
    <xf numFmtId="0" fontId="9" fillId="4" borderId="4" xfId="10" applyFont="1" applyFill="1" applyBorder="1" applyAlignment="1">
      <alignment horizontal="center" vertical="center" wrapText="1"/>
    </xf>
    <xf numFmtId="0" fontId="9" fillId="4" borderId="4" xfId="10" applyFont="1" applyFill="1" applyBorder="1" applyAlignment="1">
      <alignment horizontal="center" vertical="center"/>
    </xf>
    <xf numFmtId="0" fontId="9" fillId="7" borderId="7" xfId="14" applyFont="1" applyFill="1" applyBorder="1" applyAlignment="1">
      <alignment horizontal="center" vertical="center" wrapText="1"/>
    </xf>
    <xf numFmtId="0" fontId="9" fillId="4" borderId="4" xfId="31" applyFont="1" applyFill="1" applyBorder="1" applyAlignment="1">
      <alignment horizontal="center" vertical="center" wrapText="1"/>
    </xf>
    <xf numFmtId="0" fontId="9" fillId="4" borderId="4" xfId="14" applyFont="1" applyFill="1" applyBorder="1" applyAlignment="1">
      <alignment horizontal="center" vertical="center"/>
    </xf>
    <xf numFmtId="0" fontId="9" fillId="4" borderId="8" xfId="14" applyFont="1" applyFill="1" applyBorder="1" applyAlignment="1">
      <alignment horizontal="center" vertical="center" wrapText="1"/>
    </xf>
    <xf numFmtId="0" fontId="9" fillId="4" borderId="4" xfId="14" applyFont="1" applyFill="1" applyBorder="1" applyAlignment="1">
      <alignment horizontal="center" vertical="center" wrapText="1"/>
    </xf>
    <xf numFmtId="0" fontId="9" fillId="14" borderId="0" xfId="10" applyFont="1" applyFill="1" applyBorder="1" applyAlignment="1">
      <alignment vertical="center"/>
    </xf>
    <xf numFmtId="0" fontId="8" fillId="14" borderId="0" xfId="10" applyFont="1" applyFill="1" applyAlignment="1">
      <alignment vertical="center"/>
    </xf>
    <xf numFmtId="0" fontId="8" fillId="14" borderId="0" xfId="10" applyFont="1" applyFill="1" applyBorder="1" applyAlignment="1">
      <alignment vertical="center"/>
    </xf>
    <xf numFmtId="0" fontId="9" fillId="7" borderId="8" xfId="14" applyFont="1" applyFill="1" applyBorder="1" applyAlignment="1">
      <alignment vertical="center" wrapText="1"/>
    </xf>
    <xf numFmtId="0" fontId="9" fillId="0" borderId="0" xfId="14" applyFont="1" applyFill="1" applyBorder="1" applyAlignment="1">
      <alignment horizontal="center" vertical="center" wrapText="1"/>
    </xf>
    <xf numFmtId="0" fontId="9" fillId="0" borderId="0" xfId="10" applyFont="1" applyFill="1" applyBorder="1"/>
    <xf numFmtId="0" fontId="9" fillId="14" borderId="4" xfId="14" applyFont="1" applyFill="1" applyBorder="1" applyAlignment="1">
      <alignment horizontal="center" vertical="center" wrapText="1"/>
    </xf>
    <xf numFmtId="0" fontId="8" fillId="14" borderId="0" xfId="68" applyFont="1" applyFill="1">
      <alignment vertical="center"/>
    </xf>
    <xf numFmtId="0" fontId="9" fillId="14" borderId="0" xfId="31" applyFont="1" applyFill="1" applyAlignment="1">
      <alignment horizontal="left" vertical="top"/>
    </xf>
    <xf numFmtId="0" fontId="8" fillId="6" borderId="4" xfId="69" applyNumberFormat="1" applyFont="1" applyFill="1" applyBorder="1" applyAlignment="1">
      <alignment vertical="center"/>
    </xf>
    <xf numFmtId="0" fontId="8" fillId="0" borderId="4" xfId="69" applyNumberFormat="1" applyFont="1" applyBorder="1" applyAlignment="1">
      <alignment vertical="center"/>
    </xf>
    <xf numFmtId="0" fontId="35" fillId="16" borderId="4" xfId="69" applyNumberFormat="1" applyFont="1" applyFill="1" applyBorder="1"/>
    <xf numFmtId="176" fontId="8" fillId="14" borderId="4" xfId="69" applyNumberFormat="1" applyFont="1" applyFill="1" applyBorder="1" applyAlignment="1" applyProtection="1">
      <alignment horizontal="left"/>
    </xf>
    <xf numFmtId="0" fontId="8" fillId="0" borderId="4" xfId="69" applyNumberFormat="1" applyFont="1" applyFill="1" applyBorder="1" applyAlignment="1">
      <alignment vertical="center"/>
    </xf>
    <xf numFmtId="0" fontId="9" fillId="0" borderId="4" xfId="29" applyNumberFormat="1" applyFont="1" applyFill="1" applyBorder="1"/>
    <xf numFmtId="43" fontId="10" fillId="14" borderId="4" xfId="69" applyFont="1" applyFill="1" applyBorder="1" applyAlignment="1">
      <alignment vertical="center"/>
    </xf>
    <xf numFmtId="0" fontId="10" fillId="0" borderId="4" xfId="14" applyNumberFormat="1" applyFont="1" applyBorder="1">
      <alignment vertical="center"/>
    </xf>
    <xf numFmtId="2" fontId="10" fillId="0" borderId="4" xfId="14" applyNumberFormat="1" applyFont="1" applyFill="1" applyBorder="1">
      <alignment vertical="center"/>
    </xf>
    <xf numFmtId="43" fontId="10" fillId="0" borderId="4" xfId="14" applyNumberFormat="1" applyFont="1" applyFill="1" applyBorder="1">
      <alignment vertical="center"/>
    </xf>
    <xf numFmtId="9" fontId="10" fillId="0" borderId="4" xfId="14" applyNumberFormat="1" applyFont="1" applyFill="1" applyBorder="1">
      <alignment vertical="center"/>
    </xf>
    <xf numFmtId="0" fontId="9" fillId="0" borderId="0" xfId="10" applyFont="1" applyFill="1" applyBorder="1" applyAlignment="1">
      <alignment horizontal="center" vertical="top"/>
    </xf>
    <xf numFmtId="0" fontId="9" fillId="14" borderId="4" xfId="10" applyFont="1" applyFill="1" applyBorder="1" applyAlignment="1">
      <alignment horizontal="center" vertical="center" wrapText="1"/>
    </xf>
    <xf numFmtId="0" fontId="9" fillId="9" borderId="4" xfId="10" applyFont="1" applyFill="1" applyBorder="1" applyAlignment="1">
      <alignment horizontal="center" vertical="center" wrapText="1"/>
    </xf>
    <xf numFmtId="0" fontId="8" fillId="0" borderId="0" xfId="14" applyNumberFormat="1" applyFont="1" applyFill="1">
      <alignment vertical="center"/>
    </xf>
    <xf numFmtId="0" fontId="9" fillId="0" borderId="0" xfId="14" applyFont="1" applyFill="1" applyBorder="1" applyAlignment="1">
      <alignment horizontal="center" vertical="center"/>
    </xf>
    <xf numFmtId="43" fontId="8" fillId="0" borderId="0" xfId="14" applyNumberFormat="1" applyFont="1" applyFill="1" applyBorder="1">
      <alignment vertical="center"/>
    </xf>
    <xf numFmtId="43" fontId="8" fillId="0" borderId="0" xfId="69" applyFont="1" applyFill="1" applyBorder="1"/>
    <xf numFmtId="10" fontId="8" fillId="0" borderId="0" xfId="14" applyNumberFormat="1" applyFont="1" applyFill="1" applyBorder="1">
      <alignment vertical="center"/>
    </xf>
    <xf numFmtId="2" fontId="9" fillId="0" borderId="0" xfId="14" applyNumberFormat="1" applyFont="1" applyFill="1" applyBorder="1" applyAlignment="1">
      <alignment vertical="center"/>
    </xf>
    <xf numFmtId="164" fontId="8" fillId="0" borderId="4" xfId="29" quotePrefix="1" applyFont="1" applyFill="1" applyBorder="1" applyAlignment="1">
      <alignment vertical="center"/>
    </xf>
    <xf numFmtId="9" fontId="8" fillId="0" borderId="4" xfId="70" quotePrefix="1" applyNumberFormat="1" applyFont="1" applyBorder="1" applyAlignment="1">
      <alignment vertical="center" wrapText="1"/>
    </xf>
    <xf numFmtId="2" fontId="31" fillId="0" borderId="4" xfId="0" applyNumberFormat="1" applyFont="1" applyBorder="1"/>
    <xf numFmtId="4" fontId="8" fillId="0" borderId="4" xfId="69" quotePrefix="1" applyNumberFormat="1" applyFont="1" applyBorder="1" applyAlignment="1">
      <alignment vertical="center" wrapText="1"/>
    </xf>
    <xf numFmtId="0" fontId="31" fillId="0" borderId="4" xfId="0" applyFont="1" applyBorder="1"/>
    <xf numFmtId="0" fontId="0" fillId="0" borderId="5" xfId="0" applyFill="1" applyBorder="1"/>
    <xf numFmtId="0" fontId="0" fillId="0" borderId="4" xfId="0" applyFill="1" applyBorder="1"/>
    <xf numFmtId="43" fontId="8" fillId="0" borderId="8" xfId="69" applyFont="1" applyBorder="1" applyAlignment="1">
      <alignment vertical="top" wrapText="1"/>
    </xf>
    <xf numFmtId="0" fontId="8" fillId="0" borderId="7" xfId="14" applyFont="1" applyBorder="1" applyAlignment="1">
      <alignment vertical="top" wrapText="1"/>
    </xf>
    <xf numFmtId="2" fontId="0" fillId="0" borderId="4" xfId="0" applyNumberFormat="1" applyFont="1" applyFill="1" applyBorder="1" applyAlignment="1">
      <alignment horizontal="right" vertical="center"/>
    </xf>
    <xf numFmtId="164" fontId="8" fillId="0" borderId="4" xfId="29" quotePrefix="1" applyNumberFormat="1" applyFont="1" applyFill="1" applyBorder="1" applyAlignment="1">
      <alignment horizontal="left" vertical="center"/>
    </xf>
    <xf numFmtId="43" fontId="13" fillId="5" borderId="4" xfId="69" applyNumberFormat="1" applyFont="1" applyFill="1" applyBorder="1" applyAlignment="1">
      <alignment vertical="center"/>
    </xf>
    <xf numFmtId="9" fontId="8" fillId="0" borderId="4" xfId="69" applyNumberFormat="1" applyFont="1" applyFill="1" applyBorder="1" applyAlignment="1" applyProtection="1">
      <alignment vertical="center" wrapText="1"/>
    </xf>
    <xf numFmtId="164" fontId="8" fillId="0" borderId="4" xfId="29" applyFont="1" applyFill="1" applyBorder="1" applyAlignment="1">
      <alignment horizontal="center" vertical="center"/>
    </xf>
    <xf numFmtId="4" fontId="9" fillId="0" borderId="4" xfId="69" applyNumberFormat="1" applyFont="1" applyFill="1" applyBorder="1" applyAlignment="1">
      <alignment vertical="center"/>
    </xf>
    <xf numFmtId="0" fontId="9" fillId="4" borderId="4" xfId="14" applyFont="1" applyFill="1" applyBorder="1" applyAlignment="1">
      <alignment horizontal="center" vertical="center" wrapText="1"/>
    </xf>
    <xf numFmtId="169" fontId="8" fillId="0" borderId="4" xfId="29" applyNumberFormat="1" applyFont="1" applyBorder="1" applyAlignment="1">
      <alignment vertical="top" wrapText="1"/>
    </xf>
    <xf numFmtId="164" fontId="9" fillId="0" borderId="4" xfId="29" applyFont="1" applyBorder="1" applyAlignment="1">
      <alignment vertical="top" wrapText="1"/>
    </xf>
    <xf numFmtId="169" fontId="9" fillId="4" borderId="4" xfId="29" applyNumberFormat="1" applyFont="1" applyFill="1" applyBorder="1"/>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4" applyFont="1" applyFill="1" applyBorder="1" applyAlignment="1">
      <alignment horizontal="center" vertical="center" wrapText="1"/>
    </xf>
    <xf numFmtId="0" fontId="9" fillId="4" borderId="8" xfId="14" applyFont="1" applyFill="1" applyBorder="1" applyAlignment="1">
      <alignment horizontal="center" vertical="center" wrapText="1"/>
    </xf>
    <xf numFmtId="0" fontId="9" fillId="4" borderId="4" xfId="14" quotePrefix="1" applyFont="1" applyFill="1" applyBorder="1" applyAlignment="1">
      <alignment horizontal="center" vertical="center" wrapText="1"/>
    </xf>
    <xf numFmtId="0" fontId="9" fillId="4" borderId="4" xfId="10" applyFont="1" applyFill="1" applyBorder="1" applyAlignment="1">
      <alignment horizontal="center" vertical="center" wrapText="1"/>
    </xf>
    <xf numFmtId="0" fontId="9" fillId="0" borderId="0" xfId="10" applyFont="1" applyAlignment="1">
      <alignment horizontal="left"/>
    </xf>
    <xf numFmtId="0" fontId="9" fillId="4" borderId="4" xfId="31" applyFont="1" applyFill="1" applyBorder="1" applyAlignment="1">
      <alignment horizontal="center" vertical="center" wrapText="1"/>
    </xf>
    <xf numFmtId="0" fontId="9" fillId="4" borderId="4" xfId="10" applyFont="1" applyFill="1" applyBorder="1" applyAlignment="1">
      <alignment horizontal="center"/>
    </xf>
    <xf numFmtId="0" fontId="9" fillId="4" borderId="4" xfId="10" applyFont="1" applyFill="1" applyBorder="1" applyAlignment="1">
      <alignment horizontal="center" vertical="top" wrapText="1"/>
    </xf>
    <xf numFmtId="0" fontId="8" fillId="0" borderId="0" xfId="10" applyFont="1" applyAlignment="1">
      <alignment horizontal="left" vertical="center" wrapText="1"/>
    </xf>
    <xf numFmtId="0" fontId="9" fillId="0" borderId="0" xfId="10" applyFont="1" applyBorder="1" applyAlignment="1">
      <alignment horizontal="center" vertical="center"/>
    </xf>
    <xf numFmtId="0" fontId="9" fillId="4" borderId="4" xfId="10" applyFont="1" applyFill="1" applyBorder="1" applyAlignment="1">
      <alignment horizontal="center" vertical="center" wrapText="1"/>
    </xf>
    <xf numFmtId="0" fontId="9" fillId="0" borderId="0" xfId="10" applyFont="1" applyAlignment="1">
      <alignment horizontal="left"/>
    </xf>
    <xf numFmtId="0" fontId="9" fillId="4" borderId="4" xfId="31" applyFont="1" applyFill="1" applyBorder="1" applyAlignment="1">
      <alignment horizontal="center" vertical="center" wrapText="1"/>
    </xf>
    <xf numFmtId="0" fontId="8" fillId="0" borderId="4" xfId="10" applyFont="1" applyBorder="1" applyAlignment="1">
      <alignment horizontal="center" vertical="top" wrapText="1"/>
    </xf>
    <xf numFmtId="0" fontId="8" fillId="0" borderId="0" xfId="10" applyFont="1" applyAlignment="1">
      <alignment horizontal="centerContinuous"/>
    </xf>
    <xf numFmtId="0" fontId="9" fillId="0" borderId="0" xfId="10" applyFont="1" applyAlignment="1">
      <alignment horizontal="center" vertical="center"/>
    </xf>
    <xf numFmtId="0" fontId="8" fillId="0" borderId="0" xfId="71" applyFont="1"/>
    <xf numFmtId="0" fontId="8" fillId="6" borderId="4" xfId="10" applyFont="1" applyFill="1" applyBorder="1" applyAlignment="1">
      <alignment horizontal="left" vertical="top"/>
    </xf>
    <xf numFmtId="164" fontId="8" fillId="0" borderId="4" xfId="10" applyNumberFormat="1" applyFont="1" applyBorder="1"/>
    <xf numFmtId="43" fontId="8" fillId="0" borderId="4" xfId="10" applyNumberFormat="1" applyFont="1" applyBorder="1"/>
    <xf numFmtId="0" fontId="8" fillId="6" borderId="4" xfId="10" applyFont="1" applyFill="1" applyBorder="1" applyAlignment="1">
      <alignment horizontal="left" vertical="top" wrapText="1"/>
    </xf>
    <xf numFmtId="0" fontId="8" fillId="6" borderId="4" xfId="10" applyFont="1" applyFill="1" applyBorder="1" applyAlignment="1">
      <alignment vertical="top"/>
    </xf>
    <xf numFmtId="0" fontId="9" fillId="6" borderId="4" xfId="10" applyFont="1" applyFill="1" applyBorder="1" applyAlignment="1">
      <alignment horizontal="left" vertical="top"/>
    </xf>
    <xf numFmtId="164" fontId="9" fillId="0" borderId="4" xfId="10" applyNumberFormat="1" applyFont="1" applyBorder="1" applyAlignment="1">
      <alignment horizontal="left" vertical="top"/>
    </xf>
    <xf numFmtId="0" fontId="9" fillId="0" borderId="0" xfId="10" applyFont="1" applyAlignment="1">
      <alignment vertical="center" wrapText="1"/>
    </xf>
    <xf numFmtId="0" fontId="9" fillId="14" borderId="0" xfId="10" applyFont="1" applyFill="1" applyAlignment="1">
      <alignment horizontal="left" vertical="top"/>
    </xf>
    <xf numFmtId="0" fontId="27" fillId="0" borderId="0" xfId="10" applyFont="1"/>
    <xf numFmtId="0" fontId="8" fillId="6" borderId="0" xfId="10" applyFont="1" applyFill="1"/>
    <xf numFmtId="0" fontId="8" fillId="0" borderId="11" xfId="71" applyFont="1" applyBorder="1"/>
    <xf numFmtId="0" fontId="8" fillId="0" borderId="16" xfId="71" applyFont="1" applyBorder="1"/>
    <xf numFmtId="0" fontId="9" fillId="4" borderId="4" xfId="71" applyFont="1" applyFill="1" applyBorder="1" applyAlignment="1">
      <alignment horizontal="center" vertical="top" wrapText="1"/>
    </xf>
    <xf numFmtId="0" fontId="8" fillId="0" borderId="0" xfId="71" applyFont="1" applyAlignment="1">
      <alignment vertical="top" wrapText="1"/>
    </xf>
    <xf numFmtId="0" fontId="8" fillId="0" borderId="0" xfId="10" applyFont="1" applyAlignment="1">
      <alignment horizontal="center" vertical="center" wrapText="1"/>
    </xf>
    <xf numFmtId="2" fontId="8" fillId="0" borderId="0" xfId="10" applyNumberFormat="1" applyFont="1" applyAlignment="1">
      <alignment horizontal="center" vertical="center" wrapText="1"/>
    </xf>
    <xf numFmtId="14" fontId="8" fillId="0" borderId="0" xfId="71" applyNumberFormat="1" applyFont="1"/>
    <xf numFmtId="14" fontId="8" fillId="0" borderId="0" xfId="10" applyNumberFormat="1" applyFont="1" applyAlignment="1">
      <alignment horizontal="center" vertical="center" wrapText="1"/>
    </xf>
    <xf numFmtId="2" fontId="8" fillId="0" borderId="0" xfId="71" applyNumberFormat="1" applyFont="1"/>
    <xf numFmtId="0" fontId="8" fillId="0" borderId="0" xfId="71" applyFont="1" applyAlignment="1">
      <alignment vertical="top"/>
    </xf>
    <xf numFmtId="0" fontId="8" fillId="0" borderId="0" xfId="71" applyFont="1" applyAlignment="1">
      <alignment vertical="center" wrapText="1"/>
    </xf>
    <xf numFmtId="0" fontId="9" fillId="0" borderId="0" xfId="71" applyFont="1" applyAlignment="1">
      <alignment vertical="top"/>
    </xf>
    <xf numFmtId="0" fontId="9" fillId="4" borderId="4" xfId="71" applyFont="1" applyFill="1" applyBorder="1" applyAlignment="1">
      <alignment horizontal="center" vertical="center"/>
    </xf>
    <xf numFmtId="0" fontId="9" fillId="4" borderId="4" xfId="71" applyFont="1" applyFill="1" applyBorder="1" applyAlignment="1">
      <alignment horizontal="center" vertical="center" wrapText="1"/>
    </xf>
    <xf numFmtId="0" fontId="9" fillId="4" borderId="4" xfId="71" applyFont="1" applyFill="1" applyBorder="1" applyAlignment="1">
      <alignment horizontal="left" vertical="center" wrapText="1"/>
    </xf>
    <xf numFmtId="0" fontId="8" fillId="0" borderId="0" xfId="71" applyFont="1" applyAlignment="1">
      <alignment horizontal="center" vertical="center"/>
    </xf>
    <xf numFmtId="0" fontId="9" fillId="0" borderId="4" xfId="71" applyFont="1" applyBorder="1" applyAlignment="1">
      <alignment horizontal="justify" vertical="top"/>
    </xf>
    <xf numFmtId="0" fontId="8" fillId="0" borderId="4" xfId="71" applyFont="1" applyBorder="1" applyAlignment="1">
      <alignment horizontal="justify" vertical="top"/>
    </xf>
    <xf numFmtId="0" fontId="8" fillId="0" borderId="0" xfId="35" applyFont="1" applyAlignment="1">
      <alignment vertical="center"/>
    </xf>
    <xf numFmtId="0" fontId="8" fillId="0" borderId="11" xfId="35" applyFont="1" applyBorder="1" applyAlignment="1">
      <alignment vertical="center" wrapText="1"/>
    </xf>
    <xf numFmtId="0" fontId="8" fillId="0" borderId="11" xfId="35" applyFont="1" applyBorder="1"/>
    <xf numFmtId="0" fontId="8" fillId="0" borderId="0" xfId="35" applyFont="1"/>
    <xf numFmtId="2" fontId="8" fillId="0" borderId="0" xfId="35" applyNumberFormat="1" applyFont="1"/>
    <xf numFmtId="0" fontId="8" fillId="0" borderId="0" xfId="35" applyFont="1" applyAlignment="1">
      <alignment wrapText="1"/>
    </xf>
    <xf numFmtId="0" fontId="8" fillId="0" borderId="0" xfId="71" applyFont="1" applyAlignment="1">
      <alignment vertical="center"/>
    </xf>
    <xf numFmtId="0" fontId="9" fillId="0" borderId="0" xfId="71" applyFont="1" applyAlignment="1">
      <alignment vertical="center"/>
    </xf>
    <xf numFmtId="0" fontId="8" fillId="0" borderId="0" xfId="35" applyFont="1" applyAlignment="1">
      <alignment vertical="center" wrapText="1"/>
    </xf>
    <xf numFmtId="0" fontId="9" fillId="0" borderId="0" xfId="35" applyFont="1" applyAlignment="1">
      <alignment horizontal="right" wrapText="1"/>
    </xf>
    <xf numFmtId="0" fontId="8" fillId="0" borderId="0" xfId="35" applyFont="1" applyAlignment="1">
      <alignment horizontal="center"/>
    </xf>
    <xf numFmtId="0" fontId="8" fillId="0" borderId="0" xfId="35" applyFont="1" applyAlignment="1">
      <alignment horizontal="center" vertical="center"/>
    </xf>
    <xf numFmtId="0" fontId="9" fillId="4" borderId="4" xfId="35" applyFont="1" applyFill="1" applyBorder="1" applyAlignment="1">
      <alignment horizontal="center" vertical="center" wrapText="1"/>
    </xf>
    <xf numFmtId="0" fontId="8" fillId="0" borderId="0" xfId="35" applyFont="1" applyAlignment="1">
      <alignment horizontal="center" vertical="center" wrapText="1"/>
    </xf>
    <xf numFmtId="2" fontId="9" fillId="4" borderId="4" xfId="35" applyNumberFormat="1" applyFont="1" applyFill="1" applyBorder="1" applyAlignment="1">
      <alignment horizontal="center" vertical="center" wrapText="1"/>
    </xf>
    <xf numFmtId="168" fontId="9" fillId="0" borderId="4" xfId="35" quotePrefix="1" applyNumberFormat="1" applyFont="1" applyBorder="1" applyAlignment="1">
      <alignment horizontal="center" vertical="center" wrapText="1"/>
    </xf>
    <xf numFmtId="0" fontId="9" fillId="0" borderId="4" xfId="35" applyFont="1" applyBorder="1" applyAlignment="1">
      <alignment horizontal="justify" vertical="center" wrapText="1"/>
    </xf>
    <xf numFmtId="0" fontId="9" fillId="0" borderId="0" xfId="35" applyFont="1"/>
    <xf numFmtId="168" fontId="8" fillId="0" borderId="4" xfId="35" applyNumberFormat="1" applyFont="1" applyBorder="1" applyAlignment="1">
      <alignment horizontal="center" vertical="center"/>
    </xf>
    <xf numFmtId="0" fontId="8" fillId="0" borderId="4" xfId="35" applyFont="1" applyBorder="1" applyAlignment="1">
      <alignment vertical="center" wrapText="1"/>
    </xf>
    <xf numFmtId="0" fontId="8" fillId="0" borderId="4" xfId="78" applyFont="1" applyBorder="1" applyAlignment="1">
      <alignment vertical="center" wrapText="1"/>
    </xf>
    <xf numFmtId="0" fontId="8" fillId="0" borderId="4" xfId="35" applyFont="1" applyBorder="1" applyAlignment="1">
      <alignment horizontal="center" vertical="center"/>
    </xf>
    <xf numFmtId="168" fontId="9" fillId="0" borderId="4" xfId="35" applyNumberFormat="1" applyFont="1" applyBorder="1" applyAlignment="1">
      <alignment horizontal="center" vertical="center"/>
    </xf>
    <xf numFmtId="0" fontId="9" fillId="0" borderId="4" xfId="78" applyFont="1" applyBorder="1" applyAlignment="1">
      <alignment vertical="center" wrapText="1"/>
    </xf>
    <xf numFmtId="168" fontId="9" fillId="0" borderId="4" xfId="71" applyNumberFormat="1" applyFont="1" applyBorder="1" applyAlignment="1">
      <alignment horizontal="center" vertical="center"/>
    </xf>
    <xf numFmtId="168" fontId="8" fillId="0" borderId="4" xfId="71" applyNumberFormat="1" applyFont="1" applyBorder="1" applyAlignment="1">
      <alignment horizontal="center" vertical="center"/>
    </xf>
    <xf numFmtId="0" fontId="8" fillId="0" borderId="4" xfId="71" applyFont="1" applyBorder="1" applyAlignment="1">
      <alignment vertical="center" wrapText="1"/>
    </xf>
    <xf numFmtId="10" fontId="9" fillId="0" borderId="0" xfId="40" applyNumberFormat="1" applyFont="1" applyFill="1" applyBorder="1"/>
    <xf numFmtId="0" fontId="9" fillId="0" borderId="4" xfId="71" applyFont="1" applyBorder="1" applyAlignment="1">
      <alignment vertical="center" wrapText="1"/>
    </xf>
    <xf numFmtId="0" fontId="8" fillId="0" borderId="4" xfId="71" applyFont="1" applyBorder="1" applyAlignment="1">
      <alignment horizontal="center" vertical="center"/>
    </xf>
    <xf numFmtId="0" fontId="9" fillId="0" borderId="4" xfId="78" applyFont="1" applyBorder="1" applyAlignment="1">
      <alignment horizontal="justify" vertical="center" wrapText="1"/>
    </xf>
    <xf numFmtId="0" fontId="9" fillId="0" borderId="4" xfId="35" applyFont="1" applyBorder="1" applyAlignment="1">
      <alignment wrapText="1"/>
    </xf>
    <xf numFmtId="2" fontId="8" fillId="0" borderId="4" xfId="71" applyNumberFormat="1" applyFont="1" applyBorder="1" applyAlignment="1">
      <alignment horizontal="center" vertical="center"/>
    </xf>
    <xf numFmtId="2" fontId="9" fillId="0" borderId="4" xfId="71" applyNumberFormat="1" applyFont="1" applyBorder="1" applyAlignment="1">
      <alignment horizontal="center" vertical="center"/>
    </xf>
    <xf numFmtId="164" fontId="8" fillId="0" borderId="0" xfId="35" applyNumberFormat="1" applyFont="1"/>
    <xf numFmtId="0" fontId="8" fillId="0" borderId="0" xfId="34" applyFont="1" applyAlignment="1">
      <alignment wrapText="1"/>
    </xf>
    <xf numFmtId="0" fontId="8" fillId="0" borderId="11" xfId="34" applyFont="1" applyBorder="1" applyAlignment="1">
      <alignment wrapText="1"/>
    </xf>
    <xf numFmtId="0" fontId="8" fillId="0" borderId="0" xfId="34" applyFont="1" applyAlignment="1">
      <alignment horizontal="center" wrapText="1"/>
    </xf>
    <xf numFmtId="0" fontId="9" fillId="0" borderId="0" xfId="71" applyFont="1" applyAlignment="1">
      <alignment horizontal="center" vertical="center"/>
    </xf>
    <xf numFmtId="0" fontId="9" fillId="7" borderId="4" xfId="71" applyFont="1" applyFill="1" applyBorder="1" applyAlignment="1">
      <alignment horizontal="center" vertical="center" wrapText="1"/>
    </xf>
    <xf numFmtId="1" fontId="9" fillId="7" borderId="4" xfId="71" applyNumberFormat="1" applyFont="1" applyFill="1" applyBorder="1" applyAlignment="1">
      <alignment horizontal="center" vertical="center" wrapText="1"/>
    </xf>
    <xf numFmtId="0" fontId="8" fillId="0" borderId="18" xfId="71" applyFont="1" applyBorder="1" applyAlignment="1">
      <alignment horizontal="center" vertical="center"/>
    </xf>
    <xf numFmtId="0" fontId="9" fillId="0" borderId="0" xfId="34" applyFont="1" applyAlignment="1">
      <alignment wrapText="1"/>
    </xf>
    <xf numFmtId="0" fontId="8" fillId="0" borderId="21" xfId="71" applyFont="1" applyBorder="1" applyAlignment="1">
      <alignment vertical="center"/>
    </xf>
    <xf numFmtId="0" fontId="8" fillId="0" borderId="0" xfId="34" applyFont="1" applyAlignment="1">
      <alignment vertical="center" wrapText="1"/>
    </xf>
    <xf numFmtId="2" fontId="8" fillId="0" borderId="0" xfId="34" applyNumberFormat="1" applyFont="1" applyAlignment="1">
      <alignment wrapText="1"/>
    </xf>
    <xf numFmtId="180" fontId="8" fillId="0" borderId="0" xfId="34" applyNumberFormat="1" applyFont="1" applyAlignment="1">
      <alignment horizontal="center" wrapText="1"/>
    </xf>
    <xf numFmtId="2" fontId="8" fillId="0" borderId="0" xfId="34" applyNumberFormat="1" applyFont="1" applyAlignment="1">
      <alignment horizontal="center" wrapText="1"/>
    </xf>
    <xf numFmtId="180" fontId="8" fillId="0" borderId="0" xfId="34" applyNumberFormat="1" applyFont="1" applyAlignment="1">
      <alignment wrapText="1"/>
    </xf>
    <xf numFmtId="181" fontId="9" fillId="0" borderId="0" xfId="78" applyNumberFormat="1" applyFont="1" applyAlignment="1">
      <alignment horizontal="center" wrapText="1"/>
    </xf>
    <xf numFmtId="181" fontId="8" fillId="0" borderId="0" xfId="34" applyNumberFormat="1" applyFont="1" applyAlignment="1">
      <alignment horizontal="center" wrapText="1"/>
    </xf>
    <xf numFmtId="0" fontId="9" fillId="4" borderId="4" xfId="10" quotePrefix="1" applyFont="1" applyFill="1" applyBorder="1" applyAlignment="1">
      <alignment horizontal="center" vertical="top" wrapText="1"/>
    </xf>
    <xf numFmtId="0" fontId="9" fillId="0" borderId="4" xfId="10" applyFont="1" applyBorder="1" applyAlignment="1">
      <alignment horizontal="left" vertical="top" wrapText="1"/>
    </xf>
    <xf numFmtId="2" fontId="8" fillId="0" borderId="0" xfId="10" applyNumberFormat="1" applyFont="1"/>
    <xf numFmtId="9" fontId="8" fillId="0" borderId="0" xfId="40" applyFont="1" applyBorder="1"/>
    <xf numFmtId="0" fontId="8" fillId="0" borderId="4" xfId="10" applyFont="1" applyBorder="1" applyAlignment="1">
      <alignment horizontal="right"/>
    </xf>
    <xf numFmtId="0" fontId="8" fillId="6" borderId="4" xfId="10" applyFont="1" applyFill="1" applyBorder="1" applyAlignment="1">
      <alignment horizontal="right"/>
    </xf>
    <xf numFmtId="182" fontId="8" fillId="0" borderId="0" xfId="40" applyNumberFormat="1" applyFont="1" applyBorder="1"/>
    <xf numFmtId="180" fontId="8" fillId="0" borderId="0" xfId="10" applyNumberFormat="1" applyFont="1"/>
    <xf numFmtId="2" fontId="9" fillId="0" borderId="0" xfId="10" applyNumberFormat="1" applyFont="1"/>
    <xf numFmtId="0" fontId="9" fillId="0" borderId="4" xfId="10" applyFont="1" applyBorder="1" applyAlignment="1">
      <alignment wrapText="1"/>
    </xf>
    <xf numFmtId="0" fontId="8" fillId="0" borderId="0" xfId="10" applyFont="1" applyAlignment="1">
      <alignment horizontal="left" vertical="top"/>
    </xf>
    <xf numFmtId="46" fontId="9" fillId="0" borderId="0" xfId="10" applyNumberFormat="1" applyFont="1" applyAlignment="1">
      <alignment horizontal="left"/>
    </xf>
    <xf numFmtId="164" fontId="9" fillId="0" borderId="0" xfId="10" applyNumberFormat="1" applyFont="1" applyAlignment="1">
      <alignment horizontal="center"/>
    </xf>
    <xf numFmtId="9" fontId="9" fillId="0" borderId="0" xfId="40" quotePrefix="1" applyFont="1" applyFill="1" applyBorder="1" applyAlignment="1">
      <alignment horizontal="right"/>
    </xf>
    <xf numFmtId="164" fontId="9" fillId="0" borderId="0" xfId="79" applyFont="1" applyFill="1" applyBorder="1" applyAlignment="1">
      <alignment horizontal="center"/>
    </xf>
    <xf numFmtId="164" fontId="9" fillId="0" borderId="0" xfId="79" quotePrefix="1" applyFont="1" applyFill="1" applyBorder="1" applyAlignment="1">
      <alignment horizontal="right"/>
    </xf>
    <xf numFmtId="2" fontId="9" fillId="0" borderId="0" xfId="10" applyNumberFormat="1" applyFont="1" applyAlignment="1">
      <alignment horizontal="center"/>
    </xf>
    <xf numFmtId="164" fontId="8" fillId="0" borderId="0" xfId="79" applyFont="1" applyFill="1" applyBorder="1"/>
    <xf numFmtId="174" fontId="8" fillId="0" borderId="0" xfId="10" applyNumberFormat="1" applyFont="1"/>
    <xf numFmtId="0" fontId="8" fillId="0" borderId="11" xfId="10" applyFont="1" applyBorder="1"/>
    <xf numFmtId="0" fontId="9" fillId="0" borderId="4" xfId="10" quotePrefix="1" applyFont="1" applyBorder="1" applyAlignment="1">
      <alignment horizontal="center"/>
    </xf>
    <xf numFmtId="0" fontId="8" fillId="0" borderId="4" xfId="10" applyFont="1" applyBorder="1" applyAlignment="1">
      <alignment wrapText="1"/>
    </xf>
    <xf numFmtId="0" fontId="8" fillId="0" borderId="0" xfId="10" applyFont="1" applyAlignment="1">
      <alignment horizontal="left" wrapText="1"/>
    </xf>
    <xf numFmtId="0" fontId="9" fillId="0" borderId="0" xfId="35" applyFont="1" applyAlignment="1">
      <alignment vertical="top"/>
    </xf>
    <xf numFmtId="0" fontId="9" fillId="0" borderId="0" xfId="35" applyFont="1" applyAlignment="1">
      <alignment horizontal="center" vertical="top"/>
    </xf>
    <xf numFmtId="0" fontId="9" fillId="4" borderId="4" xfId="35" applyFont="1" applyFill="1" applyBorder="1" applyAlignment="1">
      <alignment horizontal="center" vertical="top" wrapText="1"/>
    </xf>
    <xf numFmtId="0" fontId="8" fillId="0" borderId="4" xfId="35" applyFont="1" applyBorder="1"/>
    <xf numFmtId="0" fontId="9" fillId="0" borderId="4" xfId="35" applyFont="1" applyBorder="1" applyAlignment="1">
      <alignment horizontal="center" vertical="top" wrapText="1"/>
    </xf>
    <xf numFmtId="0" fontId="9" fillId="0" borderId="4" xfId="35" applyFont="1" applyBorder="1" applyAlignment="1">
      <alignment horizontal="left" vertical="top"/>
    </xf>
    <xf numFmtId="0" fontId="9" fillId="0" borderId="25" xfId="35" applyFont="1" applyBorder="1" applyAlignment="1">
      <alignment horizontal="center" vertical="top" wrapText="1"/>
    </xf>
    <xf numFmtId="0" fontId="9" fillId="0" borderId="7" xfId="35" applyFont="1" applyBorder="1" applyAlignment="1">
      <alignment horizontal="left" vertical="top"/>
    </xf>
    <xf numFmtId="0" fontId="9" fillId="0" borderId="21" xfId="35" applyFont="1" applyBorder="1" applyAlignment="1">
      <alignment horizontal="center" vertical="top" wrapText="1"/>
    </xf>
    <xf numFmtId="2" fontId="9" fillId="0" borderId="26" xfId="10" quotePrefix="1" applyNumberFormat="1" applyFont="1" applyBorder="1" applyAlignment="1">
      <alignment horizontal="center" vertical="center" wrapText="1"/>
    </xf>
    <xf numFmtId="164" fontId="8" fillId="0" borderId="0" xfId="25" applyFont="1" applyBorder="1"/>
    <xf numFmtId="0" fontId="9" fillId="0" borderId="0" xfId="71" applyFont="1" applyAlignment="1">
      <alignment horizontal="right"/>
    </xf>
    <xf numFmtId="0" fontId="8" fillId="0" borderId="0" xfId="71" applyFont="1" applyAlignment="1">
      <alignment horizontal="center"/>
    </xf>
    <xf numFmtId="0" fontId="8" fillId="0" borderId="4" xfId="71" applyFont="1" applyBorder="1"/>
    <xf numFmtId="0" fontId="8" fillId="0" borderId="4" xfId="71" applyFont="1" applyBorder="1" applyAlignment="1">
      <alignment horizontal="left" vertical="top" wrapText="1"/>
    </xf>
    <xf numFmtId="0" fontId="8" fillId="0" borderId="4" xfId="71" applyFont="1" applyBorder="1" applyAlignment="1">
      <alignment horizontal="left"/>
    </xf>
    <xf numFmtId="0" fontId="9" fillId="0" borderId="4" xfId="71" applyFont="1" applyBorder="1"/>
    <xf numFmtId="0" fontId="9" fillId="0" borderId="4" xfId="71" applyFont="1" applyBorder="1" applyAlignment="1">
      <alignment horizontal="left" vertical="top" wrapText="1"/>
    </xf>
    <xf numFmtId="164" fontId="8" fillId="0" borderId="0" xfId="71" applyNumberFormat="1" applyFont="1"/>
    <xf numFmtId="0" fontId="8" fillId="6" borderId="11" xfId="71" applyFont="1" applyFill="1" applyBorder="1"/>
    <xf numFmtId="0" fontId="8" fillId="6" borderId="0" xfId="71" applyFont="1" applyFill="1"/>
    <xf numFmtId="0" fontId="9" fillId="6" borderId="0" xfId="80" applyFont="1" applyFill="1">
      <alignment vertical="center"/>
    </xf>
    <xf numFmtId="0" fontId="8" fillId="6" borderId="0" xfId="71" applyFont="1" applyFill="1" applyAlignment="1">
      <alignment vertical="center"/>
    </xf>
    <xf numFmtId="0" fontId="9" fillId="6" borderId="0" xfId="71" applyFont="1" applyFill="1" applyAlignment="1">
      <alignment vertical="center"/>
    </xf>
    <xf numFmtId="0" fontId="8" fillId="6" borderId="0" xfId="71" applyFont="1" applyFill="1" applyAlignment="1">
      <alignment horizontal="center" vertical="center"/>
    </xf>
    <xf numFmtId="0" fontId="9" fillId="6" borderId="0" xfId="10" applyFont="1" applyFill="1" applyAlignment="1">
      <alignment horizontal="center" vertical="center"/>
    </xf>
    <xf numFmtId="0" fontId="9" fillId="6" borderId="0" xfId="35" applyFont="1" applyFill="1" applyAlignment="1">
      <alignment horizontal="center" vertical="top"/>
    </xf>
    <xf numFmtId="0" fontId="9" fillId="6" borderId="0" xfId="80" applyFont="1" applyFill="1" applyAlignment="1">
      <alignment horizontal="center" vertical="center"/>
    </xf>
    <xf numFmtId="0" fontId="9" fillId="7" borderId="4" xfId="71" applyFont="1" applyFill="1" applyBorder="1"/>
    <xf numFmtId="0" fontId="8" fillId="7" borderId="4" xfId="71" applyFont="1" applyFill="1" applyBorder="1"/>
    <xf numFmtId="0" fontId="9" fillId="7" borderId="4" xfId="71" applyFont="1" applyFill="1" applyBorder="1" applyAlignment="1">
      <alignment vertical="top" wrapText="1"/>
    </xf>
    <xf numFmtId="0" fontId="9" fillId="7" borderId="4" xfId="71" applyFont="1" applyFill="1" applyBorder="1" applyAlignment="1">
      <alignment horizontal="center" vertical="top" wrapText="1"/>
    </xf>
    <xf numFmtId="0" fontId="8" fillId="6" borderId="4" xfId="71" applyFont="1" applyFill="1" applyBorder="1"/>
    <xf numFmtId="0" fontId="8" fillId="6" borderId="4" xfId="71" applyFont="1" applyFill="1" applyBorder="1" applyAlignment="1">
      <alignment horizontal="right"/>
    </xf>
    <xf numFmtId="0" fontId="9" fillId="6" borderId="4" xfId="71" applyFont="1" applyFill="1" applyBorder="1"/>
    <xf numFmtId="2" fontId="8" fillId="6" borderId="4" xfId="71" applyNumberFormat="1" applyFont="1" applyFill="1" applyBorder="1"/>
    <xf numFmtId="164" fontId="8" fillId="6" borderId="4" xfId="79" applyFont="1" applyFill="1" applyBorder="1"/>
    <xf numFmtId="164" fontId="8" fillId="0" borderId="4" xfId="79" applyFont="1" applyFill="1" applyBorder="1"/>
    <xf numFmtId="2" fontId="8" fillId="6" borderId="0" xfId="71" applyNumberFormat="1" applyFont="1" applyFill="1"/>
    <xf numFmtId="2" fontId="9" fillId="6" borderId="4" xfId="71" applyNumberFormat="1" applyFont="1" applyFill="1" applyBorder="1"/>
    <xf numFmtId="164" fontId="9" fillId="6" borderId="4" xfId="79" applyFont="1" applyFill="1" applyBorder="1"/>
    <xf numFmtId="0" fontId="9" fillId="6" borderId="0" xfId="71" applyFont="1" applyFill="1"/>
    <xf numFmtId="164" fontId="8" fillId="0" borderId="4" xfId="79" applyFont="1" applyBorder="1"/>
    <xf numFmtId="0" fontId="8" fillId="6" borderId="4" xfId="71" applyFont="1" applyFill="1" applyBorder="1" applyAlignment="1">
      <alignment vertical="center" wrapText="1"/>
    </xf>
    <xf numFmtId="164" fontId="8" fillId="6" borderId="4" xfId="79" applyFont="1" applyFill="1" applyBorder="1" applyAlignment="1">
      <alignment horizontal="right"/>
    </xf>
    <xf numFmtId="0" fontId="9" fillId="6" borderId="4" xfId="10" applyFont="1" applyFill="1" applyBorder="1"/>
    <xf numFmtId="0" fontId="38" fillId="0" borderId="0" xfId="81" applyFont="1"/>
    <xf numFmtId="0" fontId="40" fillId="11" borderId="0" xfId="81" applyFont="1" applyFill="1" applyAlignment="1">
      <alignment horizontal="left"/>
    </xf>
    <xf numFmtId="0" fontId="40" fillId="0" borderId="0" xfId="81" applyFont="1"/>
    <xf numFmtId="0" fontId="40" fillId="12" borderId="4" xfId="81" applyFont="1" applyFill="1" applyBorder="1" applyAlignment="1">
      <alignment vertical="center"/>
    </xf>
    <xf numFmtId="0" fontId="40" fillId="12" borderId="4" xfId="81" applyFont="1" applyFill="1" applyBorder="1" applyAlignment="1">
      <alignment horizontal="center" vertical="center" wrapText="1"/>
    </xf>
    <xf numFmtId="0" fontId="40" fillId="12" borderId="4" xfId="81" applyFont="1" applyFill="1" applyBorder="1" applyAlignment="1">
      <alignment horizontal="center" vertical="center"/>
    </xf>
    <xf numFmtId="0" fontId="38" fillId="0" borderId="4" xfId="81" applyFont="1" applyBorder="1"/>
    <xf numFmtId="0" fontId="38" fillId="0" borderId="4" xfId="81" applyFont="1" applyBorder="1" applyAlignment="1">
      <alignment horizontal="left"/>
    </xf>
    <xf numFmtId="169" fontId="38" fillId="0" borderId="4" xfId="82" applyNumberFormat="1" applyFont="1" applyBorder="1"/>
    <xf numFmtId="170" fontId="38" fillId="0" borderId="4" xfId="64" applyNumberFormat="1" applyFont="1" applyBorder="1" applyAlignment="1">
      <alignment vertical="center" wrapText="1"/>
    </xf>
    <xf numFmtId="0" fontId="40" fillId="10" borderId="4" xfId="81" applyFont="1" applyFill="1" applyBorder="1"/>
    <xf numFmtId="0" fontId="40" fillId="10" borderId="4" xfId="81" applyFont="1" applyFill="1" applyBorder="1" applyAlignment="1">
      <alignment horizontal="left"/>
    </xf>
    <xf numFmtId="170" fontId="38" fillId="0" borderId="0" xfId="81" applyNumberFormat="1" applyFont="1"/>
    <xf numFmtId="0" fontId="38" fillId="0" borderId="0" xfId="81" applyFont="1" applyAlignment="1">
      <alignment vertical="center" wrapText="1"/>
    </xf>
    <xf numFmtId="0" fontId="40" fillId="0" borderId="0" xfId="81" applyFont="1" applyAlignment="1">
      <alignment vertical="center"/>
    </xf>
    <xf numFmtId="0" fontId="40" fillId="12" borderId="4" xfId="81" applyFont="1" applyFill="1" applyBorder="1" applyAlignment="1">
      <alignment vertical="center" wrapText="1"/>
    </xf>
    <xf numFmtId="0" fontId="40" fillId="12" borderId="4" xfId="81" applyFont="1" applyFill="1" applyBorder="1" applyAlignment="1">
      <alignment horizontal="left" vertical="center"/>
    </xf>
    <xf numFmtId="10" fontId="38" fillId="0" borderId="4" xfId="81" applyNumberFormat="1" applyFont="1" applyBorder="1"/>
    <xf numFmtId="164" fontId="38" fillId="0" borderId="4" xfId="83" applyNumberFormat="1" applyFont="1" applyBorder="1" applyAlignment="1">
      <alignment vertical="center"/>
    </xf>
    <xf numFmtId="171" fontId="38" fillId="0" borderId="4" xfId="84" applyNumberFormat="1" applyFont="1" applyBorder="1"/>
    <xf numFmtId="10" fontId="38" fillId="6" borderId="4" xfId="81" applyNumberFormat="1" applyFont="1" applyFill="1" applyBorder="1"/>
    <xf numFmtId="0" fontId="38" fillId="0" borderId="0" xfId="81" applyFont="1" applyAlignment="1">
      <alignment horizontal="left"/>
    </xf>
    <xf numFmtId="164" fontId="38" fillId="0" borderId="0" xfId="82" applyNumberFormat="1" applyFont="1"/>
    <xf numFmtId="0" fontId="38" fillId="0" borderId="0" xfId="81" applyFont="1" applyAlignment="1">
      <alignment vertical="center"/>
    </xf>
    <xf numFmtId="164" fontId="38" fillId="0" borderId="4" xfId="82" applyNumberFormat="1" applyFont="1" applyBorder="1"/>
    <xf numFmtId="170" fontId="38" fillId="0" borderId="4" xfId="81" applyNumberFormat="1" applyFont="1" applyBorder="1"/>
    <xf numFmtId="0" fontId="9" fillId="0" borderId="0" xfId="10" applyFont="1" applyAlignment="1">
      <alignment horizontal="centerContinuous" vertical="top"/>
    </xf>
    <xf numFmtId="0" fontId="0" fillId="0" borderId="4" xfId="10" applyFont="1" applyBorder="1" applyAlignment="1">
      <alignment horizontal="center" vertical="center" wrapText="1"/>
    </xf>
    <xf numFmtId="0" fontId="0" fillId="0" borderId="4" xfId="10" applyFont="1" applyBorder="1" applyAlignment="1">
      <alignment horizontal="center" vertical="center"/>
    </xf>
    <xf numFmtId="0" fontId="8" fillId="5" borderId="7" xfId="10" applyFont="1" applyFill="1" applyBorder="1" applyAlignment="1">
      <alignment horizontal="center" vertical="top"/>
    </xf>
    <xf numFmtId="0" fontId="8" fillId="5" borderId="7" xfId="10" applyFont="1" applyFill="1" applyBorder="1" applyAlignment="1">
      <alignment horizontal="right" vertical="top"/>
    </xf>
    <xf numFmtId="2" fontId="9" fillId="5" borderId="4" xfId="14" applyNumberFormat="1" applyFont="1" applyFill="1" applyBorder="1" applyAlignment="1">
      <alignment horizontal="center" vertical="center" wrapText="1"/>
    </xf>
    <xf numFmtId="0" fontId="9" fillId="0" borderId="8" xfId="10" applyFont="1" applyBorder="1" applyAlignment="1">
      <alignment horizontal="right"/>
    </xf>
    <xf numFmtId="0" fontId="8" fillId="0" borderId="8" xfId="10" applyFont="1" applyBorder="1" applyAlignment="1">
      <alignment horizontal="left"/>
    </xf>
    <xf numFmtId="0" fontId="8" fillId="5" borderId="6" xfId="10" applyFont="1" applyFill="1" applyBorder="1" applyAlignment="1">
      <alignment horizontal="center" vertical="top"/>
    </xf>
    <xf numFmtId="0" fontId="9" fillId="5" borderId="4" xfId="10" applyFont="1" applyFill="1" applyBorder="1" applyAlignment="1">
      <alignment vertical="top" wrapText="1"/>
    </xf>
    <xf numFmtId="0" fontId="8" fillId="5" borderId="4" xfId="10" applyFont="1" applyFill="1" applyBorder="1" applyAlignment="1">
      <alignment vertical="top" wrapText="1"/>
    </xf>
    <xf numFmtId="0" fontId="9" fillId="5" borderId="0" xfId="10" applyFont="1" applyFill="1"/>
    <xf numFmtId="0" fontId="8" fillId="5" borderId="0" xfId="10" applyFont="1" applyFill="1"/>
    <xf numFmtId="0" fontId="26" fillId="0" borderId="0" xfId="10" applyFont="1" applyAlignment="1">
      <alignment vertical="top" wrapText="1"/>
    </xf>
    <xf numFmtId="0" fontId="8" fillId="5" borderId="0" xfId="10" applyFont="1" applyFill="1" applyAlignment="1">
      <alignment vertical="center" wrapText="1"/>
    </xf>
    <xf numFmtId="0" fontId="18" fillId="0" borderId="0" xfId="71"/>
    <xf numFmtId="0" fontId="8" fillId="0" borderId="0" xfId="10" applyFont="1" applyAlignment="1">
      <alignment horizontal="center" vertical="top"/>
    </xf>
    <xf numFmtId="0" fontId="12" fillId="5" borderId="4" xfId="14" applyFont="1" applyFill="1" applyBorder="1" applyAlignment="1">
      <alignment horizontal="center" vertical="center" wrapText="1"/>
    </xf>
    <xf numFmtId="0" fontId="8" fillId="0" borderId="4" xfId="71" applyFont="1" applyBorder="1" applyAlignment="1">
      <alignment horizontal="center"/>
    </xf>
    <xf numFmtId="0" fontId="8" fillId="0" borderId="4" xfId="71" applyFont="1" applyFill="1" applyBorder="1" applyAlignment="1">
      <alignment horizontal="center"/>
    </xf>
    <xf numFmtId="0" fontId="9" fillId="0" borderId="4" xfId="71" applyFont="1" applyBorder="1" applyAlignment="1">
      <alignment horizontal="center"/>
    </xf>
    <xf numFmtId="0" fontId="9" fillId="0" borderId="4" xfId="71" applyFont="1" applyFill="1" applyBorder="1"/>
    <xf numFmtId="0" fontId="64" fillId="0" borderId="0" xfId="71" applyFont="1"/>
    <xf numFmtId="0" fontId="18" fillId="0" borderId="0" xfId="71" applyAlignment="1">
      <alignment vertical="center" wrapText="1"/>
    </xf>
    <xf numFmtId="0" fontId="17" fillId="0" borderId="4" xfId="14" applyFont="1" applyBorder="1" applyAlignment="1">
      <alignment horizontal="left" vertical="center"/>
    </xf>
    <xf numFmtId="0" fontId="17" fillId="0" borderId="4" xfId="14" applyFont="1" applyBorder="1" applyAlignment="1">
      <alignment vertical="center" wrapText="1"/>
    </xf>
    <xf numFmtId="0" fontId="17" fillId="10" borderId="4" xfId="14" applyFont="1" applyFill="1" applyBorder="1" applyAlignment="1">
      <alignment horizontal="center" vertical="center"/>
    </xf>
    <xf numFmtId="0" fontId="13" fillId="10" borderId="4" xfId="14" applyFont="1" applyFill="1" applyBorder="1">
      <alignment vertical="center"/>
    </xf>
    <xf numFmtId="0" fontId="17" fillId="10" borderId="4" xfId="14" applyFont="1" applyFill="1" applyBorder="1" applyAlignment="1">
      <alignment horizontal="left" vertical="center"/>
    </xf>
    <xf numFmtId="0" fontId="17" fillId="0" borderId="7" xfId="14" applyFont="1" applyBorder="1" applyAlignment="1">
      <alignment horizontal="center" vertical="center"/>
    </xf>
    <xf numFmtId="0" fontId="17" fillId="6" borderId="7" xfId="14" applyFont="1" applyFill="1" applyBorder="1">
      <alignment vertical="center"/>
    </xf>
    <xf numFmtId="0" fontId="17" fillId="6" borderId="7" xfId="14" applyFont="1" applyFill="1" applyBorder="1" applyAlignment="1">
      <alignment horizontal="left" vertical="center"/>
    </xf>
    <xf numFmtId="0" fontId="8" fillId="0" borderId="4" xfId="29" applyNumberFormat="1" applyFont="1" applyBorder="1" applyAlignment="1">
      <alignment horizontal="left" vertical="top"/>
    </xf>
    <xf numFmtId="164" fontId="9" fillId="0" borderId="0" xfId="29" applyFont="1" applyAlignment="1">
      <alignment horizontal="left" vertical="top"/>
    </xf>
    <xf numFmtId="164" fontId="9" fillId="14" borderId="0" xfId="29" applyFont="1" applyFill="1" applyAlignment="1">
      <alignment horizontal="center" vertical="top"/>
    </xf>
    <xf numFmtId="164" fontId="25" fillId="0" borderId="0" xfId="29" applyFont="1" applyAlignment="1">
      <alignment horizontal="left"/>
    </xf>
    <xf numFmtId="0" fontId="8" fillId="6" borderId="0" xfId="68" applyFont="1" applyFill="1">
      <alignment vertical="center"/>
    </xf>
    <xf numFmtId="0" fontId="9" fillId="6" borderId="0" xfId="31" applyFont="1" applyFill="1" applyAlignment="1">
      <alignment horizontal="left" vertical="top"/>
    </xf>
    <xf numFmtId="0" fontId="8" fillId="0" borderId="4" xfId="10" applyFont="1" applyFill="1" applyBorder="1" applyAlignment="1"/>
    <xf numFmtId="0" fontId="8" fillId="0" borderId="0" xfId="10" applyFont="1" applyFill="1" applyAlignment="1">
      <alignment horizontal="center"/>
    </xf>
    <xf numFmtId="10" fontId="8" fillId="14" borderId="0" xfId="40" applyNumberFormat="1" applyFont="1" applyFill="1" applyAlignment="1">
      <alignment horizontal="center" vertical="center"/>
    </xf>
    <xf numFmtId="10" fontId="8" fillId="14" borderId="0" xfId="10" applyNumberFormat="1" applyFont="1" applyFill="1" applyAlignment="1">
      <alignment horizontal="center" vertical="top"/>
    </xf>
    <xf numFmtId="10" fontId="8" fillId="14" borderId="0" xfId="10" applyNumberFormat="1" applyFont="1" applyFill="1" applyAlignment="1">
      <alignment horizontal="center" vertical="center"/>
    </xf>
    <xf numFmtId="0" fontId="8" fillId="0" borderId="4" xfId="10" applyFont="1" applyFill="1" applyBorder="1" applyAlignment="1">
      <alignment vertical="top" wrapText="1"/>
    </xf>
    <xf numFmtId="0" fontId="8" fillId="0" borderId="4" xfId="10" applyFont="1" applyFill="1" applyBorder="1" applyAlignment="1" applyProtection="1">
      <alignment vertical="top" wrapText="1"/>
    </xf>
    <xf numFmtId="164" fontId="9" fillId="0" borderId="4" xfId="29" applyFont="1" applyFill="1" applyBorder="1" applyAlignment="1">
      <alignment vertical="top" wrapText="1"/>
    </xf>
    <xf numFmtId="0" fontId="8" fillId="0" borderId="4" xfId="10" applyFont="1" applyBorder="1" applyAlignment="1">
      <alignment horizontal="right" vertical="top"/>
    </xf>
    <xf numFmtId="43" fontId="8" fillId="0" borderId="4" xfId="10" applyNumberFormat="1" applyFont="1" applyBorder="1" applyAlignment="1">
      <alignment horizontal="right" vertical="top"/>
    </xf>
    <xf numFmtId="43" fontId="8" fillId="0" borderId="4" xfId="10" applyNumberFormat="1" applyFont="1" applyBorder="1" applyAlignment="1">
      <alignment vertical="top"/>
    </xf>
    <xf numFmtId="0" fontId="8" fillId="0" borderId="4" xfId="10" applyFont="1" applyBorder="1" applyAlignment="1">
      <alignment horizontal="right" vertical="top" wrapText="1"/>
    </xf>
    <xf numFmtId="43" fontId="8" fillId="0" borderId="4" xfId="10" applyNumberFormat="1" applyFont="1" applyBorder="1" applyAlignment="1">
      <alignment vertical="top" wrapText="1"/>
    </xf>
    <xf numFmtId="183" fontId="10" fillId="0" borderId="4" xfId="40" applyNumberFormat="1" applyFont="1" applyFill="1" applyBorder="1" applyAlignment="1">
      <alignment horizontal="center" vertical="center"/>
    </xf>
    <xf numFmtId="183" fontId="10" fillId="0" borderId="4" xfId="40" applyNumberFormat="1" applyFont="1" applyBorder="1" applyAlignment="1">
      <alignment horizontal="center" vertical="center"/>
    </xf>
    <xf numFmtId="164" fontId="10" fillId="0" borderId="4" xfId="29" applyFont="1" applyFill="1" applyBorder="1" applyAlignment="1">
      <alignment horizontal="center" vertical="center"/>
    </xf>
    <xf numFmtId="43" fontId="8" fillId="0" borderId="5" xfId="69" applyFont="1" applyFill="1" applyBorder="1" applyAlignment="1">
      <alignment horizontal="center" vertical="center"/>
    </xf>
    <xf numFmtId="43" fontId="8" fillId="0" borderId="8" xfId="69" applyFont="1" applyFill="1" applyBorder="1" applyAlignment="1">
      <alignment horizontal="center" vertical="center"/>
    </xf>
    <xf numFmtId="0" fontId="0" fillId="17" borderId="0" xfId="0" applyFill="1"/>
    <xf numFmtId="43" fontId="11" fillId="0" borderId="4" xfId="69" applyFont="1" applyBorder="1" applyAlignment="1">
      <alignment horizontal="center" vertical="center"/>
    </xf>
    <xf numFmtId="43" fontId="11" fillId="0" borderId="4" xfId="69" applyFont="1" applyBorder="1" applyAlignment="1">
      <alignment horizontal="right" vertical="center"/>
    </xf>
    <xf numFmtId="0" fontId="9" fillId="0" borderId="0" xfId="10" applyFont="1" applyBorder="1" applyAlignment="1">
      <alignment horizontal="center" vertical="center"/>
    </xf>
    <xf numFmtId="0" fontId="9" fillId="4" borderId="4" xfId="14" applyFont="1" applyFill="1" applyBorder="1" applyAlignment="1">
      <alignment horizontal="center" vertical="center" wrapText="1"/>
    </xf>
    <xf numFmtId="0" fontId="9" fillId="7" borderId="4" xfId="14" applyFont="1" applyFill="1" applyBorder="1" applyAlignment="1">
      <alignment horizontal="center" vertical="center" wrapText="1"/>
    </xf>
    <xf numFmtId="164" fontId="8" fillId="0" borderId="4" xfId="29" applyFont="1" applyFill="1" applyBorder="1" applyAlignment="1">
      <alignment horizontal="center" vertical="center"/>
    </xf>
    <xf numFmtId="164" fontId="26" fillId="0" borderId="6" xfId="29" applyFont="1" applyFill="1" applyBorder="1" applyAlignment="1">
      <alignment horizontal="center" vertical="center"/>
    </xf>
    <xf numFmtId="0" fontId="9" fillId="7" borderId="7" xfId="14" applyFont="1" applyFill="1" applyBorder="1" applyAlignment="1">
      <alignment horizontal="center" vertical="center" wrapText="1"/>
    </xf>
    <xf numFmtId="0" fontId="9" fillId="7" borderId="10" xfId="14" applyFont="1" applyFill="1" applyBorder="1" applyAlignment="1">
      <alignment horizontal="center" vertical="center" wrapText="1"/>
    </xf>
    <xf numFmtId="0" fontId="9" fillId="7" borderId="6" xfId="14" applyFont="1" applyFill="1" applyBorder="1" applyAlignment="1">
      <alignment horizontal="center" vertical="center" wrapText="1"/>
    </xf>
    <xf numFmtId="0" fontId="9" fillId="7" borderId="4" xfId="10" applyFont="1" applyFill="1" applyBorder="1" applyAlignment="1">
      <alignment horizontal="center" vertical="center" wrapText="1"/>
    </xf>
    <xf numFmtId="0" fontId="9" fillId="7" borderId="4" xfId="10" applyFont="1" applyFill="1" applyBorder="1" applyAlignment="1">
      <alignment horizontal="center" vertical="center"/>
    </xf>
    <xf numFmtId="0" fontId="9" fillId="7" borderId="4" xfId="10" applyFont="1" applyFill="1" applyBorder="1" applyAlignment="1">
      <alignment horizontal="center" wrapText="1"/>
    </xf>
    <xf numFmtId="164" fontId="8" fillId="0" borderId="4" xfId="29" applyFont="1" applyFill="1" applyBorder="1" applyAlignment="1">
      <alignment horizontal="center" vertical="center"/>
    </xf>
    <xf numFmtId="0" fontId="8" fillId="0" borderId="4" xfId="10" applyFont="1" applyFill="1" applyBorder="1" applyAlignment="1">
      <alignment vertical="center"/>
    </xf>
    <xf numFmtId="0" fontId="9" fillId="12" borderId="4" xfId="10" applyFont="1" applyFill="1" applyBorder="1"/>
    <xf numFmtId="0" fontId="9" fillId="12" borderId="4" xfId="10" applyFont="1" applyFill="1" applyBorder="1" applyAlignment="1">
      <alignment horizontal="center"/>
    </xf>
    <xf numFmtId="43" fontId="8" fillId="0" borderId="0" xfId="10" applyNumberFormat="1" applyFont="1" applyBorder="1"/>
    <xf numFmtId="0" fontId="41" fillId="0" borderId="4" xfId="10" applyFont="1" applyBorder="1" applyAlignment="1">
      <alignment wrapText="1"/>
    </xf>
    <xf numFmtId="9" fontId="9" fillId="0" borderId="4" xfId="10" applyNumberFormat="1" applyFont="1" applyBorder="1" applyAlignment="1">
      <alignment horizontal="center"/>
    </xf>
    <xf numFmtId="0" fontId="9" fillId="7" borderId="0" xfId="10" applyFont="1" applyFill="1" applyAlignment="1">
      <alignment horizontal="center" vertical="center"/>
    </xf>
    <xf numFmtId="10" fontId="8" fillId="0" borderId="0" xfId="40" applyNumberFormat="1" applyFont="1" applyFill="1" applyAlignment="1">
      <alignment horizontal="center" vertical="center"/>
    </xf>
    <xf numFmtId="4" fontId="8" fillId="0" borderId="6" xfId="10" applyNumberFormat="1" applyFont="1" applyFill="1" applyBorder="1" applyAlignment="1" applyProtection="1">
      <alignment vertical="center"/>
    </xf>
    <xf numFmtId="164" fontId="9" fillId="0" borderId="4" xfId="29" applyFont="1" applyFill="1" applyBorder="1" applyAlignment="1" applyProtection="1">
      <alignment horizontal="left" vertical="center"/>
    </xf>
    <xf numFmtId="10" fontId="8" fillId="0" borderId="0" xfId="10" applyNumberFormat="1" applyFont="1" applyFill="1" applyAlignment="1">
      <alignment horizontal="center"/>
    </xf>
    <xf numFmtId="10" fontId="9" fillId="0" borderId="0" xfId="10" applyNumberFormat="1" applyFont="1" applyFill="1"/>
    <xf numFmtId="164" fontId="8" fillId="0" borderId="4" xfId="10" applyNumberFormat="1" applyFont="1" applyFill="1" applyBorder="1" applyAlignment="1" applyProtection="1">
      <alignment horizontal="left" vertical="center"/>
    </xf>
    <xf numFmtId="10" fontId="8" fillId="0" borderId="0" xfId="10" applyNumberFormat="1" applyFont="1" applyFill="1"/>
    <xf numFmtId="164" fontId="9" fillId="0" borderId="4" xfId="29" applyFont="1" applyFill="1" applyBorder="1" applyAlignment="1" applyProtection="1">
      <alignment horizontal="left" vertical="center" wrapText="1"/>
    </xf>
    <xf numFmtId="164" fontId="9" fillId="0" borderId="4" xfId="10" applyNumberFormat="1" applyFont="1" applyFill="1" applyBorder="1" applyAlignment="1" applyProtection="1">
      <alignment horizontal="left" vertical="center"/>
    </xf>
    <xf numFmtId="0" fontId="9" fillId="7" borderId="9" xfId="10" applyFont="1" applyFill="1" applyBorder="1" applyAlignment="1">
      <alignment horizontal="center" vertical="center" wrapText="1"/>
    </xf>
    <xf numFmtId="0" fontId="13" fillId="4" borderId="4" xfId="14" applyFont="1" applyFill="1" applyBorder="1" applyAlignment="1">
      <alignment horizontal="center" vertical="center" wrapText="1"/>
    </xf>
    <xf numFmtId="164" fontId="9" fillId="0" borderId="4" xfId="29" applyFont="1" applyBorder="1" applyAlignment="1">
      <alignment vertical="center"/>
    </xf>
    <xf numFmtId="43" fontId="8" fillId="0" borderId="10" xfId="69" applyFont="1" applyBorder="1" applyAlignment="1">
      <alignment vertical="center"/>
    </xf>
    <xf numFmtId="43" fontId="8" fillId="0" borderId="6" xfId="69" applyFont="1" applyBorder="1" applyAlignment="1">
      <alignment vertical="center"/>
    </xf>
    <xf numFmtId="164" fontId="8" fillId="0" borderId="4" xfId="29" applyFont="1" applyFill="1" applyBorder="1" applyAlignment="1">
      <alignment horizontal="center" vertical="center"/>
    </xf>
    <xf numFmtId="164" fontId="8" fillId="0" borderId="4" xfId="29" applyFont="1" applyFill="1" applyBorder="1" applyAlignment="1">
      <alignment horizontal="center" vertical="center"/>
    </xf>
    <xf numFmtId="164" fontId="8" fillId="0" borderId="4" xfId="29" applyFont="1" applyFill="1" applyBorder="1" applyAlignment="1">
      <alignment horizontal="center" vertical="center"/>
    </xf>
    <xf numFmtId="164" fontId="8" fillId="0" borderId="4" xfId="29" quotePrefix="1" applyFont="1" applyFill="1" applyBorder="1" applyAlignment="1">
      <alignment horizontal="center" vertical="center"/>
    </xf>
    <xf numFmtId="10" fontId="8" fillId="0" borderId="0" xfId="10" applyNumberFormat="1" applyFont="1"/>
    <xf numFmtId="164" fontId="8" fillId="0" borderId="4" xfId="29" applyFont="1" applyFill="1" applyBorder="1" applyAlignment="1">
      <alignment horizontal="center" vertical="center"/>
    </xf>
    <xf numFmtId="0" fontId="9" fillId="7" borderId="4" xfId="14" applyFont="1" applyFill="1" applyBorder="1" applyAlignment="1">
      <alignment horizontal="center" vertical="center" wrapText="1"/>
    </xf>
    <xf numFmtId="164" fontId="8" fillId="0" borderId="4" xfId="29" applyFont="1" applyFill="1" applyBorder="1" applyAlignment="1">
      <alignment horizontal="center" vertical="center"/>
    </xf>
    <xf numFmtId="2" fontId="9" fillId="0" borderId="0" xfId="10" applyNumberFormat="1" applyFont="1" applyBorder="1"/>
    <xf numFmtId="164" fontId="10" fillId="0" borderId="4" xfId="29" applyFont="1" applyBorder="1" applyAlignment="1">
      <alignment vertical="center"/>
    </xf>
    <xf numFmtId="164" fontId="10" fillId="0" borderId="4" xfId="29" applyFont="1" applyFill="1" applyBorder="1" applyAlignment="1">
      <alignment vertical="center"/>
    </xf>
    <xf numFmtId="164" fontId="10" fillId="0" borderId="4" xfId="14" applyNumberFormat="1" applyFont="1" applyBorder="1">
      <alignment vertical="center"/>
    </xf>
    <xf numFmtId="164" fontId="11" fillId="0" borderId="4" xfId="29" applyFont="1" applyFill="1" applyBorder="1" applyAlignment="1">
      <alignment vertical="center"/>
    </xf>
    <xf numFmtId="4" fontId="13" fillId="5" borderId="4" xfId="69" applyNumberFormat="1" applyFont="1" applyFill="1" applyBorder="1" applyAlignment="1">
      <alignment vertical="center"/>
    </xf>
    <xf numFmtId="43" fontId="8" fillId="0" borderId="4" xfId="14" quotePrefix="1" applyNumberFormat="1" applyFont="1" applyFill="1" applyBorder="1" applyAlignment="1">
      <alignment vertical="center" wrapText="1"/>
    </xf>
    <xf numFmtId="43" fontId="8" fillId="14" borderId="4" xfId="69" quotePrefix="1" applyFont="1" applyFill="1" applyBorder="1" applyAlignment="1">
      <alignment vertical="center" wrapText="1"/>
    </xf>
    <xf numFmtId="164" fontId="8" fillId="0" borderId="4" xfId="29" applyFont="1" applyFill="1" applyBorder="1" applyAlignment="1">
      <alignment horizontal="center" vertical="center"/>
    </xf>
    <xf numFmtId="164" fontId="8" fillId="0" borderId="5" xfId="29" applyFont="1" applyFill="1" applyBorder="1" applyAlignment="1">
      <alignment horizontal="center" vertical="center"/>
    </xf>
    <xf numFmtId="164" fontId="8" fillId="0" borderId="8" xfId="29" applyFont="1" applyFill="1" applyBorder="1" applyAlignment="1">
      <alignment horizontal="center" vertical="center"/>
    </xf>
    <xf numFmtId="0" fontId="9" fillId="4" borderId="4" xfId="14" applyFont="1" applyFill="1" applyBorder="1" applyAlignment="1">
      <alignment horizontal="center" vertical="center" wrapText="1"/>
    </xf>
    <xf numFmtId="0" fontId="8" fillId="0" borderId="0" xfId="10" applyFont="1" applyAlignment="1">
      <alignment horizontal="left" vertical="center"/>
    </xf>
    <xf numFmtId="0" fontId="9" fillId="5" borderId="0" xfId="10" applyFont="1" applyFill="1" applyAlignment="1">
      <alignment vertical="center"/>
    </xf>
    <xf numFmtId="0" fontId="9" fillId="0" borderId="4" xfId="69" applyNumberFormat="1" applyFont="1" applyFill="1" applyBorder="1" applyAlignment="1">
      <alignment vertical="center"/>
    </xf>
    <xf numFmtId="0" fontId="9" fillId="4" borderId="4" xfId="14" applyFont="1" applyFill="1" applyBorder="1" applyAlignment="1">
      <alignment horizontal="center" vertical="center" wrapText="1"/>
    </xf>
    <xf numFmtId="0" fontId="52" fillId="0" borderId="0" xfId="10" applyFont="1"/>
    <xf numFmtId="178" fontId="52" fillId="0" borderId="0" xfId="10" applyNumberFormat="1" applyFont="1"/>
    <xf numFmtId="0" fontId="52" fillId="18" borderId="4" xfId="10" applyFont="1" applyFill="1" applyBorder="1" applyAlignment="1">
      <alignment wrapText="1"/>
    </xf>
    <xf numFmtId="178" fontId="52" fillId="0" borderId="4" xfId="10" applyNumberFormat="1" applyFont="1" applyBorder="1" applyAlignment="1">
      <alignment horizontal="center" vertical="center"/>
    </xf>
    <xf numFmtId="0" fontId="52" fillId="0" borderId="4" xfId="10" applyFont="1" applyBorder="1" applyAlignment="1">
      <alignment horizontal="center" vertical="center" wrapText="1"/>
    </xf>
    <xf numFmtId="0" fontId="52" fillId="0" borderId="4" xfId="10" applyFont="1" applyBorder="1" applyAlignment="1">
      <alignment horizontal="center" vertical="center"/>
    </xf>
    <xf numFmtId="0" fontId="52" fillId="0" borderId="4" xfId="10" applyFont="1" applyBorder="1" applyAlignment="1">
      <alignment vertical="center"/>
    </xf>
    <xf numFmtId="164" fontId="58" fillId="18" borderId="4" xfId="25" applyFont="1" applyFill="1" applyBorder="1" applyAlignment="1">
      <alignment horizontal="center" vertical="center" wrapText="1"/>
    </xf>
    <xf numFmtId="0" fontId="52" fillId="18" borderId="4" xfId="10" applyFont="1" applyFill="1" applyBorder="1"/>
    <xf numFmtId="0" fontId="52" fillId="0" borderId="4" xfId="10" applyFont="1" applyBorder="1"/>
    <xf numFmtId="178" fontId="52" fillId="0" borderId="4" xfId="10" applyNumberFormat="1" applyFont="1" applyBorder="1"/>
    <xf numFmtId="0" fontId="52" fillId="0" borderId="4" xfId="10" applyFont="1" applyBorder="1" applyAlignment="1">
      <alignment wrapText="1"/>
    </xf>
    <xf numFmtId="0" fontId="57" fillId="0" borderId="4" xfId="10" applyFont="1" applyBorder="1" applyAlignment="1">
      <alignment vertical="center"/>
    </xf>
    <xf numFmtId="0" fontId="54" fillId="17" borderId="4" xfId="10" applyFont="1" applyFill="1" applyBorder="1" applyAlignment="1">
      <alignment horizontal="left"/>
    </xf>
    <xf numFmtId="0" fontId="54" fillId="17" borderId="4" xfId="10" applyFont="1" applyFill="1" applyBorder="1" applyAlignment="1">
      <alignment horizontal="center" vertical="center" wrapText="1"/>
    </xf>
    <xf numFmtId="0" fontId="54" fillId="17" borderId="4" xfId="10" applyFont="1" applyFill="1" applyBorder="1" applyAlignment="1">
      <alignment horizontal="center" vertical="center"/>
    </xf>
    <xf numFmtId="178" fontId="54" fillId="17" borderId="4" xfId="10" applyNumberFormat="1" applyFont="1" applyFill="1" applyBorder="1" applyAlignment="1">
      <alignment horizontal="center" vertical="center"/>
    </xf>
    <xf numFmtId="0" fontId="52" fillId="0" borderId="0" xfId="10" applyFont="1" applyAlignment="1">
      <alignment horizontal="centerContinuous"/>
    </xf>
    <xf numFmtId="178" fontId="52" fillId="0" borderId="0" xfId="10" applyNumberFormat="1" applyFont="1" applyAlignment="1">
      <alignment horizontal="center"/>
    </xf>
    <xf numFmtId="0" fontId="54" fillId="5" borderId="0" xfId="10" applyFont="1" applyFill="1" applyAlignment="1">
      <alignment horizontal="center" vertical="center"/>
    </xf>
    <xf numFmtId="0" fontId="54" fillId="0" borderId="0" xfId="10" applyFont="1" applyAlignment="1">
      <alignment horizontal="center" vertical="center"/>
    </xf>
    <xf numFmtId="0" fontId="52" fillId="0" borderId="0" xfId="10" applyFont="1" applyAlignment="1">
      <alignment horizontal="center" vertical="center"/>
    </xf>
    <xf numFmtId="178" fontId="52" fillId="0" borderId="0" xfId="10" applyNumberFormat="1" applyFont="1" applyAlignment="1">
      <alignment horizontal="center" vertical="center"/>
    </xf>
    <xf numFmtId="178" fontId="52" fillId="0" borderId="0" xfId="10" applyNumberFormat="1" applyFont="1" applyAlignment="1">
      <alignment horizontal="center" vertical="center" wrapText="1"/>
    </xf>
    <xf numFmtId="0" fontId="54" fillId="17" borderId="4" xfId="10" applyFont="1" applyFill="1" applyBorder="1" applyAlignment="1">
      <alignment vertical="center"/>
    </xf>
    <xf numFmtId="178" fontId="54" fillId="17" borderId="4" xfId="10" applyNumberFormat="1" applyFont="1" applyFill="1" applyBorder="1" applyAlignment="1">
      <alignment horizontal="center" vertical="center" wrapText="1"/>
    </xf>
    <xf numFmtId="164" fontId="66" fillId="0" borderId="4" xfId="25" applyFont="1" applyFill="1" applyBorder="1" applyAlignment="1">
      <alignment vertical="center" wrapText="1"/>
    </xf>
    <xf numFmtId="178" fontId="52" fillId="0" borderId="4" xfId="10" applyNumberFormat="1" applyFont="1" applyBorder="1" applyAlignment="1">
      <alignment horizontal="center" vertical="center" wrapText="1"/>
    </xf>
    <xf numFmtId="0" fontId="54" fillId="0" borderId="4" xfId="10" applyFont="1" applyBorder="1" applyAlignment="1">
      <alignment vertical="center" wrapText="1"/>
    </xf>
    <xf numFmtId="0" fontId="60" fillId="20" borderId="4" xfId="10" applyFont="1" applyFill="1" applyBorder="1" applyAlignment="1">
      <alignment vertical="center"/>
    </xf>
    <xf numFmtId="2" fontId="54" fillId="0" borderId="4" xfId="10" applyNumberFormat="1" applyFont="1" applyBorder="1" applyAlignment="1">
      <alignment vertical="center"/>
    </xf>
    <xf numFmtId="0" fontId="60" fillId="20" borderId="4" xfId="10" applyFont="1" applyFill="1" applyBorder="1" applyAlignment="1">
      <alignment wrapText="1"/>
    </xf>
    <xf numFmtId="0" fontId="60" fillId="20" borderId="4" xfId="10" applyFont="1" applyFill="1" applyBorder="1"/>
    <xf numFmtId="0" fontId="52" fillId="18" borderId="4" xfId="10" applyFont="1" applyFill="1" applyBorder="1" applyAlignment="1">
      <alignment vertical="center"/>
    </xf>
    <xf numFmtId="0" fontId="60" fillId="20" borderId="4" xfId="10" applyFont="1" applyFill="1" applyBorder="1" applyAlignment="1">
      <alignment vertical="center" wrapText="1"/>
    </xf>
    <xf numFmtId="178" fontId="60" fillId="20" borderId="4" xfId="10" applyNumberFormat="1" applyFont="1" applyFill="1" applyBorder="1" applyAlignment="1">
      <alignment horizontal="center" vertical="center" wrapText="1"/>
    </xf>
    <xf numFmtId="164" fontId="60" fillId="0" borderId="4" xfId="25" applyFont="1" applyFill="1" applyBorder="1" applyAlignment="1">
      <alignment horizontal="right" vertical="center" wrapText="1"/>
    </xf>
    <xf numFmtId="0" fontId="54" fillId="0" borderId="4" xfId="10" applyFont="1" applyBorder="1" applyAlignment="1">
      <alignment vertical="center"/>
    </xf>
    <xf numFmtId="0" fontId="52" fillId="18" borderId="0" xfId="10" applyFont="1" applyFill="1" applyAlignment="1">
      <alignment vertical="center"/>
    </xf>
    <xf numFmtId="0" fontId="60" fillId="18" borderId="4" xfId="10" applyFont="1" applyFill="1" applyBorder="1" applyAlignment="1">
      <alignment vertical="center" wrapText="1"/>
    </xf>
    <xf numFmtId="0" fontId="60" fillId="18" borderId="4" xfId="10" applyFont="1" applyFill="1" applyBorder="1" applyAlignment="1">
      <alignment horizontal="center" vertical="center"/>
    </xf>
    <xf numFmtId="0" fontId="60" fillId="18" borderId="4" xfId="10" applyFont="1" applyFill="1" applyBorder="1" applyAlignment="1">
      <alignment vertical="center"/>
    </xf>
    <xf numFmtId="178" fontId="60" fillId="18" borderId="4" xfId="10" applyNumberFormat="1" applyFont="1" applyFill="1" applyBorder="1" applyAlignment="1">
      <alignment horizontal="center" vertical="center"/>
    </xf>
    <xf numFmtId="164" fontId="52" fillId="18" borderId="4" xfId="25" applyFont="1" applyFill="1" applyBorder="1" applyAlignment="1">
      <alignment horizontal="right" vertical="center" wrapText="1"/>
    </xf>
    <xf numFmtId="178" fontId="52" fillId="18" borderId="4" xfId="10" applyNumberFormat="1" applyFont="1" applyFill="1" applyBorder="1" applyAlignment="1">
      <alignment horizontal="center" vertical="center" wrapText="1"/>
    </xf>
    <xf numFmtId="0" fontId="54" fillId="17" borderId="4" xfId="10" applyFont="1" applyFill="1" applyBorder="1" applyAlignment="1">
      <alignment horizontal="left" vertical="center"/>
    </xf>
    <xf numFmtId="164" fontId="58" fillId="0" borderId="4" xfId="88" applyFont="1" applyFill="1" applyBorder="1" applyAlignment="1">
      <alignment horizontal="center" vertical="center" wrapText="1"/>
    </xf>
    <xf numFmtId="2" fontId="52" fillId="0" borderId="4" xfId="10" applyNumberFormat="1" applyFont="1" applyBorder="1" applyAlignment="1">
      <alignment vertical="center"/>
    </xf>
    <xf numFmtId="0" fontId="60" fillId="18" borderId="4" xfId="10" applyFont="1" applyFill="1" applyBorder="1" applyAlignment="1">
      <alignment horizontal="center" vertical="center" wrapText="1"/>
    </xf>
    <xf numFmtId="0" fontId="60" fillId="22" borderId="4" xfId="10" applyFont="1" applyFill="1" applyBorder="1" applyAlignment="1">
      <alignment vertical="center"/>
    </xf>
    <xf numFmtId="178" fontId="52" fillId="18" borderId="4" xfId="10" applyNumberFormat="1" applyFont="1" applyFill="1" applyBorder="1" applyAlignment="1">
      <alignment horizontal="center" vertical="center"/>
    </xf>
    <xf numFmtId="0" fontId="60" fillId="22" borderId="4" xfId="10" applyFont="1" applyFill="1" applyBorder="1" applyAlignment="1">
      <alignment wrapText="1"/>
    </xf>
    <xf numFmtId="0" fontId="60" fillId="22" borderId="4" xfId="10" applyFont="1" applyFill="1" applyBorder="1"/>
    <xf numFmtId="0" fontId="60" fillId="22" borderId="4" xfId="10" applyFont="1" applyFill="1" applyBorder="1" applyAlignment="1">
      <alignment vertical="center" wrapText="1"/>
    </xf>
    <xf numFmtId="178" fontId="60" fillId="22" borderId="4" xfId="10" applyNumberFormat="1" applyFont="1" applyFill="1" applyBorder="1" applyAlignment="1">
      <alignment horizontal="center" vertical="center" wrapText="1"/>
    </xf>
    <xf numFmtId="164" fontId="59" fillId="18" borderId="4" xfId="25" applyFont="1" applyFill="1" applyBorder="1" applyAlignment="1">
      <alignment vertical="center" wrapText="1"/>
    </xf>
    <xf numFmtId="14" fontId="52" fillId="0" borderId="0" xfId="10" applyNumberFormat="1" applyFont="1" applyAlignment="1">
      <alignment vertical="center"/>
    </xf>
    <xf numFmtId="164" fontId="59" fillId="18" borderId="4" xfId="89" applyFont="1" applyFill="1" applyBorder="1" applyAlignment="1">
      <alignment vertical="center" wrapText="1"/>
    </xf>
    <xf numFmtId="164" fontId="59" fillId="0" borderId="4" xfId="89" applyFont="1" applyFill="1" applyBorder="1" applyAlignment="1">
      <alignment vertical="center" wrapText="1"/>
    </xf>
    <xf numFmtId="0" fontId="60" fillId="20" borderId="4" xfId="10" applyFont="1" applyFill="1" applyBorder="1" applyAlignment="1">
      <alignment horizontal="center" vertical="center" wrapText="1"/>
    </xf>
    <xf numFmtId="164" fontId="59" fillId="18" borderId="4" xfId="25" applyFont="1" applyFill="1" applyBorder="1" applyAlignment="1">
      <alignment vertical="center"/>
    </xf>
    <xf numFmtId="164" fontId="59" fillId="18" borderId="4" xfId="89" applyFont="1" applyFill="1" applyBorder="1" applyAlignment="1">
      <alignment vertical="center"/>
    </xf>
    <xf numFmtId="14" fontId="60" fillId="18" borderId="4" xfId="10" applyNumberFormat="1" applyFont="1" applyFill="1" applyBorder="1" applyAlignment="1">
      <alignment vertical="center"/>
    </xf>
    <xf numFmtId="178" fontId="60" fillId="18" borderId="4" xfId="10" applyNumberFormat="1" applyFont="1" applyFill="1" applyBorder="1" applyAlignment="1">
      <alignment horizontal="center" vertical="center" wrapText="1"/>
    </xf>
    <xf numFmtId="164" fontId="59" fillId="0" borderId="4" xfId="89" applyFont="1" applyFill="1" applyBorder="1" applyAlignment="1">
      <alignment vertical="center"/>
    </xf>
    <xf numFmtId="14" fontId="60" fillId="20" borderId="4" xfId="10" applyNumberFormat="1" applyFont="1" applyFill="1" applyBorder="1" applyAlignment="1">
      <alignment vertical="center"/>
    </xf>
    <xf numFmtId="164" fontId="59" fillId="0" borderId="4" xfId="89" applyFont="1" applyBorder="1" applyAlignment="1">
      <alignment vertical="center"/>
    </xf>
    <xf numFmtId="0" fontId="52" fillId="19" borderId="0" xfId="10" applyFont="1" applyFill="1" applyAlignment="1">
      <alignment vertical="center"/>
    </xf>
    <xf numFmtId="0" fontId="60" fillId="19" borderId="4" xfId="10" applyFont="1" applyFill="1" applyBorder="1" applyAlignment="1">
      <alignment vertical="center" wrapText="1"/>
    </xf>
    <xf numFmtId="0" fontId="60" fillId="19" borderId="4" xfId="10" applyFont="1" applyFill="1" applyBorder="1" applyAlignment="1">
      <alignment vertical="center"/>
    </xf>
    <xf numFmtId="14" fontId="60" fillId="19" borderId="4" xfId="10" applyNumberFormat="1" applyFont="1" applyFill="1" applyBorder="1" applyAlignment="1">
      <alignment vertical="center"/>
    </xf>
    <xf numFmtId="178" fontId="60" fillId="19" borderId="4" xfId="10" applyNumberFormat="1" applyFont="1" applyFill="1" applyBorder="1" applyAlignment="1">
      <alignment horizontal="center" vertical="center" wrapText="1"/>
    </xf>
    <xf numFmtId="0" fontId="60" fillId="23" borderId="4" xfId="10" applyFont="1" applyFill="1" applyBorder="1" applyAlignment="1">
      <alignment vertical="center"/>
    </xf>
    <xf numFmtId="164" fontId="59" fillId="19" borderId="4" xfId="25" applyFont="1" applyFill="1" applyBorder="1" applyAlignment="1">
      <alignment vertical="center"/>
    </xf>
    <xf numFmtId="178" fontId="52" fillId="19" borderId="4" xfId="10" applyNumberFormat="1" applyFont="1" applyFill="1" applyBorder="1" applyAlignment="1">
      <alignment horizontal="center" vertical="center" wrapText="1"/>
    </xf>
    <xf numFmtId="164" fontId="59" fillId="0" borderId="4" xfId="25" applyFont="1" applyFill="1" applyBorder="1" applyAlignment="1"/>
    <xf numFmtId="0" fontId="52" fillId="18" borderId="4" xfId="10" applyFont="1" applyFill="1" applyBorder="1" applyAlignment="1">
      <alignment horizontal="center" vertical="center"/>
    </xf>
    <xf numFmtId="185" fontId="66" fillId="18" borderId="4" xfId="10" applyNumberFormat="1" applyFont="1" applyFill="1" applyBorder="1" applyAlignment="1">
      <alignment horizontal="center" vertical="center"/>
    </xf>
    <xf numFmtId="186" fontId="60" fillId="18" borderId="4" xfId="10" applyNumberFormat="1" applyFont="1" applyFill="1" applyBorder="1" applyAlignment="1">
      <alignment horizontal="center" vertical="center"/>
    </xf>
    <xf numFmtId="185" fontId="60" fillId="18" borderId="4" xfId="10" applyNumberFormat="1" applyFont="1" applyFill="1" applyBorder="1" applyAlignment="1">
      <alignment horizontal="center" vertical="center"/>
    </xf>
    <xf numFmtId="2" fontId="60" fillId="22" borderId="4" xfId="10" applyNumberFormat="1" applyFont="1" applyFill="1" applyBorder="1" applyAlignment="1">
      <alignment horizontal="center" vertical="center"/>
    </xf>
    <xf numFmtId="14" fontId="60" fillId="18" borderId="4" xfId="10" applyNumberFormat="1" applyFont="1" applyFill="1" applyBorder="1" applyAlignment="1">
      <alignment horizontal="center" vertical="center"/>
    </xf>
    <xf numFmtId="0" fontId="54" fillId="0" borderId="4" xfId="10" applyFont="1" applyBorder="1" applyAlignment="1">
      <alignment horizontal="center" vertical="center"/>
    </xf>
    <xf numFmtId="0" fontId="54" fillId="17" borderId="4" xfId="58" applyFont="1" applyFill="1" applyBorder="1" applyAlignment="1">
      <alignment horizontal="center" vertical="center" wrapText="1"/>
    </xf>
    <xf numFmtId="0" fontId="52" fillId="0" borderId="0" xfId="10" applyFont="1" applyAlignment="1">
      <alignment horizontal="left" vertical="center"/>
    </xf>
    <xf numFmtId="0" fontId="52" fillId="0" borderId="0" xfId="10" applyFont="1" applyAlignment="1">
      <alignment horizontal="center" vertical="center" wrapText="1"/>
    </xf>
    <xf numFmtId="14" fontId="54" fillId="17" borderId="31" xfId="10" applyNumberFormat="1" applyFont="1" applyFill="1" applyBorder="1" applyAlignment="1">
      <alignment horizontal="center" vertical="center" wrapText="1"/>
    </xf>
    <xf numFmtId="0" fontId="54" fillId="17" borderId="31" xfId="10" applyFont="1" applyFill="1" applyBorder="1" applyAlignment="1">
      <alignment horizontal="center" vertical="center" wrapText="1"/>
    </xf>
    <xf numFmtId="0" fontId="54" fillId="17" borderId="31" xfId="10" applyFont="1" applyFill="1" applyBorder="1" applyAlignment="1">
      <alignment vertical="center" wrapText="1"/>
    </xf>
    <xf numFmtId="0" fontId="54" fillId="17" borderId="32" xfId="10" applyFont="1" applyFill="1" applyBorder="1" applyAlignment="1">
      <alignment vertical="center"/>
    </xf>
    <xf numFmtId="14" fontId="52" fillId="0" borderId="4" xfId="10" applyNumberFormat="1" applyFont="1" applyBorder="1" applyAlignment="1">
      <alignment horizontal="center" vertical="center" wrapText="1"/>
    </xf>
    <xf numFmtId="14" fontId="52" fillId="18" borderId="4" xfId="10" applyNumberFormat="1" applyFont="1" applyFill="1" applyBorder="1" applyAlignment="1">
      <alignment horizontal="center" vertical="center" wrapText="1"/>
    </xf>
    <xf numFmtId="43" fontId="52" fillId="0" borderId="0" xfId="10" applyNumberFormat="1" applyFont="1" applyAlignment="1">
      <alignment vertical="center"/>
    </xf>
    <xf numFmtId="14" fontId="62" fillId="0" borderId="4" xfId="10" applyNumberFormat="1" applyFont="1" applyBorder="1" applyAlignment="1">
      <alignment horizontal="center" vertical="center" wrapText="1"/>
    </xf>
    <xf numFmtId="0" fontId="62" fillId="0" borderId="4" xfId="10" applyFont="1" applyBorder="1" applyAlignment="1">
      <alignment horizontal="center" vertical="center" wrapText="1"/>
    </xf>
    <xf numFmtId="14" fontId="54" fillId="0" borderId="4" xfId="10" applyNumberFormat="1" applyFont="1" applyBorder="1" applyAlignment="1">
      <alignment horizontal="center" vertical="center" wrapText="1"/>
    </xf>
    <xf numFmtId="0" fontId="54" fillId="0" borderId="4" xfId="10" applyFont="1" applyBorder="1" applyAlignment="1">
      <alignment horizontal="center" vertical="center" wrapText="1"/>
    </xf>
    <xf numFmtId="0" fontId="54" fillId="17" borderId="4" xfId="10" applyFont="1" applyFill="1" applyBorder="1" applyAlignment="1">
      <alignment vertical="center" wrapText="1"/>
    </xf>
    <xf numFmtId="0" fontId="54" fillId="0" borderId="0" xfId="10" applyFont="1" applyAlignment="1">
      <alignment vertical="center"/>
    </xf>
    <xf numFmtId="0" fontId="52" fillId="0" borderId="16" xfId="10" applyFont="1" applyBorder="1" applyAlignment="1">
      <alignment vertical="center"/>
    </xf>
    <xf numFmtId="43" fontId="52" fillId="18" borderId="0" xfId="10" applyNumberFormat="1" applyFont="1" applyFill="1" applyAlignment="1">
      <alignment vertical="center"/>
    </xf>
    <xf numFmtId="0" fontId="54" fillId="0" borderId="0" xfId="10" applyFont="1" applyAlignment="1">
      <alignment horizontal="center" vertical="center" wrapText="1"/>
    </xf>
    <xf numFmtId="14" fontId="54" fillId="5" borderId="0" xfId="10" applyNumberFormat="1" applyFont="1" applyFill="1" applyAlignment="1">
      <alignment horizontal="center" vertical="center" wrapText="1"/>
    </xf>
    <xf numFmtId="0" fontId="54" fillId="5" borderId="0" xfId="10" applyFont="1" applyFill="1" applyAlignment="1">
      <alignment horizontal="left" vertical="center" wrapText="1"/>
    </xf>
    <xf numFmtId="2" fontId="8" fillId="0" borderId="0" xfId="10" applyNumberFormat="1" applyFont="1" applyBorder="1"/>
    <xf numFmtId="2" fontId="8" fillId="0" borderId="0" xfId="10" applyNumberFormat="1" applyFont="1" applyFill="1" applyBorder="1"/>
    <xf numFmtId="0" fontId="9" fillId="9" borderId="4" xfId="14" applyFont="1" applyFill="1" applyBorder="1" applyAlignment="1">
      <alignment horizontal="center" vertical="center" wrapText="1"/>
    </xf>
    <xf numFmtId="169" fontId="8" fillId="0" borderId="4" xfId="14" applyNumberFormat="1" applyFont="1" applyBorder="1">
      <alignment vertical="center"/>
    </xf>
    <xf numFmtId="171" fontId="8" fillId="4" borderId="4" xfId="69" applyNumberFormat="1" applyFont="1" applyFill="1" applyBorder="1" applyAlignment="1">
      <alignment vertical="center"/>
    </xf>
    <xf numFmtId="0" fontId="0" fillId="0" borderId="0" xfId="0" applyFill="1" applyAlignment="1">
      <alignment horizontal="left" indent="2"/>
    </xf>
    <xf numFmtId="0" fontId="10" fillId="0" borderId="8" xfId="71" applyFont="1" applyFill="1" applyBorder="1" applyAlignment="1">
      <alignment vertical="center" wrapText="1"/>
    </xf>
    <xf numFmtId="43" fontId="9" fillId="0" borderId="4" xfId="69" applyFont="1" applyFill="1" applyBorder="1" applyAlignment="1">
      <alignment horizontal="center" vertical="center"/>
    </xf>
    <xf numFmtId="2" fontId="0" fillId="0" borderId="0" xfId="0" applyNumberFormat="1" applyFill="1" applyBorder="1"/>
    <xf numFmtId="2" fontId="63" fillId="0" borderId="0" xfId="0" applyNumberFormat="1" applyFont="1" applyFill="1" applyBorder="1"/>
    <xf numFmtId="174" fontId="0" fillId="0" borderId="0" xfId="0" applyNumberFormat="1" applyFill="1" applyBorder="1"/>
    <xf numFmtId="0" fontId="0" fillId="0" borderId="0" xfId="0" applyFill="1" applyBorder="1"/>
    <xf numFmtId="0" fontId="9" fillId="0" borderId="0" xfId="14" applyFont="1" applyFill="1" applyBorder="1" applyAlignment="1">
      <alignment vertical="center"/>
    </xf>
    <xf numFmtId="0" fontId="8" fillId="0" borderId="0" xfId="14" applyFont="1" applyFill="1" applyBorder="1" applyAlignment="1">
      <alignment vertical="center"/>
    </xf>
    <xf numFmtId="0" fontId="8" fillId="0" borderId="0" xfId="14" applyFont="1" applyFill="1" applyBorder="1" applyAlignment="1">
      <alignment vertical="center" wrapText="1"/>
    </xf>
    <xf numFmtId="164" fontId="8" fillId="0" borderId="0" xfId="29" applyFont="1" applyFill="1" applyBorder="1" applyAlignment="1">
      <alignment vertical="center"/>
    </xf>
    <xf numFmtId="10" fontId="8" fillId="0" borderId="0" xfId="14" applyNumberFormat="1" applyFont="1" applyFill="1" applyBorder="1" applyAlignment="1">
      <alignment vertical="center"/>
    </xf>
    <xf numFmtId="177" fontId="8" fillId="0" borderId="0" xfId="29" applyNumberFormat="1" applyFont="1" applyFill="1" applyBorder="1" applyAlignment="1">
      <alignment vertical="center"/>
    </xf>
    <xf numFmtId="164" fontId="51" fillId="0" borderId="0" xfId="72" applyFont="1" applyFill="1" applyBorder="1" applyAlignment="1">
      <alignment vertical="center"/>
    </xf>
    <xf numFmtId="0" fontId="63" fillId="0" borderId="0" xfId="0" applyFont="1" applyFill="1" applyBorder="1" applyAlignment="1">
      <alignment vertical="center"/>
    </xf>
    <xf numFmtId="0" fontId="63" fillId="0" borderId="0" xfId="0" applyFont="1" applyFill="1" applyBorder="1" applyAlignment="1">
      <alignment horizontal="center" vertical="center" wrapText="1"/>
    </xf>
    <xf numFmtId="2" fontId="63" fillId="0" borderId="0" xfId="0" applyNumberFormat="1" applyFont="1" applyFill="1" applyBorder="1" applyAlignment="1">
      <alignment horizontal="right" vertical="center" wrapText="1"/>
    </xf>
    <xf numFmtId="0" fontId="0" fillId="0" borderId="0" xfId="0" applyFill="1" applyBorder="1" applyAlignment="1">
      <alignment horizontal="left" vertical="center" wrapText="1" indent="1"/>
    </xf>
    <xf numFmtId="2" fontId="0" fillId="0" borderId="0" xfId="0" applyNumberFormat="1" applyFont="1" applyFill="1" applyBorder="1" applyAlignment="1">
      <alignment horizontal="right" vertical="center"/>
    </xf>
    <xf numFmtId="2" fontId="0" fillId="0" borderId="0" xfId="0" applyNumberFormat="1" applyFont="1" applyFill="1" applyBorder="1" applyAlignment="1">
      <alignment horizontal="right" vertical="center" wrapText="1"/>
    </xf>
    <xf numFmtId="174" fontId="63" fillId="0" borderId="0" xfId="0" applyNumberFormat="1" applyFont="1" applyFill="1" applyBorder="1"/>
    <xf numFmtId="0" fontId="9" fillId="0" borderId="0" xfId="14" applyFont="1" applyFill="1" applyBorder="1">
      <alignment vertical="center"/>
    </xf>
    <xf numFmtId="2" fontId="63" fillId="0" borderId="0" xfId="0" applyNumberFormat="1" applyFont="1" applyFill="1" applyBorder="1" applyAlignment="1">
      <alignment horizontal="center" vertical="center" wrapText="1"/>
    </xf>
    <xf numFmtId="0" fontId="63" fillId="0" borderId="0" xfId="0" applyFont="1" applyFill="1" applyBorder="1" applyAlignment="1">
      <alignment vertical="center" wrapText="1"/>
    </xf>
    <xf numFmtId="43" fontId="0" fillId="0" borderId="0" xfId="0" applyNumberFormat="1" applyFill="1" applyBorder="1"/>
    <xf numFmtId="43" fontId="47" fillId="0" borderId="0" xfId="14" applyNumberFormat="1" applyFont="1" applyAlignment="1">
      <alignment vertical="center"/>
    </xf>
    <xf numFmtId="0" fontId="9" fillId="0" borderId="0" xfId="14" applyFont="1" applyAlignment="1">
      <alignment horizontal="center" vertical="center"/>
    </xf>
    <xf numFmtId="0" fontId="9" fillId="4" borderId="4" xfId="14" applyFont="1" applyFill="1" applyBorder="1" applyAlignment="1">
      <alignment horizontal="center" vertical="center" wrapText="1"/>
    </xf>
    <xf numFmtId="0" fontId="9" fillId="4" borderId="5" xfId="14" applyFont="1" applyFill="1" applyBorder="1" applyAlignment="1">
      <alignment horizontal="center" vertical="center" wrapText="1"/>
    </xf>
    <xf numFmtId="0" fontId="9" fillId="0" borderId="0" xfId="10" applyFont="1" applyAlignment="1">
      <alignment horizontal="center" vertical="center"/>
    </xf>
    <xf numFmtId="10" fontId="8" fillId="0" borderId="4" xfId="14" applyNumberFormat="1" applyFont="1" applyFill="1" applyBorder="1">
      <alignment vertical="center"/>
    </xf>
    <xf numFmtId="0" fontId="9" fillId="0" borderId="0" xfId="14" applyFont="1" applyAlignment="1">
      <alignment horizontal="center" vertical="center"/>
    </xf>
    <xf numFmtId="0" fontId="28" fillId="0" borderId="0" xfId="14" applyFont="1">
      <alignment vertical="center"/>
    </xf>
    <xf numFmtId="0" fontId="31" fillId="0" borderId="4" xfId="90" applyFont="1" applyBorder="1" applyAlignment="1">
      <alignment vertical="center"/>
    </xf>
    <xf numFmtId="0" fontId="31" fillId="0" borderId="4" xfId="90" applyFont="1" applyBorder="1" applyAlignment="1">
      <alignment horizontal="center" vertical="center"/>
    </xf>
    <xf numFmtId="0" fontId="30" fillId="0" borderId="4" xfId="90" applyFont="1" applyBorder="1" applyAlignment="1">
      <alignment vertical="center"/>
    </xf>
    <xf numFmtId="0" fontId="30" fillId="0" borderId="4" xfId="90" applyFont="1" applyBorder="1" applyAlignment="1">
      <alignment horizontal="center" vertical="center"/>
    </xf>
    <xf numFmtId="0" fontId="30" fillId="0" borderId="0" xfId="90" applyFont="1" applyAlignment="1">
      <alignment vertical="center"/>
    </xf>
    <xf numFmtId="0" fontId="30" fillId="0" borderId="0" xfId="90" applyFont="1" applyAlignment="1">
      <alignment horizontal="center" vertical="center"/>
    </xf>
    <xf numFmtId="0" fontId="8" fillId="0" borderId="0" xfId="15" applyFont="1">
      <alignment vertical="center"/>
    </xf>
    <xf numFmtId="164" fontId="10" fillId="0" borderId="4" xfId="91" applyNumberFormat="1" applyFont="1" applyFill="1" applyBorder="1" applyAlignment="1">
      <alignment vertical="center"/>
    </xf>
    <xf numFmtId="164" fontId="11" fillId="0" borderId="4" xfId="91" applyNumberFormat="1" applyFont="1" applyBorder="1" applyAlignment="1">
      <alignment vertical="center"/>
    </xf>
    <xf numFmtId="0" fontId="8" fillId="0" borderId="0" xfId="10" applyFont="1" applyAlignment="1">
      <alignment horizontal="center" vertical="center"/>
    </xf>
    <xf numFmtId="0" fontId="9" fillId="0" borderId="0" xfId="10" applyFont="1" applyAlignment="1">
      <alignment horizontal="left" vertical="center" wrapText="1"/>
    </xf>
    <xf numFmtId="43" fontId="9" fillId="0" borderId="0" xfId="10" applyNumberFormat="1" applyFont="1" applyAlignment="1">
      <alignment horizontal="left" vertical="center" wrapText="1"/>
    </xf>
    <xf numFmtId="0" fontId="9" fillId="0" borderId="0" xfId="10" applyFont="1" applyAlignment="1">
      <alignment horizontal="left" vertical="center"/>
    </xf>
    <xf numFmtId="43" fontId="9" fillId="0" borderId="0" xfId="10" applyNumberFormat="1" applyFont="1" applyAlignment="1">
      <alignment horizontal="left" vertical="center"/>
    </xf>
    <xf numFmtId="43" fontId="9" fillId="0" borderId="0" xfId="10" applyNumberFormat="1" applyFont="1" applyAlignment="1">
      <alignment vertical="center"/>
    </xf>
    <xf numFmtId="164" fontId="47" fillId="0" borderId="0" xfId="14" applyNumberFormat="1" applyFont="1">
      <alignment vertical="center"/>
    </xf>
    <xf numFmtId="43" fontId="47" fillId="0" borderId="0" xfId="69" applyFont="1" applyAlignment="1">
      <alignment vertical="center"/>
    </xf>
    <xf numFmtId="43" fontId="9" fillId="0" borderId="0" xfId="14" applyNumberFormat="1" applyFont="1">
      <alignment vertical="center"/>
    </xf>
    <xf numFmtId="0" fontId="54" fillId="0" borderId="6" xfId="10" applyFont="1" applyBorder="1" applyAlignment="1">
      <alignment horizontal="left" vertical="top" wrapText="1"/>
    </xf>
    <xf numFmtId="43" fontId="52" fillId="0" borderId="0" xfId="69" applyFont="1" applyAlignment="1">
      <alignment vertical="center" wrapText="1"/>
    </xf>
    <xf numFmtId="43" fontId="54" fillId="0" borderId="0" xfId="69" applyFont="1" applyBorder="1" applyAlignment="1">
      <alignment horizontal="center" vertical="center"/>
    </xf>
    <xf numFmtId="43" fontId="54" fillId="5" borderId="0" xfId="69" applyFont="1" applyFill="1" applyBorder="1" applyAlignment="1">
      <alignment horizontal="left" vertical="center"/>
    </xf>
    <xf numFmtId="43" fontId="54" fillId="5" borderId="0" xfId="69" applyFont="1" applyFill="1" applyBorder="1" applyAlignment="1">
      <alignment horizontal="left" vertical="center" wrapText="1"/>
    </xf>
    <xf numFmtId="43" fontId="52" fillId="0" borderId="0" xfId="69" applyFont="1" applyAlignment="1">
      <alignment horizontal="centerContinuous" vertical="center" wrapText="1"/>
    </xf>
    <xf numFmtId="43" fontId="54" fillId="0" borderId="0" xfId="69" applyFont="1" applyFill="1" applyBorder="1" applyAlignment="1">
      <alignment horizontal="center" vertical="center" wrapText="1"/>
    </xf>
    <xf numFmtId="43" fontId="54" fillId="4" borderId="4" xfId="69" applyFont="1" applyFill="1" applyBorder="1" applyAlignment="1">
      <alignment horizontal="center" vertical="center" wrapText="1"/>
    </xf>
    <xf numFmtId="43" fontId="52" fillId="0" borderId="4" xfId="69" applyFont="1" applyFill="1" applyBorder="1" applyAlignment="1">
      <alignment vertical="center" wrapText="1"/>
    </xf>
    <xf numFmtId="0" fontId="58" fillId="18" borderId="4" xfId="0" applyFont="1" applyFill="1" applyBorder="1" applyAlignment="1">
      <alignment horizontal="center" vertical="center" wrapText="1"/>
    </xf>
    <xf numFmtId="0" fontId="58" fillId="18" borderId="4" xfId="0" applyFont="1" applyFill="1" applyBorder="1" applyAlignment="1">
      <alignment vertical="center" wrapText="1"/>
    </xf>
    <xf numFmtId="14" fontId="58" fillId="18" borderId="4" xfId="0" applyNumberFormat="1" applyFont="1" applyFill="1" applyBorder="1" applyAlignment="1">
      <alignment horizontal="center" vertical="center" wrapText="1"/>
    </xf>
    <xf numFmtId="43" fontId="58" fillId="18" borderId="4" xfId="69" applyFont="1" applyFill="1" applyBorder="1" applyAlignment="1">
      <alignment horizontal="center" vertical="center" wrapText="1"/>
    </xf>
    <xf numFmtId="43" fontId="58" fillId="18" borderId="4" xfId="69" applyFont="1" applyFill="1" applyBorder="1" applyAlignment="1">
      <alignment horizontal="center" vertical="center"/>
    </xf>
    <xf numFmtId="43" fontId="52" fillId="18" borderId="0" xfId="69" applyFont="1" applyFill="1" applyAlignment="1">
      <alignment vertical="center"/>
    </xf>
    <xf numFmtId="0" fontId="59" fillId="18" borderId="4" xfId="0" applyFont="1" applyFill="1" applyBorder="1" applyAlignment="1">
      <alignment horizontal="center" vertical="center" wrapText="1"/>
    </xf>
    <xf numFmtId="0" fontId="59" fillId="18" borderId="4" xfId="0" applyFont="1" applyFill="1" applyBorder="1" applyAlignment="1">
      <alignment horizontal="left" vertical="center" wrapText="1" indent="2"/>
    </xf>
    <xf numFmtId="43" fontId="52" fillId="18" borderId="4" xfId="69" applyFont="1" applyFill="1" applyBorder="1" applyAlignment="1">
      <alignment horizontal="right" vertical="center" wrapText="1"/>
    </xf>
    <xf numFmtId="43" fontId="52" fillId="18" borderId="4" xfId="69" applyFont="1" applyFill="1" applyBorder="1" applyAlignment="1">
      <alignment horizontal="right" vertical="center"/>
    </xf>
    <xf numFmtId="0" fontId="58" fillId="17" borderId="4" xfId="0" applyFont="1" applyFill="1" applyBorder="1" applyAlignment="1">
      <alignment horizontal="center" vertical="center"/>
    </xf>
    <xf numFmtId="0" fontId="58" fillId="0" borderId="4" xfId="0" applyFont="1" applyBorder="1" applyAlignment="1">
      <alignment vertical="center" wrapText="1"/>
    </xf>
    <xf numFmtId="0" fontId="58" fillId="0" borderId="4" xfId="0" applyFont="1" applyBorder="1" applyAlignment="1">
      <alignment horizontal="center" vertical="center" wrapText="1"/>
    </xf>
    <xf numFmtId="14" fontId="58" fillId="0" borderId="4" xfId="0" applyNumberFormat="1" applyFont="1" applyBorder="1" applyAlignment="1">
      <alignment horizontal="center" vertical="center" wrapText="1"/>
    </xf>
    <xf numFmtId="43" fontId="58" fillId="0" borderId="4" xfId="69" applyFont="1" applyBorder="1" applyAlignment="1">
      <alignment horizontal="center" vertical="center" wrapText="1"/>
    </xf>
    <xf numFmtId="43" fontId="52" fillId="0" borderId="4" xfId="69" applyFont="1" applyBorder="1" applyAlignment="1">
      <alignment horizontal="right" vertical="center"/>
    </xf>
    <xf numFmtId="43" fontId="58" fillId="0" borderId="4" xfId="69" applyFont="1" applyBorder="1" applyAlignment="1">
      <alignment horizontal="center" vertical="center"/>
    </xf>
    <xf numFmtId="43" fontId="52" fillId="0" borderId="0" xfId="69" applyFont="1" applyFill="1" applyAlignment="1">
      <alignment vertical="center"/>
    </xf>
    <xf numFmtId="0" fontId="59" fillId="0" borderId="4" xfId="0" applyFont="1" applyBorder="1" applyAlignment="1">
      <alignment horizontal="center" vertical="center"/>
    </xf>
    <xf numFmtId="0" fontId="59" fillId="0" borderId="4" xfId="0" applyFont="1" applyBorder="1" applyAlignment="1">
      <alignment horizontal="left" wrapText="1" indent="2"/>
    </xf>
    <xf numFmtId="0" fontId="59" fillId="0" borderId="4" xfId="0" applyFont="1" applyBorder="1" applyAlignment="1">
      <alignment horizontal="center" vertical="center" wrapText="1"/>
    </xf>
    <xf numFmtId="43" fontId="52" fillId="0" borderId="4" xfId="69" applyFont="1" applyBorder="1" applyAlignment="1">
      <alignment horizontal="right" vertical="center" wrapText="1"/>
    </xf>
    <xf numFmtId="0" fontId="59" fillId="0" borderId="4" xfId="0" applyFont="1" applyBorder="1" applyAlignment="1">
      <alignment horizontal="center"/>
    </xf>
    <xf numFmtId="0" fontId="59" fillId="0" borderId="4" xfId="0" applyFont="1" applyBorder="1" applyAlignment="1">
      <alignment wrapText="1"/>
    </xf>
    <xf numFmtId="0" fontId="59" fillId="19" borderId="4" xfId="0" applyFont="1" applyFill="1" applyBorder="1" applyAlignment="1">
      <alignment horizontal="center" vertical="center" wrapText="1"/>
    </xf>
    <xf numFmtId="0" fontId="59" fillId="19" borderId="4" xfId="0" applyFont="1" applyFill="1" applyBorder="1" applyAlignment="1">
      <alignment horizontal="left" vertical="center" wrapText="1" indent="2"/>
    </xf>
    <xf numFmtId="0" fontId="59" fillId="0" borderId="4" xfId="0" applyFont="1" applyBorder="1" applyAlignment="1">
      <alignment horizontal="left" vertical="center" wrapText="1" indent="2"/>
    </xf>
    <xf numFmtId="0" fontId="58" fillId="17" borderId="4" xfId="0" applyFont="1" applyFill="1" applyBorder="1" applyAlignment="1">
      <alignment horizontal="center" vertical="center" wrapText="1"/>
    </xf>
    <xf numFmtId="0" fontId="59" fillId="18" borderId="4" xfId="0" quotePrefix="1" applyFont="1" applyFill="1" applyBorder="1" applyAlignment="1">
      <alignment horizontal="center" vertical="center" wrapText="1"/>
    </xf>
    <xf numFmtId="0" fontId="52" fillId="0" borderId="4" xfId="0" applyFont="1" applyBorder="1" applyAlignment="1">
      <alignment horizontal="left" vertical="center" wrapText="1" indent="2"/>
    </xf>
    <xf numFmtId="0" fontId="52" fillId="18" borderId="4" xfId="0" applyFont="1" applyFill="1" applyBorder="1" applyAlignment="1">
      <alignment horizontal="left" vertical="center" wrapText="1" indent="2"/>
    </xf>
    <xf numFmtId="43" fontId="52" fillId="0" borderId="4" xfId="69" applyFont="1" applyBorder="1" applyAlignment="1">
      <alignment vertical="center" wrapText="1"/>
    </xf>
    <xf numFmtId="43" fontId="52" fillId="18" borderId="4" xfId="69" applyFont="1" applyFill="1" applyBorder="1" applyAlignment="1">
      <alignment vertical="center" wrapText="1"/>
    </xf>
    <xf numFmtId="43" fontId="54" fillId="17" borderId="31" xfId="69" applyFont="1" applyFill="1" applyBorder="1" applyAlignment="1">
      <alignment vertical="center" wrapText="1"/>
    </xf>
    <xf numFmtId="43" fontId="54" fillId="17" borderId="31" xfId="69" applyFont="1" applyFill="1" applyBorder="1" applyAlignment="1">
      <alignment vertical="center"/>
    </xf>
    <xf numFmtId="43" fontId="52" fillId="0" borderId="0" xfId="69" applyFont="1" applyAlignment="1">
      <alignment vertical="center"/>
    </xf>
    <xf numFmtId="43" fontId="52" fillId="0" borderId="4" xfId="69" applyFont="1" applyFill="1" applyBorder="1" applyAlignment="1">
      <alignment vertical="center"/>
    </xf>
    <xf numFmtId="43" fontId="52" fillId="0" borderId="0" xfId="69" applyFont="1" applyFill="1" applyBorder="1" applyAlignment="1">
      <alignment horizontal="center" vertical="center" wrapText="1"/>
    </xf>
    <xf numFmtId="43" fontId="52" fillId="0" borderId="0" xfId="69" applyFont="1" applyBorder="1" applyAlignment="1">
      <alignment horizontal="center" vertical="center"/>
    </xf>
    <xf numFmtId="9" fontId="52" fillId="0" borderId="0" xfId="70" applyFont="1" applyBorder="1" applyAlignment="1">
      <alignment horizontal="center" vertical="center"/>
    </xf>
    <xf numFmtId="2" fontId="52" fillId="0" borderId="0" xfId="69" applyNumberFormat="1" applyFont="1" applyBorder="1" applyAlignment="1">
      <alignment horizontal="center" vertical="center"/>
    </xf>
    <xf numFmtId="43" fontId="52" fillId="0" borderId="0" xfId="69" applyFont="1" applyBorder="1" applyAlignment="1">
      <alignment horizontal="center" vertical="center" wrapText="1"/>
    </xf>
    <xf numFmtId="43" fontId="52" fillId="0" borderId="0" xfId="69" applyFont="1" applyBorder="1" applyAlignment="1">
      <alignment vertical="center"/>
    </xf>
    <xf numFmtId="43" fontId="52" fillId="0" borderId="10" xfId="69" applyFont="1" applyFill="1" applyBorder="1" applyAlignment="1">
      <alignment horizontal="center" vertical="center" wrapText="1"/>
    </xf>
    <xf numFmtId="43" fontId="52" fillId="0" borderId="10" xfId="69" applyFont="1" applyBorder="1" applyAlignment="1">
      <alignment horizontal="center" vertical="center"/>
    </xf>
    <xf numFmtId="43" fontId="54" fillId="0" borderId="10" xfId="69" applyFont="1" applyFill="1" applyBorder="1" applyAlignment="1">
      <alignment horizontal="center" vertical="center"/>
    </xf>
    <xf numFmtId="9" fontId="52" fillId="0" borderId="10" xfId="70" applyFont="1" applyBorder="1" applyAlignment="1">
      <alignment horizontal="center" vertical="center"/>
    </xf>
    <xf numFmtId="2" fontId="52" fillId="0" borderId="10" xfId="69" applyNumberFormat="1" applyFont="1" applyBorder="1" applyAlignment="1">
      <alignment horizontal="center" vertical="center"/>
    </xf>
    <xf numFmtId="2" fontId="52" fillId="0" borderId="12" xfId="69" applyNumberFormat="1" applyFont="1" applyBorder="1" applyAlignment="1">
      <alignment horizontal="center" vertical="center"/>
    </xf>
    <xf numFmtId="43" fontId="54" fillId="0" borderId="0" xfId="69" applyFont="1" applyFill="1" applyBorder="1" applyAlignment="1">
      <alignment horizontal="center" vertical="center"/>
    </xf>
    <xf numFmtId="43" fontId="52" fillId="0" borderId="0" xfId="69" applyFont="1" applyBorder="1" applyAlignment="1">
      <alignment horizontal="centerContinuous" vertical="center"/>
    </xf>
    <xf numFmtId="43" fontId="54" fillId="6" borderId="0" xfId="69" applyFont="1" applyFill="1" applyBorder="1" applyAlignment="1">
      <alignment horizontal="center" vertical="center"/>
    </xf>
    <xf numFmtId="2" fontId="54" fillId="4" borderId="4" xfId="69" applyNumberFormat="1" applyFont="1" applyFill="1" applyBorder="1" applyAlignment="1">
      <alignment horizontal="center" vertical="center" wrapText="1"/>
    </xf>
    <xf numFmtId="43" fontId="54" fillId="4" borderId="7" xfId="69" applyFont="1" applyFill="1" applyBorder="1" applyAlignment="1">
      <alignment horizontal="center" vertical="center" wrapText="1"/>
    </xf>
    <xf numFmtId="43" fontId="9" fillId="4" borderId="4" xfId="69" applyFont="1" applyFill="1" applyBorder="1" applyAlignment="1">
      <alignment horizontal="center" vertical="center" wrapText="1"/>
    </xf>
    <xf numFmtId="43" fontId="9" fillId="24" borderId="4" xfId="69" applyFont="1" applyFill="1" applyBorder="1" applyAlignment="1">
      <alignment horizontal="center" vertical="center" wrapText="1"/>
    </xf>
    <xf numFmtId="43" fontId="61" fillId="24" borderId="4" xfId="69" applyFont="1" applyFill="1" applyBorder="1" applyAlignment="1">
      <alignment horizontal="center" vertical="center" wrapText="1"/>
    </xf>
    <xf numFmtId="43" fontId="54" fillId="17" borderId="4" xfId="69" applyFont="1" applyFill="1" applyBorder="1" applyAlignment="1">
      <alignment horizontal="center" vertical="center" wrapText="1"/>
    </xf>
    <xf numFmtId="9" fontId="54" fillId="17" borderId="4" xfId="70" applyFont="1" applyFill="1" applyBorder="1" applyAlignment="1">
      <alignment horizontal="center" vertical="center" wrapText="1"/>
    </xf>
    <xf numFmtId="2" fontId="54" fillId="17" borderId="4" xfId="69" applyNumberFormat="1" applyFont="1" applyFill="1" applyBorder="1" applyAlignment="1">
      <alignment horizontal="center" vertical="center" wrapText="1"/>
    </xf>
    <xf numFmtId="43" fontId="52" fillId="0" borderId="4" xfId="69" applyFont="1" applyFill="1" applyBorder="1" applyAlignment="1">
      <alignment horizontal="center" vertical="center" wrapText="1"/>
    </xf>
    <xf numFmtId="43" fontId="52" fillId="0" borderId="4" xfId="69" applyFont="1" applyFill="1" applyBorder="1" applyAlignment="1">
      <alignment horizontal="center" vertical="center"/>
    </xf>
    <xf numFmtId="9" fontId="52" fillId="0" borderId="4" xfId="70" applyFont="1" applyFill="1" applyBorder="1" applyAlignment="1">
      <alignment horizontal="center" vertical="center"/>
    </xf>
    <xf numFmtId="2" fontId="52" fillId="0" borderId="4" xfId="69" applyNumberFormat="1" applyFont="1" applyFill="1" applyBorder="1" applyAlignment="1">
      <alignment horizontal="center" vertical="center"/>
    </xf>
    <xf numFmtId="179" fontId="58" fillId="18" borderId="4" xfId="0" applyNumberFormat="1" applyFont="1" applyFill="1" applyBorder="1" applyAlignment="1">
      <alignment horizontal="center" vertical="center"/>
    </xf>
    <xf numFmtId="179" fontId="58" fillId="18" borderId="4" xfId="0" applyNumberFormat="1" applyFont="1" applyFill="1" applyBorder="1" applyAlignment="1">
      <alignment horizontal="center" vertical="center" wrapText="1"/>
    </xf>
    <xf numFmtId="43" fontId="68" fillId="22" borderId="4" xfId="69" applyFont="1" applyFill="1" applyBorder="1" applyAlignment="1">
      <alignment horizontal="center" vertical="center" wrapText="1"/>
    </xf>
    <xf numFmtId="9" fontId="52" fillId="18" borderId="4" xfId="70" applyFont="1" applyFill="1" applyBorder="1" applyAlignment="1">
      <alignment horizontal="center" vertical="center"/>
    </xf>
    <xf numFmtId="2" fontId="52" fillId="18" borderId="4" xfId="69" applyNumberFormat="1" applyFont="1" applyFill="1" applyBorder="1" applyAlignment="1">
      <alignment horizontal="center" vertical="center"/>
    </xf>
    <xf numFmtId="0" fontId="52" fillId="18" borderId="4" xfId="0" applyFont="1" applyFill="1" applyBorder="1" applyAlignment="1">
      <alignment horizontal="center" vertical="center" wrapText="1"/>
    </xf>
    <xf numFmtId="178" fontId="59" fillId="18" borderId="4" xfId="0" applyNumberFormat="1" applyFont="1" applyFill="1" applyBorder="1" applyAlignment="1">
      <alignment horizontal="center" vertical="center" wrapText="1"/>
    </xf>
    <xf numFmtId="43" fontId="52" fillId="18" borderId="4" xfId="69" applyFont="1" applyFill="1" applyBorder="1" applyAlignment="1">
      <alignment horizontal="center" vertical="center" wrapText="1"/>
    </xf>
    <xf numFmtId="43" fontId="52" fillId="18" borderId="4" xfId="69" applyFont="1" applyFill="1" applyBorder="1" applyAlignment="1">
      <alignment horizontal="center" vertical="center"/>
    </xf>
    <xf numFmtId="43" fontId="60" fillId="22" borderId="4" xfId="69" applyFont="1" applyFill="1" applyBorder="1" applyAlignment="1">
      <alignment horizontal="center" vertical="center"/>
    </xf>
    <xf numFmtId="43" fontId="52" fillId="18" borderId="4" xfId="69" applyFont="1" applyFill="1" applyBorder="1" applyAlignment="1">
      <alignment vertical="center"/>
    </xf>
    <xf numFmtId="43" fontId="60" fillId="22" borderId="4" xfId="69" applyFont="1" applyFill="1" applyBorder="1" applyAlignment="1">
      <alignment vertical="center"/>
    </xf>
    <xf numFmtId="43" fontId="60" fillId="20" borderId="4" xfId="69" applyFont="1" applyFill="1" applyBorder="1" applyAlignment="1">
      <alignment horizontal="center" vertical="center"/>
    </xf>
    <xf numFmtId="43" fontId="60" fillId="20" borderId="4" xfId="69" applyFont="1" applyFill="1" applyBorder="1" applyAlignment="1">
      <alignment vertical="center"/>
    </xf>
    <xf numFmtId="0" fontId="66" fillId="20" borderId="4" xfId="0" applyFont="1" applyFill="1" applyBorder="1" applyAlignment="1" applyProtection="1">
      <alignment horizontal="center" vertical="center" wrapText="1"/>
      <protection locked="0"/>
    </xf>
    <xf numFmtId="179" fontId="58" fillId="0" borderId="4" xfId="0" applyNumberFormat="1" applyFont="1" applyBorder="1" applyAlignment="1">
      <alignment horizontal="center" vertical="center"/>
    </xf>
    <xf numFmtId="179" fontId="58" fillId="0" borderId="4" xfId="0" applyNumberFormat="1" applyFont="1" applyBorder="1" applyAlignment="1">
      <alignment horizontal="center" vertical="center" wrapText="1"/>
    </xf>
    <xf numFmtId="43" fontId="68" fillId="20" borderId="4" xfId="69" applyFont="1" applyFill="1" applyBorder="1" applyAlignment="1">
      <alignment horizontal="center" vertical="center" wrapText="1"/>
    </xf>
    <xf numFmtId="0" fontId="66" fillId="0" borderId="4" xfId="0" applyFont="1" applyBorder="1" applyAlignment="1" applyProtection="1">
      <alignment horizontal="center" vertical="center" wrapText="1"/>
      <protection locked="0"/>
    </xf>
    <xf numFmtId="178" fontId="59" fillId="0" borderId="4" xfId="0" applyNumberFormat="1" applyFont="1" applyBorder="1" applyAlignment="1">
      <alignment horizontal="center" vertical="center" wrapText="1"/>
    </xf>
    <xf numFmtId="0" fontId="60" fillId="0" borderId="4" xfId="10" applyFont="1" applyBorder="1" applyAlignment="1">
      <alignment vertical="center"/>
    </xf>
    <xf numFmtId="178" fontId="60" fillId="0" borderId="4" xfId="10" applyNumberFormat="1" applyFont="1" applyBorder="1" applyAlignment="1">
      <alignment horizontal="center" vertical="center" wrapText="1"/>
    </xf>
    <xf numFmtId="14" fontId="60" fillId="0" borderId="4" xfId="10" applyNumberFormat="1" applyFont="1" applyBorder="1" applyAlignment="1">
      <alignment horizontal="center" vertical="center"/>
    </xf>
    <xf numFmtId="14" fontId="60" fillId="0" borderId="4" xfId="10" applyNumberFormat="1" applyFont="1" applyBorder="1" applyAlignment="1">
      <alignment vertical="center"/>
    </xf>
    <xf numFmtId="0" fontId="60" fillId="0" borderId="4" xfId="10" applyFont="1" applyBorder="1" applyAlignment="1">
      <alignment vertical="center" wrapText="1"/>
    </xf>
    <xf numFmtId="43" fontId="58" fillId="0" borderId="4" xfId="69" applyFont="1" applyFill="1" applyBorder="1" applyAlignment="1">
      <alignment horizontal="center" vertical="center" wrapText="1"/>
    </xf>
    <xf numFmtId="43" fontId="60" fillId="0" borderId="4" xfId="69" applyFont="1" applyFill="1" applyBorder="1" applyAlignment="1">
      <alignment horizontal="center" vertical="center"/>
    </xf>
    <xf numFmtId="43" fontId="60" fillId="0" borderId="4" xfId="69" applyFont="1" applyFill="1" applyBorder="1" applyAlignment="1">
      <alignment vertical="center"/>
    </xf>
    <xf numFmtId="14" fontId="60" fillId="0" borderId="4" xfId="10" applyNumberFormat="1" applyFont="1" applyBorder="1"/>
    <xf numFmtId="178" fontId="59" fillId="0" borderId="4" xfId="0" applyNumberFormat="1" applyFont="1" applyBorder="1" applyAlignment="1">
      <alignment wrapText="1"/>
    </xf>
    <xf numFmtId="178" fontId="52" fillId="0" borderId="4" xfId="10" applyNumberFormat="1" applyFont="1" applyBorder="1" applyAlignment="1">
      <alignment wrapText="1"/>
    </xf>
    <xf numFmtId="0" fontId="60" fillId="0" borderId="4" xfId="10" applyFont="1" applyBorder="1"/>
    <xf numFmtId="178" fontId="60" fillId="0" borderId="4" xfId="10" applyNumberFormat="1" applyFont="1" applyBorder="1" applyAlignment="1">
      <alignment horizontal="center" wrapText="1"/>
    </xf>
    <xf numFmtId="0" fontId="60" fillId="0" borderId="4" xfId="10" applyFont="1" applyBorder="1" applyAlignment="1">
      <alignment wrapText="1"/>
    </xf>
    <xf numFmtId="43" fontId="52" fillId="0" borderId="4" xfId="69" applyFont="1" applyFill="1" applyBorder="1" applyAlignment="1">
      <alignment wrapText="1"/>
    </xf>
    <xf numFmtId="43" fontId="52" fillId="0" borderId="4" xfId="69" applyFont="1" applyFill="1" applyBorder="1" applyAlignment="1"/>
    <xf numFmtId="9" fontId="52" fillId="0" borderId="4" xfId="70" applyFont="1" applyFill="1" applyBorder="1" applyAlignment="1"/>
    <xf numFmtId="2" fontId="52" fillId="0" borderId="4" xfId="69" applyNumberFormat="1" applyFont="1" applyFill="1" applyBorder="1" applyAlignment="1"/>
    <xf numFmtId="4" fontId="52" fillId="0" borderId="0" xfId="10" applyNumberFormat="1" applyFont="1"/>
    <xf numFmtId="0" fontId="66" fillId="18" borderId="4" xfId="0" applyFont="1" applyFill="1" applyBorder="1" applyAlignment="1" applyProtection="1">
      <alignment horizontal="center" vertical="center" wrapText="1"/>
      <protection locked="0"/>
    </xf>
    <xf numFmtId="0" fontId="59" fillId="18" borderId="4" xfId="0" applyFont="1" applyFill="1" applyBorder="1" applyAlignment="1">
      <alignment horizontal="center" vertical="center"/>
    </xf>
    <xf numFmtId="0" fontId="66" fillId="18" borderId="4" xfId="0" applyFont="1" applyFill="1" applyBorder="1" applyAlignment="1">
      <alignment horizontal="center" vertical="center" wrapText="1"/>
    </xf>
    <xf numFmtId="0" fontId="59" fillId="19" borderId="4" xfId="0" applyFont="1" applyFill="1" applyBorder="1" applyAlignment="1">
      <alignment horizontal="center" vertical="center"/>
    </xf>
    <xf numFmtId="178" fontId="59" fillId="19" borderId="4" xfId="0" applyNumberFormat="1" applyFont="1" applyFill="1" applyBorder="1" applyAlignment="1">
      <alignment horizontal="center" vertical="center" wrapText="1"/>
    </xf>
    <xf numFmtId="0" fontId="60" fillId="25" borderId="4" xfId="10" applyFont="1" applyFill="1" applyBorder="1" applyAlignment="1">
      <alignment vertical="center" wrapText="1"/>
    </xf>
    <xf numFmtId="43" fontId="52" fillId="19" borderId="4" xfId="69" applyFont="1" applyFill="1" applyBorder="1" applyAlignment="1">
      <alignment horizontal="center" vertical="center" wrapText="1"/>
    </xf>
    <xf numFmtId="43" fontId="52" fillId="19" borderId="4" xfId="69" applyFont="1" applyFill="1" applyBorder="1" applyAlignment="1">
      <alignment horizontal="center" vertical="center"/>
    </xf>
    <xf numFmtId="43" fontId="58" fillId="19" borderId="4" xfId="69" applyFont="1" applyFill="1" applyBorder="1" applyAlignment="1">
      <alignment horizontal="center" vertical="center" wrapText="1"/>
    </xf>
    <xf numFmtId="43" fontId="60" fillId="19" borderId="4" xfId="69" applyFont="1" applyFill="1" applyBorder="1" applyAlignment="1">
      <alignment horizontal="center" vertical="center"/>
    </xf>
    <xf numFmtId="43" fontId="60" fillId="23" borderId="4" xfId="69" applyFont="1" applyFill="1" applyBorder="1" applyAlignment="1">
      <alignment horizontal="center" vertical="center"/>
    </xf>
    <xf numFmtId="9" fontId="52" fillId="19" borderId="4" xfId="70" applyFont="1" applyFill="1" applyBorder="1" applyAlignment="1">
      <alignment horizontal="center" vertical="center"/>
    </xf>
    <xf numFmtId="2" fontId="52" fillId="19" borderId="4" xfId="69" applyNumberFormat="1" applyFont="1" applyFill="1" applyBorder="1" applyAlignment="1">
      <alignment horizontal="center" vertical="center"/>
    </xf>
    <xf numFmtId="43" fontId="52" fillId="19" borderId="4" xfId="69" applyFont="1" applyFill="1" applyBorder="1" applyAlignment="1">
      <alignment vertical="center"/>
    </xf>
    <xf numFmtId="43" fontId="60" fillId="19" borderId="4" xfId="69" applyFont="1" applyFill="1" applyBorder="1" applyAlignment="1">
      <alignment vertical="center"/>
    </xf>
    <xf numFmtId="43" fontId="60" fillId="23" borderId="4" xfId="69" applyFont="1" applyFill="1" applyBorder="1" applyAlignment="1">
      <alignment vertical="center"/>
    </xf>
    <xf numFmtId="0" fontId="66" fillId="19" borderId="4" xfId="0" applyFont="1" applyFill="1" applyBorder="1" applyAlignment="1">
      <alignment horizontal="center" vertical="center" wrapText="1"/>
    </xf>
    <xf numFmtId="0" fontId="66" fillId="20" borderId="4" xfId="0" applyFont="1" applyFill="1" applyBorder="1" applyAlignment="1">
      <alignment horizontal="center" vertical="center" wrapText="1"/>
    </xf>
    <xf numFmtId="43" fontId="59" fillId="0" borderId="4" xfId="69" applyFont="1" applyFill="1" applyBorder="1" applyAlignment="1">
      <alignment horizontal="center" vertical="center" wrapText="1"/>
    </xf>
    <xf numFmtId="0" fontId="60" fillId="0" borderId="4" xfId="10" applyFont="1" applyBorder="1" applyAlignment="1">
      <alignment vertical="top" wrapText="1"/>
    </xf>
    <xf numFmtId="0" fontId="60" fillId="20" borderId="4" xfId="10" applyFont="1" applyFill="1" applyBorder="1" applyAlignment="1">
      <alignment vertical="top" wrapText="1"/>
    </xf>
    <xf numFmtId="43" fontId="60" fillId="18" borderId="4" xfId="69" applyFont="1" applyFill="1" applyBorder="1" applyAlignment="1">
      <alignment horizontal="center" vertical="center"/>
    </xf>
    <xf numFmtId="43" fontId="60" fillId="18" borderId="4" xfId="69" applyFont="1" applyFill="1" applyBorder="1" applyAlignment="1">
      <alignment vertical="center"/>
    </xf>
    <xf numFmtId="43" fontId="60" fillId="0" borderId="4" xfId="69" applyFont="1" applyFill="1" applyBorder="1" applyAlignment="1">
      <alignment horizontal="center" vertical="center" wrapText="1"/>
    </xf>
    <xf numFmtId="0" fontId="60" fillId="0" borderId="4" xfId="10" applyFont="1" applyBorder="1" applyAlignment="1">
      <alignment horizontal="center" vertical="center" wrapText="1"/>
    </xf>
    <xf numFmtId="0" fontId="70" fillId="0" borderId="4" xfId="10" applyFont="1" applyBorder="1" applyAlignment="1">
      <alignment vertical="center" wrapText="1"/>
    </xf>
    <xf numFmtId="43" fontId="69" fillId="0" borderId="4" xfId="69" applyFont="1" applyFill="1" applyBorder="1" applyAlignment="1">
      <alignment horizontal="center" vertical="center" wrapText="1"/>
    </xf>
    <xf numFmtId="43" fontId="60" fillId="0" borderId="4" xfId="69" applyFont="1" applyFill="1" applyBorder="1" applyAlignment="1">
      <alignment vertical="center" wrapText="1"/>
    </xf>
    <xf numFmtId="0" fontId="66" fillId="0" borderId="4" xfId="0" applyFont="1" applyBorder="1" applyAlignment="1">
      <alignment horizontal="center" vertical="center" wrapText="1"/>
    </xf>
    <xf numFmtId="43" fontId="69" fillId="18" borderId="4" xfId="69" applyFont="1" applyFill="1" applyBorder="1" applyAlignment="1">
      <alignment horizontal="center" vertical="center" wrapText="1"/>
    </xf>
    <xf numFmtId="0" fontId="60" fillId="0" borderId="4" xfId="10" applyFont="1" applyBorder="1" applyAlignment="1">
      <alignment horizontal="left" vertical="center" wrapText="1"/>
    </xf>
    <xf numFmtId="9" fontId="52" fillId="18" borderId="4" xfId="70" applyFont="1" applyFill="1" applyBorder="1"/>
    <xf numFmtId="43" fontId="52" fillId="18" borderId="4" xfId="69" applyFont="1" applyFill="1" applyBorder="1"/>
    <xf numFmtId="43" fontId="60" fillId="22" borderId="4" xfId="69" applyFont="1" applyFill="1" applyBorder="1"/>
    <xf numFmtId="178" fontId="60" fillId="0" borderId="4" xfId="10" applyNumberFormat="1" applyFont="1" applyBorder="1" applyAlignment="1">
      <alignment horizontal="center" vertical="center"/>
    </xf>
    <xf numFmtId="43" fontId="52" fillId="0" borderId="4" xfId="69" applyFont="1" applyBorder="1" applyAlignment="1">
      <alignment horizontal="center" vertical="center"/>
    </xf>
    <xf numFmtId="9" fontId="52" fillId="0" borderId="4" xfId="70" applyFont="1" applyBorder="1" applyAlignment="1">
      <alignment horizontal="center" vertical="center"/>
    </xf>
    <xf numFmtId="2" fontId="52" fillId="0" borderId="4" xfId="69" applyNumberFormat="1" applyFont="1" applyBorder="1" applyAlignment="1">
      <alignment horizontal="center" vertical="center"/>
    </xf>
    <xf numFmtId="43" fontId="52" fillId="0" borderId="4" xfId="69" applyFont="1" applyBorder="1" applyAlignment="1">
      <alignment horizontal="center" vertical="center" wrapText="1"/>
    </xf>
    <xf numFmtId="43" fontId="52" fillId="0" borderId="4" xfId="69" applyFont="1" applyBorder="1" applyAlignment="1">
      <alignment vertical="center"/>
    </xf>
    <xf numFmtId="0" fontId="61" fillId="0" borderId="4" xfId="10" applyFont="1" applyBorder="1" applyAlignment="1">
      <alignment vertical="center" wrapText="1"/>
    </xf>
    <xf numFmtId="0" fontId="0" fillId="0" borderId="4" xfId="0" applyBorder="1" applyAlignment="1">
      <alignment horizontal="center" vertical="center" wrapText="1"/>
    </xf>
    <xf numFmtId="0" fontId="60" fillId="0" borderId="0" xfId="10" applyFont="1" applyAlignment="1">
      <alignment vertical="center" wrapText="1"/>
    </xf>
    <xf numFmtId="0" fontId="0" fillId="0" borderId="4" xfId="0" applyBorder="1" applyAlignment="1">
      <alignment horizontal="right" vertical="center" wrapText="1"/>
    </xf>
    <xf numFmtId="0" fontId="0" fillId="0" borderId="4" xfId="0" applyBorder="1" applyAlignment="1">
      <alignment horizontal="left" vertical="top" wrapText="1" indent="2"/>
    </xf>
    <xf numFmtId="0" fontId="59" fillId="0" borderId="4" xfId="0" applyFont="1" applyBorder="1" applyAlignment="1">
      <alignment horizontal="left" vertical="top" wrapText="1" indent="2"/>
    </xf>
    <xf numFmtId="0" fontId="67" fillId="0" borderId="4" xfId="0" applyFont="1" applyBorder="1" applyAlignment="1">
      <alignment horizontal="left" vertical="top" wrapText="1" indent="2"/>
    </xf>
    <xf numFmtId="9" fontId="52" fillId="18" borderId="4" xfId="69" applyNumberFormat="1" applyFont="1" applyFill="1" applyBorder="1" applyAlignment="1">
      <alignment horizontal="center" vertical="center"/>
    </xf>
    <xf numFmtId="43" fontId="60" fillId="18" borderId="4" xfId="69" applyFont="1" applyFill="1" applyBorder="1" applyAlignment="1">
      <alignment horizontal="left" vertical="top"/>
    </xf>
    <xf numFmtId="0" fontId="60" fillId="18" borderId="4" xfId="0" applyFont="1" applyFill="1" applyBorder="1" applyAlignment="1">
      <alignment vertical="center" wrapText="1"/>
    </xf>
    <xf numFmtId="0" fontId="0" fillId="0" borderId="4" xfId="0" applyBorder="1" applyAlignment="1">
      <alignment vertical="center"/>
    </xf>
    <xf numFmtId="14" fontId="33" fillId="0" borderId="4" xfId="0" applyNumberFormat="1" applyFont="1" applyBorder="1" applyAlignment="1">
      <alignment horizontal="center" vertical="center"/>
    </xf>
    <xf numFmtId="4" fontId="33" fillId="0" borderId="4" xfId="0" applyNumberFormat="1" applyFont="1" applyBorder="1" applyAlignment="1">
      <alignment horizontal="right" vertical="center"/>
    </xf>
    <xf numFmtId="4" fontId="0" fillId="0" borderId="4" xfId="0" applyNumberFormat="1" applyBorder="1" applyAlignment="1">
      <alignment horizontal="right" vertical="center"/>
    </xf>
    <xf numFmtId="0" fontId="59" fillId="0" borderId="4" xfId="0" applyFont="1" applyBorder="1" applyAlignment="1" applyProtection="1">
      <alignment horizontal="center" vertical="center" wrapText="1"/>
      <protection locked="0"/>
    </xf>
    <xf numFmtId="0" fontId="0" fillId="0" borderId="4" xfId="0" applyBorder="1" applyAlignment="1">
      <alignment horizontal="left" vertical="center" wrapText="1"/>
    </xf>
    <xf numFmtId="0" fontId="0" fillId="0" borderId="4" xfId="0" applyBorder="1" applyAlignment="1">
      <alignment horizontal="left" vertical="center"/>
    </xf>
    <xf numFmtId="184" fontId="33" fillId="0" borderId="4" xfId="0" applyNumberFormat="1" applyFont="1" applyBorder="1" applyAlignment="1">
      <alignment horizontal="right" vertical="center"/>
    </xf>
    <xf numFmtId="184" fontId="0" fillId="0" borderId="4" xfId="0" applyNumberFormat="1" applyBorder="1" applyAlignment="1">
      <alignment horizontal="right" vertical="center"/>
    </xf>
    <xf numFmtId="0" fontId="59" fillId="0" borderId="7" xfId="0" applyFont="1" applyBorder="1" applyAlignment="1">
      <alignment horizontal="center" vertical="center" wrapText="1"/>
    </xf>
    <xf numFmtId="0" fontId="0" fillId="0" borderId="7" xfId="0" applyBorder="1" applyAlignment="1">
      <alignment horizontal="left" vertical="center"/>
    </xf>
    <xf numFmtId="0" fontId="0" fillId="6" borderId="30" xfId="0" applyFill="1" applyBorder="1" applyAlignment="1">
      <alignment vertical="top"/>
    </xf>
    <xf numFmtId="14" fontId="33" fillId="21" borderId="4" xfId="0" applyNumberFormat="1" applyFont="1" applyFill="1" applyBorder="1" applyAlignment="1">
      <alignment horizontal="center" vertical="top"/>
    </xf>
    <xf numFmtId="176" fontId="60" fillId="0" borderId="4" xfId="69" applyNumberFormat="1" applyFont="1" applyFill="1" applyBorder="1" applyAlignment="1">
      <alignment horizontal="center" vertical="center"/>
    </xf>
    <xf numFmtId="176" fontId="52" fillId="0" borderId="4" xfId="69" applyNumberFormat="1" applyFont="1" applyFill="1" applyBorder="1" applyAlignment="1">
      <alignment horizontal="center" vertical="center"/>
    </xf>
    <xf numFmtId="0" fontId="0" fillId="6" borderId="29" xfId="0" applyFill="1" applyBorder="1" applyAlignment="1">
      <alignment vertical="top"/>
    </xf>
    <xf numFmtId="0" fontId="0" fillId="6" borderId="28" xfId="0" applyFill="1" applyBorder="1" applyAlignment="1">
      <alignment vertical="top"/>
    </xf>
    <xf numFmtId="0" fontId="58" fillId="17" borderId="6" xfId="0" applyFont="1" applyFill="1" applyBorder="1" applyAlignment="1">
      <alignment horizontal="center" vertical="center" wrapText="1"/>
    </xf>
    <xf numFmtId="0" fontId="58" fillId="0" borderId="6" xfId="0" applyFont="1" applyBorder="1" applyAlignment="1">
      <alignment vertical="center" wrapText="1"/>
    </xf>
    <xf numFmtId="0" fontId="0" fillId="0" borderId="4" xfId="0" applyBorder="1" applyAlignment="1">
      <alignment vertical="center" wrapText="1"/>
    </xf>
    <xf numFmtId="9" fontId="52" fillId="18" borderId="4" xfId="70" applyFont="1" applyFill="1" applyBorder="1" applyAlignment="1">
      <alignment vertical="center"/>
    </xf>
    <xf numFmtId="43" fontId="60" fillId="20" borderId="4" xfId="69" applyFont="1" applyFill="1" applyBorder="1"/>
    <xf numFmtId="43" fontId="52" fillId="0" borderId="0" xfId="69" applyFont="1" applyFill="1" applyBorder="1" applyAlignment="1">
      <alignment vertical="center"/>
    </xf>
    <xf numFmtId="9" fontId="52" fillId="0" borderId="4" xfId="70" applyFont="1" applyFill="1" applyBorder="1" applyAlignment="1">
      <alignment vertical="center"/>
    </xf>
    <xf numFmtId="43" fontId="60" fillId="0" borderId="4" xfId="69" applyFont="1" applyFill="1" applyBorder="1"/>
    <xf numFmtId="43" fontId="52" fillId="0" borderId="4" xfId="69" applyFont="1" applyFill="1" applyBorder="1"/>
    <xf numFmtId="9" fontId="54" fillId="17" borderId="4" xfId="70" applyFont="1" applyFill="1" applyBorder="1" applyAlignment="1">
      <alignment horizontal="center" vertical="center"/>
    </xf>
    <xf numFmtId="2" fontId="54" fillId="17" borderId="4" xfId="69" applyNumberFormat="1" applyFont="1" applyFill="1" applyBorder="1" applyAlignment="1">
      <alignment horizontal="center" vertical="center"/>
    </xf>
    <xf numFmtId="175" fontId="52" fillId="0" borderId="0" xfId="69" applyNumberFormat="1" applyFont="1" applyBorder="1" applyAlignment="1">
      <alignment horizontal="center" vertical="center"/>
    </xf>
    <xf numFmtId="43" fontId="52" fillId="0" borderId="0" xfId="69" applyFont="1" applyBorder="1"/>
    <xf numFmtId="178" fontId="52" fillId="0" borderId="0" xfId="69" applyNumberFormat="1" applyFont="1" applyBorder="1"/>
    <xf numFmtId="43" fontId="52" fillId="0" borderId="0" xfId="69" applyFont="1"/>
    <xf numFmtId="43" fontId="54" fillId="5" borderId="0" xfId="69" applyFont="1" applyFill="1" applyBorder="1" applyAlignment="1">
      <alignment horizontal="left"/>
    </xf>
    <xf numFmtId="43" fontId="52" fillId="0" borderId="0" xfId="69" applyFont="1" applyAlignment="1">
      <alignment horizontal="centerContinuous"/>
    </xf>
    <xf numFmtId="43" fontId="54" fillId="0" borderId="0" xfId="69" applyFont="1" applyFill="1" applyBorder="1" applyAlignment="1">
      <alignment horizontal="center"/>
    </xf>
    <xf numFmtId="43" fontId="54" fillId="7" borderId="4" xfId="69" applyFont="1" applyFill="1" applyBorder="1" applyAlignment="1">
      <alignment horizontal="center" vertical="center" wrapText="1"/>
    </xf>
    <xf numFmtId="175" fontId="54" fillId="17" borderId="4" xfId="69" applyNumberFormat="1" applyFont="1" applyFill="1" applyBorder="1" applyAlignment="1">
      <alignment horizontal="center" vertical="center" wrapText="1"/>
    </xf>
    <xf numFmtId="178" fontId="54" fillId="17" borderId="4" xfId="69" applyNumberFormat="1" applyFont="1" applyFill="1" applyBorder="1" applyAlignment="1">
      <alignment horizontal="center" vertical="center" wrapText="1"/>
    </xf>
    <xf numFmtId="175" fontId="54" fillId="0" borderId="4" xfId="69" applyNumberFormat="1" applyFont="1" applyFill="1" applyBorder="1" applyAlignment="1">
      <alignment horizontal="center" vertical="center"/>
    </xf>
    <xf numFmtId="43" fontId="52" fillId="0" borderId="4" xfId="69" applyFont="1" applyBorder="1"/>
    <xf numFmtId="43" fontId="56" fillId="0" borderId="4" xfId="69" applyFont="1" applyFill="1" applyBorder="1" applyAlignment="1">
      <alignment wrapText="1"/>
    </xf>
    <xf numFmtId="178" fontId="58" fillId="18" borderId="4" xfId="0" applyNumberFormat="1" applyFont="1" applyFill="1" applyBorder="1" applyAlignment="1">
      <alignment horizontal="center" vertical="center" wrapText="1"/>
    </xf>
    <xf numFmtId="178" fontId="65" fillId="18" borderId="4" xfId="0" applyNumberFormat="1" applyFont="1" applyFill="1" applyBorder="1" applyAlignment="1">
      <alignment horizontal="center" vertical="center" wrapText="1"/>
    </xf>
    <xf numFmtId="0" fontId="65" fillId="18" borderId="4" xfId="0" applyFont="1" applyFill="1" applyBorder="1" applyAlignment="1">
      <alignment horizontal="center" vertical="center" wrapText="1"/>
    </xf>
    <xf numFmtId="174" fontId="65" fillId="18" borderId="4" xfId="0" applyNumberFormat="1" applyFont="1" applyFill="1" applyBorder="1" applyAlignment="1">
      <alignment horizontal="center" vertical="center" wrapText="1"/>
    </xf>
    <xf numFmtId="0" fontId="58" fillId="18" borderId="4" xfId="0" applyFont="1" applyFill="1" applyBorder="1" applyAlignment="1">
      <alignment horizontal="center" vertical="center"/>
    </xf>
    <xf numFmtId="178" fontId="65" fillId="0" borderId="4" xfId="0" applyNumberFormat="1" applyFont="1" applyBorder="1" applyAlignment="1">
      <alignment horizontal="center" vertical="center" wrapText="1"/>
    </xf>
    <xf numFmtId="178" fontId="65" fillId="14" borderId="4" xfId="0" applyNumberFormat="1" applyFont="1" applyFill="1" applyBorder="1" applyAlignment="1">
      <alignment horizontal="center" vertical="center" wrapText="1"/>
    </xf>
    <xf numFmtId="0" fontId="65" fillId="0" borderId="4" xfId="0" applyFont="1" applyBorder="1" applyAlignment="1">
      <alignment horizontal="center" vertical="center" wrapText="1"/>
    </xf>
    <xf numFmtId="174" fontId="65" fillId="0" borderId="4" xfId="0" applyNumberFormat="1" applyFont="1" applyBorder="1" applyAlignment="1">
      <alignment horizontal="center" vertical="center" wrapText="1"/>
    </xf>
    <xf numFmtId="43" fontId="65" fillId="18" borderId="4" xfId="0" applyNumberFormat="1" applyFont="1" applyFill="1" applyBorder="1" applyAlignment="1">
      <alignment horizontal="center" vertical="center" wrapText="1"/>
    </xf>
    <xf numFmtId="43" fontId="52" fillId="0" borderId="0" xfId="69" applyFont="1" applyBorder="1" applyAlignment="1">
      <alignment wrapText="1"/>
    </xf>
    <xf numFmtId="0" fontId="9" fillId="4" borderId="4" xfId="14" applyFont="1" applyFill="1" applyBorder="1" applyAlignment="1">
      <alignment horizontal="center" vertical="center"/>
    </xf>
    <xf numFmtId="0" fontId="9" fillId="4" borderId="4" xfId="14" applyFont="1" applyFill="1" applyBorder="1" applyAlignment="1">
      <alignment horizontal="center" vertical="center" wrapText="1"/>
    </xf>
    <xf numFmtId="0" fontId="9" fillId="4" borderId="8" xfId="14" applyFont="1" applyFill="1" applyBorder="1" applyAlignment="1">
      <alignment horizontal="center" vertical="center" wrapText="1"/>
    </xf>
    <xf numFmtId="164" fontId="8" fillId="0" borderId="4" xfId="29" applyFont="1" applyFill="1" applyBorder="1" applyAlignment="1">
      <alignment horizontal="center" vertical="center"/>
    </xf>
    <xf numFmtId="43" fontId="8" fillId="0" borderId="4" xfId="69" applyFont="1" applyFill="1" applyBorder="1" applyAlignment="1">
      <alignment horizontal="center" vertical="center"/>
    </xf>
    <xf numFmtId="43" fontId="8" fillId="0" borderId="4" xfId="69" applyFont="1" applyFill="1" applyBorder="1" applyAlignment="1">
      <alignment horizontal="center" vertical="center" wrapText="1"/>
    </xf>
    <xf numFmtId="2" fontId="31" fillId="0" borderId="4" xfId="0" applyNumberFormat="1" applyFont="1" applyBorder="1" applyAlignment="1">
      <alignment vertical="center"/>
    </xf>
    <xf numFmtId="0" fontId="14" fillId="0" borderId="0" xfId="14" applyFont="1" applyAlignment="1">
      <alignment horizontal="center" vertical="center"/>
    </xf>
    <xf numFmtId="0" fontId="44" fillId="0" borderId="0" xfId="10" applyFont="1" applyAlignment="1">
      <alignment horizontal="center" vertical="center"/>
    </xf>
    <xf numFmtId="0" fontId="14" fillId="15" borderId="0" xfId="14" applyFont="1" applyFill="1" applyAlignment="1">
      <alignment horizontal="center" vertical="center"/>
    </xf>
    <xf numFmtId="0" fontId="44" fillId="15" borderId="0" xfId="10" applyFont="1" applyFill="1" applyAlignment="1">
      <alignment horizontal="center" vertical="center"/>
    </xf>
    <xf numFmtId="0" fontId="13" fillId="4" borderId="7" xfId="14" applyFont="1" applyFill="1" applyBorder="1" applyAlignment="1">
      <alignment horizontal="center" vertical="center"/>
    </xf>
    <xf numFmtId="0" fontId="13" fillId="4" borderId="10" xfId="14" applyFont="1" applyFill="1" applyBorder="1" applyAlignment="1">
      <alignment horizontal="center" vertical="center"/>
    </xf>
    <xf numFmtId="0" fontId="16" fillId="0" borderId="6" xfId="10" applyFont="1" applyBorder="1" applyAlignment="1">
      <alignment horizontal="center" vertical="center"/>
    </xf>
    <xf numFmtId="0" fontId="13" fillId="4" borderId="4" xfId="14" applyFont="1" applyFill="1" applyBorder="1" applyAlignment="1">
      <alignment horizontal="center" vertical="center"/>
    </xf>
    <xf numFmtId="0" fontId="16" fillId="0" borderId="4" xfId="10" applyFont="1" applyBorder="1" applyAlignment="1">
      <alignment horizontal="center" vertical="center"/>
    </xf>
    <xf numFmtId="0" fontId="9" fillId="0" borderId="0" xfId="14" applyFont="1" applyAlignment="1">
      <alignment horizontal="center" vertical="center"/>
    </xf>
    <xf numFmtId="0" fontId="18" fillId="0" borderId="0" xfId="10" applyAlignment="1">
      <alignment horizontal="center" vertical="center"/>
    </xf>
    <xf numFmtId="0" fontId="9" fillId="0" borderId="0" xfId="10" applyFont="1" applyBorder="1" applyAlignment="1">
      <alignment horizontal="center" vertical="center"/>
    </xf>
    <xf numFmtId="0" fontId="9" fillId="4" borderId="7" xfId="14" applyFont="1" applyFill="1" applyBorder="1" applyAlignment="1">
      <alignment horizontal="center" vertical="center" wrapText="1"/>
    </xf>
    <xf numFmtId="0" fontId="9" fillId="4" borderId="10" xfId="14" applyFont="1" applyFill="1" applyBorder="1" applyAlignment="1">
      <alignment horizontal="center" vertical="center" wrapText="1"/>
    </xf>
    <xf numFmtId="0" fontId="18" fillId="0" borderId="6" xfId="10" applyBorder="1" applyAlignment="1">
      <alignment horizontal="center" vertical="center" wrapText="1"/>
    </xf>
    <xf numFmtId="0" fontId="9" fillId="4" borderId="4" xfId="14" applyFont="1" applyFill="1" applyBorder="1" applyAlignment="1">
      <alignment horizontal="center" vertical="center"/>
    </xf>
    <xf numFmtId="0" fontId="18" fillId="0" borderId="4" xfId="10" applyBorder="1" applyAlignment="1">
      <alignment horizontal="center" vertical="center"/>
    </xf>
    <xf numFmtId="0" fontId="9" fillId="4" borderId="4" xfId="14" applyFont="1" applyFill="1" applyBorder="1" applyAlignment="1">
      <alignment horizontal="center" vertical="center" wrapText="1"/>
    </xf>
    <xf numFmtId="0" fontId="8" fillId="0" borderId="4" xfId="10" applyFont="1" applyBorder="1" applyAlignment="1">
      <alignment horizontal="center" vertical="center" wrapText="1"/>
    </xf>
    <xf numFmtId="0" fontId="9" fillId="4" borderId="5" xfId="14" applyFont="1" applyFill="1" applyBorder="1" applyAlignment="1">
      <alignment horizontal="center" vertical="center" wrapText="1"/>
    </xf>
    <xf numFmtId="0" fontId="9" fillId="4" borderId="3" xfId="14" applyFont="1" applyFill="1" applyBorder="1" applyAlignment="1">
      <alignment horizontal="center" vertical="center" wrapText="1"/>
    </xf>
    <xf numFmtId="0" fontId="9" fillId="4" borderId="8" xfId="14" applyFont="1" applyFill="1" applyBorder="1" applyAlignment="1">
      <alignment horizontal="center" vertical="center" wrapText="1"/>
    </xf>
    <xf numFmtId="0" fontId="34" fillId="6" borderId="12" xfId="10" applyFont="1" applyFill="1" applyBorder="1" applyAlignment="1">
      <alignment horizontal="left" vertical="center" wrapText="1"/>
    </xf>
    <xf numFmtId="0" fontId="34" fillId="6" borderId="0" xfId="10" applyFont="1" applyFill="1" applyBorder="1" applyAlignment="1">
      <alignment horizontal="left" vertical="center" wrapText="1"/>
    </xf>
    <xf numFmtId="0" fontId="31" fillId="6" borderId="0" xfId="10" applyFont="1" applyFill="1" applyAlignment="1">
      <alignment vertical="center"/>
    </xf>
    <xf numFmtId="0" fontId="9" fillId="7" borderId="4" xfId="14" applyFont="1" applyFill="1" applyBorder="1" applyAlignment="1">
      <alignment horizontal="center" vertical="center" wrapText="1"/>
    </xf>
    <xf numFmtId="0" fontId="8" fillId="7" borderId="4" xfId="10" applyFont="1" applyFill="1" applyBorder="1" applyAlignment="1">
      <alignment horizontal="center" vertical="center" wrapText="1"/>
    </xf>
    <xf numFmtId="0" fontId="30" fillId="7" borderId="7" xfId="10" applyFont="1" applyFill="1" applyBorder="1" applyAlignment="1">
      <alignment horizontal="center" vertical="center"/>
    </xf>
    <xf numFmtId="0" fontId="30" fillId="7" borderId="6" xfId="10" applyFont="1" applyFill="1" applyBorder="1" applyAlignment="1">
      <alignment horizontal="center" vertical="center"/>
    </xf>
    <xf numFmtId="0" fontId="9" fillId="6" borderId="0" xfId="14" applyFont="1" applyFill="1" applyBorder="1" applyAlignment="1">
      <alignment horizontal="center" vertical="center"/>
    </xf>
    <xf numFmtId="0" fontId="8" fillId="6" borderId="0" xfId="10" applyFont="1" applyFill="1" applyBorder="1" applyAlignment="1">
      <alignment horizontal="center" vertical="center"/>
    </xf>
    <xf numFmtId="0" fontId="9" fillId="6" borderId="0" xfId="10" applyFont="1" applyFill="1" applyBorder="1" applyAlignment="1">
      <alignment horizontal="center" vertical="center"/>
    </xf>
    <xf numFmtId="0" fontId="34" fillId="6" borderId="12" xfId="10" applyFont="1" applyFill="1" applyBorder="1" applyAlignment="1">
      <alignment horizontal="left" vertical="center"/>
    </xf>
    <xf numFmtId="0" fontId="34" fillId="6" borderId="0" xfId="10" applyFont="1" applyFill="1" applyBorder="1" applyAlignment="1">
      <alignment horizontal="left" vertical="center"/>
    </xf>
    <xf numFmtId="0" fontId="37" fillId="6" borderId="12" xfId="10" applyFont="1" applyFill="1" applyBorder="1" applyAlignment="1">
      <alignment horizontal="left" vertical="center"/>
    </xf>
    <xf numFmtId="0" fontId="37" fillId="6" borderId="0" xfId="10" applyFont="1" applyFill="1" applyBorder="1" applyAlignment="1">
      <alignment horizontal="left" vertical="center"/>
    </xf>
    <xf numFmtId="0" fontId="30" fillId="7" borderId="7" xfId="10" applyFont="1" applyFill="1" applyBorder="1" applyAlignment="1">
      <alignment horizontal="center" vertical="center" wrapText="1"/>
    </xf>
    <xf numFmtId="0" fontId="30" fillId="7" borderId="6" xfId="10" applyFont="1" applyFill="1" applyBorder="1" applyAlignment="1">
      <alignment horizontal="center" vertical="center" wrapText="1"/>
    </xf>
    <xf numFmtId="0" fontId="30" fillId="7" borderId="5" xfId="10" applyFont="1" applyFill="1" applyBorder="1" applyAlignment="1">
      <alignment horizontal="center" vertical="center"/>
    </xf>
    <xf numFmtId="0" fontId="30" fillId="7" borderId="3" xfId="10" applyFont="1" applyFill="1" applyBorder="1" applyAlignment="1">
      <alignment horizontal="center" vertical="center"/>
    </xf>
    <xf numFmtId="0" fontId="30" fillId="7" borderId="8" xfId="10" applyFont="1" applyFill="1" applyBorder="1" applyAlignment="1">
      <alignment horizontal="center" vertical="center"/>
    </xf>
    <xf numFmtId="0" fontId="48" fillId="5" borderId="11" xfId="14" applyFont="1" applyFill="1" applyBorder="1" applyAlignment="1">
      <alignment horizontal="center" vertical="center" wrapText="1"/>
    </xf>
    <xf numFmtId="0" fontId="49" fillId="5" borderId="11" xfId="14" applyFont="1" applyFill="1" applyBorder="1" applyAlignment="1">
      <alignment horizontal="center" vertical="center" wrapText="1"/>
    </xf>
    <xf numFmtId="0" fontId="49" fillId="5" borderId="13" xfId="14" applyFont="1" applyFill="1" applyBorder="1" applyAlignment="1">
      <alignment horizontal="center" vertical="center" wrapText="1"/>
    </xf>
    <xf numFmtId="0" fontId="49" fillId="5" borderId="0" xfId="14" applyFont="1" applyFill="1" applyBorder="1" applyAlignment="1">
      <alignment horizontal="center" vertical="center" wrapText="1"/>
    </xf>
    <xf numFmtId="0" fontId="49" fillId="5" borderId="14" xfId="14" applyFont="1" applyFill="1" applyBorder="1" applyAlignment="1">
      <alignment horizontal="center" vertical="center" wrapText="1"/>
    </xf>
    <xf numFmtId="0" fontId="49" fillId="5" borderId="16" xfId="14" applyFont="1" applyFill="1" applyBorder="1" applyAlignment="1">
      <alignment horizontal="center" vertical="center" wrapText="1"/>
    </xf>
    <xf numFmtId="0" fontId="49" fillId="5" borderId="17" xfId="14" applyFont="1" applyFill="1" applyBorder="1" applyAlignment="1">
      <alignment horizontal="center" vertical="center" wrapText="1"/>
    </xf>
    <xf numFmtId="0" fontId="9" fillId="4" borderId="4" xfId="14" quotePrefix="1" applyFont="1" applyFill="1" applyBorder="1" applyAlignment="1">
      <alignment horizontal="center" vertical="center" wrapText="1"/>
    </xf>
    <xf numFmtId="0" fontId="48" fillId="0" borderId="11" xfId="14" applyFont="1" applyFill="1" applyBorder="1" applyAlignment="1">
      <alignment horizontal="center" vertical="center" wrapText="1"/>
    </xf>
    <xf numFmtId="0" fontId="48" fillId="0" borderId="13" xfId="14" applyFont="1" applyFill="1" applyBorder="1" applyAlignment="1">
      <alignment horizontal="center" vertical="center" wrapText="1"/>
    </xf>
    <xf numFmtId="0" fontId="48" fillId="0" borderId="0" xfId="14" applyFont="1" applyFill="1" applyBorder="1" applyAlignment="1">
      <alignment horizontal="center" vertical="center" wrapText="1"/>
    </xf>
    <xf numFmtId="0" fontId="48" fillId="0" borderId="14" xfId="14" applyFont="1" applyFill="1" applyBorder="1" applyAlignment="1">
      <alignment horizontal="center" vertical="center" wrapText="1"/>
    </xf>
    <xf numFmtId="0" fontId="48" fillId="0" borderId="16" xfId="14" applyFont="1" applyFill="1" applyBorder="1" applyAlignment="1">
      <alignment horizontal="center" vertical="center" wrapText="1"/>
    </xf>
    <xf numFmtId="0" fontId="48" fillId="0" borderId="17" xfId="14" applyFont="1" applyFill="1" applyBorder="1" applyAlignment="1">
      <alignment horizontal="center" vertical="center" wrapText="1"/>
    </xf>
    <xf numFmtId="43" fontId="50" fillId="0" borderId="11" xfId="69" quotePrefix="1" applyFont="1" applyFill="1" applyBorder="1" applyAlignment="1">
      <alignment horizontal="center" vertical="center"/>
    </xf>
    <xf numFmtId="43" fontId="50" fillId="0" borderId="13" xfId="69" quotePrefix="1" applyFont="1" applyFill="1" applyBorder="1" applyAlignment="1">
      <alignment horizontal="center" vertical="center"/>
    </xf>
    <xf numFmtId="43" fontId="50" fillId="0" borderId="0" xfId="69" quotePrefix="1" applyFont="1" applyFill="1" applyBorder="1" applyAlignment="1">
      <alignment horizontal="center" vertical="center"/>
    </xf>
    <xf numFmtId="43" fontId="50" fillId="0" borderId="14" xfId="69" quotePrefix="1" applyFont="1" applyFill="1" applyBorder="1" applyAlignment="1">
      <alignment horizontal="center" vertical="center"/>
    </xf>
    <xf numFmtId="43" fontId="50" fillId="0" borderId="16" xfId="69" quotePrefix="1" applyFont="1" applyFill="1" applyBorder="1" applyAlignment="1">
      <alignment horizontal="center" vertical="center"/>
    </xf>
    <xf numFmtId="43" fontId="50" fillId="0" borderId="17" xfId="69" quotePrefix="1" applyFont="1" applyFill="1" applyBorder="1" applyAlignment="1">
      <alignment horizontal="center" vertical="center"/>
    </xf>
    <xf numFmtId="0" fontId="9" fillId="4" borderId="4" xfId="10" applyFont="1" applyFill="1" applyBorder="1" applyAlignment="1">
      <alignment horizontal="center" vertical="center" wrapText="1"/>
    </xf>
    <xf numFmtId="0" fontId="18" fillId="0" borderId="4" xfId="10" applyBorder="1" applyAlignment="1">
      <alignment horizontal="center" vertical="center" wrapText="1"/>
    </xf>
    <xf numFmtId="0" fontId="9" fillId="4" borderId="4" xfId="10" applyFont="1" applyFill="1" applyBorder="1" applyAlignment="1">
      <alignment horizontal="center" vertical="center"/>
    </xf>
    <xf numFmtId="0" fontId="9" fillId="4" borderId="7" xfId="10" applyFont="1" applyFill="1" applyBorder="1" applyAlignment="1">
      <alignment horizontal="center" vertical="center"/>
    </xf>
    <xf numFmtId="0" fontId="9" fillId="4" borderId="6" xfId="10" applyFont="1" applyFill="1" applyBorder="1" applyAlignment="1">
      <alignment horizontal="center" vertical="center"/>
    </xf>
    <xf numFmtId="0" fontId="14" fillId="6" borderId="9" xfId="10" applyFont="1" applyFill="1" applyBorder="1" applyAlignment="1">
      <alignment horizontal="center" vertical="center"/>
    </xf>
    <xf numFmtId="0" fontId="14" fillId="6" borderId="11" xfId="10" applyFont="1" applyFill="1" applyBorder="1" applyAlignment="1">
      <alignment horizontal="center" vertical="center"/>
    </xf>
    <xf numFmtId="0" fontId="14" fillId="6" borderId="13" xfId="10" applyFont="1" applyFill="1" applyBorder="1" applyAlignment="1">
      <alignment horizontal="center" vertical="center"/>
    </xf>
    <xf numFmtId="0" fontId="14" fillId="6" borderId="12" xfId="10" applyFont="1" applyFill="1" applyBorder="1" applyAlignment="1">
      <alignment horizontal="center" vertical="center"/>
    </xf>
    <xf numFmtId="0" fontId="14" fillId="6" borderId="0" xfId="10" applyFont="1" applyFill="1" applyBorder="1" applyAlignment="1">
      <alignment horizontal="center" vertical="center"/>
    </xf>
    <xf numFmtId="0" fontId="14" fillId="6" borderId="14" xfId="10" applyFont="1" applyFill="1" applyBorder="1" applyAlignment="1">
      <alignment horizontal="center" vertical="center"/>
    </xf>
    <xf numFmtId="0" fontId="14" fillId="6" borderId="15" xfId="10" applyFont="1" applyFill="1" applyBorder="1" applyAlignment="1">
      <alignment horizontal="center" vertical="center"/>
    </xf>
    <xf numFmtId="0" fontId="14" fillId="6" borderId="16" xfId="10" applyFont="1" applyFill="1" applyBorder="1" applyAlignment="1">
      <alignment horizontal="center" vertical="center"/>
    </xf>
    <xf numFmtId="0" fontId="14" fillId="6" borderId="17" xfId="10" applyFont="1" applyFill="1" applyBorder="1" applyAlignment="1">
      <alignment horizontal="center" vertical="center"/>
    </xf>
    <xf numFmtId="0" fontId="14" fillId="14" borderId="9" xfId="10" applyFont="1" applyFill="1" applyBorder="1" applyAlignment="1">
      <alignment horizontal="center" vertical="center"/>
    </xf>
    <xf numFmtId="0" fontId="14" fillId="14" borderId="11" xfId="10" applyFont="1" applyFill="1" applyBorder="1" applyAlignment="1">
      <alignment horizontal="center" vertical="center"/>
    </xf>
    <xf numFmtId="0" fontId="14" fillId="14" borderId="13" xfId="10" applyFont="1" applyFill="1" applyBorder="1" applyAlignment="1">
      <alignment horizontal="center" vertical="center"/>
    </xf>
    <xf numFmtId="0" fontId="14" fillId="14" borderId="12" xfId="10" applyFont="1" applyFill="1" applyBorder="1" applyAlignment="1">
      <alignment horizontal="center" vertical="center"/>
    </xf>
    <xf numFmtId="0" fontId="14" fillId="14" borderId="0" xfId="10" applyFont="1" applyFill="1" applyBorder="1" applyAlignment="1">
      <alignment horizontal="center" vertical="center"/>
    </xf>
    <xf numFmtId="0" fontId="14" fillId="14" borderId="14" xfId="10" applyFont="1" applyFill="1" applyBorder="1" applyAlignment="1">
      <alignment horizontal="center" vertical="center"/>
    </xf>
    <xf numFmtId="0" fontId="14" fillId="14" borderId="15" xfId="10" applyFont="1" applyFill="1" applyBorder="1" applyAlignment="1">
      <alignment horizontal="center" vertical="center"/>
    </xf>
    <xf numFmtId="0" fontId="14" fillId="14" borderId="16" xfId="10" applyFont="1" applyFill="1" applyBorder="1" applyAlignment="1">
      <alignment horizontal="center" vertical="center"/>
    </xf>
    <xf numFmtId="0" fontId="14" fillId="14" borderId="17" xfId="10" applyFont="1" applyFill="1" applyBorder="1" applyAlignment="1">
      <alignment horizontal="center" vertical="center"/>
    </xf>
    <xf numFmtId="0" fontId="48" fillId="5" borderId="9" xfId="10" applyFont="1" applyFill="1" applyBorder="1" applyAlignment="1">
      <alignment horizontal="center" vertical="center"/>
    </xf>
    <xf numFmtId="0" fontId="48" fillId="5" borderId="11" xfId="10" applyFont="1" applyFill="1" applyBorder="1" applyAlignment="1">
      <alignment horizontal="center" vertical="center"/>
    </xf>
    <xf numFmtId="0" fontId="48" fillId="5" borderId="13" xfId="10" applyFont="1" applyFill="1" applyBorder="1" applyAlignment="1">
      <alignment horizontal="center" vertical="center"/>
    </xf>
    <xf numFmtId="0" fontId="48" fillId="5" borderId="12" xfId="10" applyFont="1" applyFill="1" applyBorder="1" applyAlignment="1">
      <alignment horizontal="center" vertical="center"/>
    </xf>
    <xf numFmtId="0" fontId="48" fillId="5" borderId="0" xfId="10" applyFont="1" applyFill="1" applyBorder="1" applyAlignment="1">
      <alignment horizontal="center" vertical="center"/>
    </xf>
    <xf numFmtId="0" fontId="48" fillId="5" borderId="14" xfId="10" applyFont="1" applyFill="1" applyBorder="1" applyAlignment="1">
      <alignment horizontal="center" vertical="center"/>
    </xf>
    <xf numFmtId="0" fontId="48" fillId="5" borderId="15" xfId="10" applyFont="1" applyFill="1" applyBorder="1" applyAlignment="1">
      <alignment horizontal="center" vertical="center"/>
    </xf>
    <xf numFmtId="0" fontId="48" fillId="5" borderId="16" xfId="10" applyFont="1" applyFill="1" applyBorder="1" applyAlignment="1">
      <alignment horizontal="center" vertical="center"/>
    </xf>
    <xf numFmtId="0" fontId="48" fillId="5" borderId="17" xfId="10" applyFont="1" applyFill="1" applyBorder="1" applyAlignment="1">
      <alignment horizontal="center" vertical="center"/>
    </xf>
    <xf numFmtId="0" fontId="9" fillId="4" borderId="7" xfId="10" applyFont="1" applyFill="1" applyBorder="1" applyAlignment="1">
      <alignment horizontal="center" vertical="center" wrapText="1"/>
    </xf>
    <xf numFmtId="0" fontId="9" fillId="4" borderId="6" xfId="10" applyFont="1" applyFill="1" applyBorder="1" applyAlignment="1">
      <alignment horizontal="center" vertical="center" wrapText="1"/>
    </xf>
    <xf numFmtId="0" fontId="9" fillId="0" borderId="0" xfId="14" applyFont="1" applyFill="1" applyBorder="1" applyAlignment="1">
      <alignment horizontal="center" vertical="center" wrapText="1"/>
    </xf>
    <xf numFmtId="0" fontId="9" fillId="4" borderId="6" xfId="14" applyFont="1" applyFill="1" applyBorder="1" applyAlignment="1">
      <alignment horizontal="center" vertical="center" wrapText="1"/>
    </xf>
    <xf numFmtId="0" fontId="9" fillId="7" borderId="7" xfId="10" applyFont="1" applyFill="1" applyBorder="1" applyAlignment="1">
      <alignment horizontal="center" vertical="center"/>
    </xf>
    <xf numFmtId="0" fontId="9" fillId="7" borderId="10" xfId="10" applyFont="1" applyFill="1" applyBorder="1" applyAlignment="1">
      <alignment horizontal="center" vertical="center"/>
    </xf>
    <xf numFmtId="0" fontId="9" fillId="7" borderId="6" xfId="10" applyFont="1" applyFill="1" applyBorder="1" applyAlignment="1">
      <alignment horizontal="center" vertical="center"/>
    </xf>
    <xf numFmtId="0" fontId="9" fillId="7" borderId="7" xfId="10" applyFont="1" applyFill="1" applyBorder="1" applyAlignment="1">
      <alignment horizontal="center" vertical="center" wrapText="1"/>
    </xf>
    <xf numFmtId="0" fontId="9" fillId="7" borderId="10" xfId="10" applyFont="1" applyFill="1" applyBorder="1" applyAlignment="1">
      <alignment horizontal="center" vertical="center" wrapText="1"/>
    </xf>
    <xf numFmtId="0" fontId="9" fillId="7" borderId="6" xfId="10" applyFont="1" applyFill="1" applyBorder="1" applyAlignment="1">
      <alignment horizontal="center" vertical="center" wrapText="1"/>
    </xf>
    <xf numFmtId="164" fontId="26" fillId="0" borderId="7" xfId="29" applyFont="1" applyFill="1" applyBorder="1" applyAlignment="1">
      <alignment horizontal="center" vertical="center"/>
    </xf>
    <xf numFmtId="164" fontId="26" fillId="0" borderId="10" xfId="29" applyFont="1" applyFill="1" applyBorder="1" applyAlignment="1">
      <alignment horizontal="center" vertical="center"/>
    </xf>
    <xf numFmtId="164" fontId="26" fillId="0" borderId="6" xfId="29" applyFont="1" applyFill="1" applyBorder="1" applyAlignment="1">
      <alignment horizontal="center" vertical="center"/>
    </xf>
    <xf numFmtId="164" fontId="8" fillId="0" borderId="4" xfId="29" applyFont="1" applyFill="1" applyBorder="1" applyAlignment="1">
      <alignment horizontal="center" vertical="center"/>
    </xf>
    <xf numFmtId="0" fontId="8" fillId="0" borderId="7" xfId="0" applyFont="1" applyFill="1" applyBorder="1" applyAlignment="1">
      <alignment horizontal="center" vertical="top"/>
    </xf>
    <xf numFmtId="0" fontId="8" fillId="0" borderId="10" xfId="0" applyFont="1" applyFill="1" applyBorder="1" applyAlignment="1">
      <alignment horizontal="center" vertical="top"/>
    </xf>
    <xf numFmtId="0" fontId="8" fillId="0" borderId="6" xfId="0" applyFont="1" applyFill="1" applyBorder="1" applyAlignment="1">
      <alignment horizontal="center" vertical="top"/>
    </xf>
    <xf numFmtId="164" fontId="8" fillId="0" borderId="7" xfId="29" applyFont="1" applyFill="1" applyBorder="1" applyAlignment="1">
      <alignment horizontal="center" vertical="center"/>
    </xf>
    <xf numFmtId="164" fontId="8" fillId="0" borderId="10" xfId="29" applyFont="1" applyFill="1" applyBorder="1" applyAlignment="1">
      <alignment horizontal="center" vertical="center"/>
    </xf>
    <xf numFmtId="164" fontId="8" fillId="0" borderId="6" xfId="29" applyFont="1" applyFill="1" applyBorder="1" applyAlignment="1">
      <alignment horizontal="center" vertical="center"/>
    </xf>
    <xf numFmtId="164" fontId="9" fillId="0" borderId="4" xfId="29" applyFont="1" applyFill="1" applyBorder="1" applyAlignment="1" applyProtection="1">
      <alignment horizontal="center" vertical="center"/>
    </xf>
    <xf numFmtId="0" fontId="9" fillId="7" borderId="4" xfId="10" applyFont="1" applyFill="1" applyBorder="1" applyAlignment="1">
      <alignment horizontal="center" wrapText="1"/>
    </xf>
    <xf numFmtId="4" fontId="8" fillId="0" borderId="7" xfId="10" applyNumberFormat="1" applyFont="1" applyFill="1" applyBorder="1" applyAlignment="1" applyProtection="1">
      <alignment horizontal="center" vertical="center"/>
    </xf>
    <xf numFmtId="4" fontId="8" fillId="0" borderId="10" xfId="10" applyNumberFormat="1" applyFont="1" applyFill="1" applyBorder="1" applyAlignment="1" applyProtection="1">
      <alignment horizontal="center" vertical="center"/>
    </xf>
    <xf numFmtId="4" fontId="8" fillId="0" borderId="6" xfId="10" applyNumberFormat="1" applyFont="1" applyFill="1" applyBorder="1" applyAlignment="1" applyProtection="1">
      <alignment horizontal="center" vertical="center"/>
    </xf>
    <xf numFmtId="4" fontId="9" fillId="0" borderId="4" xfId="10" applyNumberFormat="1" applyFont="1" applyFill="1" applyBorder="1" applyAlignment="1" applyProtection="1">
      <alignment horizontal="center" vertical="center"/>
    </xf>
    <xf numFmtId="0" fontId="9" fillId="7" borderId="5" xfId="10" applyFont="1" applyFill="1" applyBorder="1" applyAlignment="1">
      <alignment horizontal="center" vertical="center" wrapText="1"/>
    </xf>
    <xf numFmtId="0" fontId="9" fillId="7" borderId="3" xfId="10" applyFont="1" applyFill="1" applyBorder="1" applyAlignment="1">
      <alignment horizontal="center" vertical="center" wrapText="1"/>
    </xf>
    <xf numFmtId="0" fontId="9" fillId="7" borderId="8" xfId="10" applyFont="1" applyFill="1" applyBorder="1" applyAlignment="1">
      <alignment horizontal="center" vertical="center" wrapText="1"/>
    </xf>
    <xf numFmtId="0" fontId="9" fillId="7" borderId="5" xfId="14" applyFont="1" applyFill="1" applyBorder="1" applyAlignment="1">
      <alignment horizontal="center" vertical="center" wrapText="1"/>
    </xf>
    <xf numFmtId="0" fontId="9" fillId="7" borderId="3" xfId="14" applyFont="1" applyFill="1" applyBorder="1" applyAlignment="1">
      <alignment horizontal="center" vertical="center" wrapText="1"/>
    </xf>
    <xf numFmtId="0" fontId="9" fillId="7" borderId="8" xfId="14" applyFont="1" applyFill="1" applyBorder="1" applyAlignment="1">
      <alignment horizontal="center" vertical="center" wrapText="1"/>
    </xf>
    <xf numFmtId="2" fontId="8" fillId="0" borderId="7" xfId="10" applyNumberFormat="1" applyFont="1" applyFill="1" applyBorder="1" applyAlignment="1" applyProtection="1">
      <alignment horizontal="center" vertical="center"/>
    </xf>
    <xf numFmtId="2" fontId="8" fillId="0" borderId="10" xfId="10" applyNumberFormat="1" applyFont="1" applyFill="1" applyBorder="1" applyAlignment="1" applyProtection="1">
      <alignment horizontal="center" vertical="center"/>
    </xf>
    <xf numFmtId="2" fontId="8" fillId="0" borderId="6" xfId="10" applyNumberFormat="1" applyFont="1" applyFill="1" applyBorder="1" applyAlignment="1" applyProtection="1">
      <alignment horizontal="center" vertical="center"/>
    </xf>
    <xf numFmtId="164" fontId="8" fillId="0" borderId="7" xfId="29" applyFont="1" applyFill="1" applyBorder="1" applyAlignment="1" applyProtection="1">
      <alignment horizontal="center" vertical="center"/>
    </xf>
    <xf numFmtId="164" fontId="8" fillId="0" borderId="10" xfId="29" applyFont="1" applyFill="1" applyBorder="1" applyAlignment="1" applyProtection="1">
      <alignment horizontal="center" vertical="center"/>
    </xf>
    <xf numFmtId="164" fontId="8" fillId="0" borderId="6" xfId="29" applyFont="1" applyFill="1" applyBorder="1" applyAlignment="1" applyProtection="1">
      <alignment horizontal="center" vertical="center"/>
    </xf>
    <xf numFmtId="0" fontId="9" fillId="0" borderId="0" xfId="10" applyFont="1" applyAlignment="1">
      <alignment horizontal="left"/>
    </xf>
    <xf numFmtId="0" fontId="9" fillId="7" borderId="4" xfId="10" applyFont="1" applyFill="1" applyBorder="1" applyAlignment="1">
      <alignment horizontal="center" vertical="center" wrapText="1"/>
    </xf>
    <xf numFmtId="0" fontId="9" fillId="7" borderId="4" xfId="10" applyFont="1" applyFill="1" applyBorder="1" applyAlignment="1">
      <alignment horizontal="center" vertical="center"/>
    </xf>
    <xf numFmtId="0" fontId="9" fillId="7" borderId="7" xfId="14" applyFont="1" applyFill="1" applyBorder="1" applyAlignment="1">
      <alignment horizontal="center" vertical="center" wrapText="1"/>
    </xf>
    <xf numFmtId="0" fontId="9" fillId="7" borderId="10" xfId="14" applyFont="1" applyFill="1" applyBorder="1" applyAlignment="1">
      <alignment horizontal="center" vertical="center" wrapText="1"/>
    </xf>
    <xf numFmtId="0" fontId="9" fillId="7" borderId="6" xfId="14" applyFont="1" applyFill="1" applyBorder="1" applyAlignment="1">
      <alignment horizontal="center" vertical="center" wrapText="1"/>
    </xf>
    <xf numFmtId="0" fontId="9" fillId="7" borderId="5" xfId="10" applyFont="1" applyFill="1" applyBorder="1" applyAlignment="1">
      <alignment horizontal="center" vertical="center"/>
    </xf>
    <xf numFmtId="0" fontId="9" fillId="7" borderId="8" xfId="10" applyFont="1" applyFill="1" applyBorder="1" applyAlignment="1">
      <alignment horizontal="center" vertical="center"/>
    </xf>
    <xf numFmtId="0" fontId="18" fillId="0" borderId="4" xfId="10" applyBorder="1" applyAlignment="1">
      <alignment vertical="center"/>
    </xf>
    <xf numFmtId="0" fontId="8" fillId="7" borderId="6" xfId="10" applyFont="1" applyFill="1" applyBorder="1" applyAlignment="1">
      <alignment horizontal="center" vertical="center" wrapText="1"/>
    </xf>
    <xf numFmtId="0" fontId="9" fillId="7" borderId="4" xfId="14" applyFont="1" applyFill="1" applyBorder="1" applyAlignment="1">
      <alignment horizontal="center" vertical="center"/>
    </xf>
    <xf numFmtId="0" fontId="8" fillId="7" borderId="4" xfId="10" applyFont="1" applyFill="1" applyBorder="1" applyAlignment="1">
      <alignment horizontal="center" vertical="center"/>
    </xf>
    <xf numFmtId="0" fontId="54" fillId="4" borderId="4" xfId="10" applyFont="1" applyFill="1" applyBorder="1" applyAlignment="1">
      <alignment horizontal="center" vertical="center" wrapText="1"/>
    </xf>
    <xf numFmtId="175" fontId="54" fillId="4" borderId="4" xfId="69" applyNumberFormat="1" applyFont="1" applyFill="1" applyBorder="1" applyAlignment="1">
      <alignment horizontal="center" vertical="center" wrapText="1"/>
    </xf>
    <xf numFmtId="43" fontId="54" fillId="4" borderId="4" xfId="69" applyFont="1" applyFill="1" applyBorder="1" applyAlignment="1">
      <alignment horizontal="center" vertical="center" wrapText="1"/>
    </xf>
    <xf numFmtId="178" fontId="54" fillId="4" borderId="4" xfId="69" applyNumberFormat="1" applyFont="1" applyFill="1" applyBorder="1" applyAlignment="1">
      <alignment horizontal="center" vertical="center" wrapText="1"/>
    </xf>
    <xf numFmtId="0" fontId="54" fillId="4" borderId="4" xfId="10" applyFont="1" applyFill="1" applyBorder="1" applyAlignment="1">
      <alignment horizontal="center" vertical="center"/>
    </xf>
    <xf numFmtId="0" fontId="55" fillId="4" borderId="4" xfId="10" applyFont="1" applyFill="1" applyBorder="1" applyAlignment="1">
      <alignment horizontal="center" vertical="center" wrapText="1"/>
    </xf>
    <xf numFmtId="178" fontId="54" fillId="4" borderId="5" xfId="10" applyNumberFormat="1" applyFont="1" applyFill="1" applyBorder="1" applyAlignment="1">
      <alignment horizontal="center" vertical="center" wrapText="1"/>
    </xf>
    <xf numFmtId="178" fontId="54" fillId="4" borderId="3" xfId="10" applyNumberFormat="1" applyFont="1" applyFill="1" applyBorder="1" applyAlignment="1">
      <alignment horizontal="center" vertical="center" wrapText="1"/>
    </xf>
    <xf numFmtId="178" fontId="54" fillId="4" borderId="8" xfId="10" applyNumberFormat="1" applyFont="1" applyFill="1" applyBorder="1" applyAlignment="1">
      <alignment horizontal="center" vertical="center" wrapText="1"/>
    </xf>
    <xf numFmtId="178" fontId="54" fillId="4" borderId="7" xfId="10" applyNumberFormat="1" applyFont="1" applyFill="1" applyBorder="1" applyAlignment="1">
      <alignment horizontal="center" vertical="center"/>
    </xf>
    <xf numFmtId="178" fontId="54" fillId="4" borderId="6" xfId="10" applyNumberFormat="1" applyFont="1" applyFill="1" applyBorder="1" applyAlignment="1">
      <alignment horizontal="center" vertical="center"/>
    </xf>
    <xf numFmtId="0" fontId="54" fillId="0" borderId="7" xfId="10" applyFont="1" applyBorder="1" applyAlignment="1">
      <alignment horizontal="left" vertical="top" wrapText="1"/>
    </xf>
    <xf numFmtId="0" fontId="54" fillId="0" borderId="10" xfId="10" applyFont="1" applyBorder="1" applyAlignment="1">
      <alignment horizontal="left" vertical="top" wrapText="1"/>
    </xf>
    <xf numFmtId="0" fontId="54" fillId="0" borderId="6" xfId="10" applyFont="1" applyBorder="1" applyAlignment="1">
      <alignment horizontal="left" vertical="top" wrapText="1"/>
    </xf>
    <xf numFmtId="0" fontId="54" fillId="14" borderId="4" xfId="10" applyFont="1" applyFill="1" applyBorder="1" applyAlignment="1">
      <alignment horizontal="center" vertical="center" wrapText="1"/>
    </xf>
    <xf numFmtId="9" fontId="54" fillId="4" borderId="4" xfId="70" applyFont="1" applyFill="1" applyBorder="1" applyAlignment="1">
      <alignment horizontal="center" vertical="center" wrapText="1"/>
    </xf>
    <xf numFmtId="2" fontId="54" fillId="4" borderId="4" xfId="69" applyNumberFormat="1" applyFont="1" applyFill="1" applyBorder="1" applyAlignment="1">
      <alignment horizontal="center" vertical="center" wrapText="1"/>
    </xf>
    <xf numFmtId="43" fontId="54" fillId="4" borderId="7" xfId="69" applyFont="1" applyFill="1" applyBorder="1" applyAlignment="1">
      <alignment horizontal="center" vertical="center" wrapText="1"/>
    </xf>
    <xf numFmtId="43" fontId="54" fillId="4" borderId="10" xfId="69" applyFont="1" applyFill="1" applyBorder="1" applyAlignment="1">
      <alignment horizontal="center" vertical="center" wrapText="1"/>
    </xf>
    <xf numFmtId="43" fontId="54" fillId="4" borderId="6" xfId="69" applyFont="1" applyFill="1" applyBorder="1" applyAlignment="1">
      <alignment horizontal="center" vertical="center" wrapText="1"/>
    </xf>
    <xf numFmtId="0" fontId="54" fillId="4" borderId="7" xfId="10" applyFont="1" applyFill="1" applyBorder="1" applyAlignment="1">
      <alignment horizontal="center" vertical="center" wrapText="1"/>
    </xf>
    <xf numFmtId="0" fontId="54" fillId="4" borderId="10" xfId="10" applyFont="1" applyFill="1" applyBorder="1" applyAlignment="1">
      <alignment horizontal="center" vertical="center" wrapText="1"/>
    </xf>
    <xf numFmtId="0" fontId="54" fillId="4" borderId="6" xfId="10" applyFont="1" applyFill="1" applyBorder="1" applyAlignment="1">
      <alignment horizontal="center" vertical="center" wrapText="1"/>
    </xf>
    <xf numFmtId="178" fontId="54" fillId="4" borderId="4" xfId="10" applyNumberFormat="1" applyFont="1" applyFill="1" applyBorder="1" applyAlignment="1">
      <alignment horizontal="center" vertical="center" wrapText="1"/>
    </xf>
    <xf numFmtId="14" fontId="54" fillId="4" borderId="4" xfId="10" applyNumberFormat="1" applyFont="1" applyFill="1" applyBorder="1" applyAlignment="1">
      <alignment horizontal="center" vertical="center" wrapText="1"/>
    </xf>
    <xf numFmtId="0" fontId="9" fillId="4" borderId="4" xfId="31" applyFont="1" applyFill="1" applyBorder="1" applyAlignment="1">
      <alignment horizontal="center" vertical="center" wrapText="1"/>
    </xf>
    <xf numFmtId="0" fontId="9" fillId="4" borderId="5" xfId="31" applyFont="1" applyFill="1" applyBorder="1" applyAlignment="1">
      <alignment horizontal="center" wrapText="1"/>
    </xf>
    <xf numFmtId="0" fontId="9" fillId="4" borderId="3" xfId="31" applyFont="1" applyFill="1" applyBorder="1" applyAlignment="1">
      <alignment horizontal="center" wrapText="1"/>
    </xf>
    <xf numFmtId="0" fontId="9" fillId="4" borderId="8" xfId="31" applyFont="1" applyFill="1" applyBorder="1" applyAlignment="1">
      <alignment horizontal="center" wrapText="1"/>
    </xf>
    <xf numFmtId="0" fontId="9" fillId="4" borderId="4" xfId="31" applyFont="1" applyFill="1" applyBorder="1" applyAlignment="1">
      <alignment horizontal="center" wrapText="1"/>
    </xf>
    <xf numFmtId="0" fontId="18" fillId="0" borderId="4" xfId="31" applyBorder="1" applyAlignment="1">
      <alignment horizontal="center" wrapText="1"/>
    </xf>
    <xf numFmtId="0" fontId="9" fillId="4" borderId="4" xfId="10" applyFont="1" applyFill="1" applyBorder="1" applyAlignment="1">
      <alignment horizontal="center" wrapText="1"/>
    </xf>
    <xf numFmtId="0" fontId="26" fillId="0" borderId="4" xfId="10" applyFont="1" applyBorder="1" applyAlignment="1">
      <alignment horizontal="center" wrapText="1"/>
    </xf>
    <xf numFmtId="0" fontId="9" fillId="4" borderId="5" xfId="31" applyFont="1" applyFill="1" applyBorder="1" applyAlignment="1">
      <alignment horizontal="center" vertical="center" wrapText="1"/>
    </xf>
    <xf numFmtId="0" fontId="9" fillId="4" borderId="3" xfId="31" applyFont="1" applyFill="1" applyBorder="1" applyAlignment="1">
      <alignment horizontal="center" vertical="center" wrapText="1"/>
    </xf>
    <xf numFmtId="0" fontId="9" fillId="4" borderId="8" xfId="31" applyFont="1" applyFill="1" applyBorder="1" applyAlignment="1">
      <alignment horizontal="center" vertical="center" wrapText="1"/>
    </xf>
    <xf numFmtId="0" fontId="8" fillId="6" borderId="0" xfId="68" applyFont="1" applyFill="1" applyAlignment="1">
      <alignment horizontal="left" vertical="center"/>
    </xf>
    <xf numFmtId="0" fontId="9" fillId="4" borderId="5" xfId="10" applyFont="1" applyFill="1" applyBorder="1" applyAlignment="1">
      <alignment horizontal="center" wrapText="1"/>
    </xf>
    <xf numFmtId="0" fontId="9" fillId="4" borderId="3" xfId="10" applyFont="1" applyFill="1" applyBorder="1" applyAlignment="1">
      <alignment horizontal="center" wrapText="1"/>
    </xf>
    <xf numFmtId="0" fontId="9" fillId="4" borderId="8" xfId="10" applyFont="1" applyFill="1" applyBorder="1" applyAlignment="1">
      <alignment horizontal="center" wrapText="1"/>
    </xf>
    <xf numFmtId="0" fontId="8" fillId="14" borderId="0" xfId="68" applyFont="1" applyFill="1" applyAlignment="1">
      <alignment horizontal="left" vertical="center"/>
    </xf>
    <xf numFmtId="0" fontId="9" fillId="4" borderId="5" xfId="10" applyFont="1" applyFill="1" applyBorder="1" applyAlignment="1">
      <alignment horizontal="center" vertical="center" wrapText="1"/>
    </xf>
    <xf numFmtId="0" fontId="9" fillId="4" borderId="3" xfId="10" applyFont="1" applyFill="1" applyBorder="1" applyAlignment="1">
      <alignment horizontal="center" vertical="center" wrapText="1"/>
    </xf>
    <xf numFmtId="0" fontId="9" fillId="4" borderId="8" xfId="10" applyFont="1" applyFill="1" applyBorder="1" applyAlignment="1">
      <alignment horizontal="center" vertical="center" wrapText="1"/>
    </xf>
    <xf numFmtId="176" fontId="8" fillId="5" borderId="0" xfId="69" applyNumberFormat="1" applyFont="1" applyFill="1" applyBorder="1" applyAlignment="1">
      <alignment horizontal="left" vertical="top" wrapText="1"/>
    </xf>
    <xf numFmtId="176" fontId="9" fillId="4" borderId="7" xfId="69" applyNumberFormat="1" applyFont="1" applyFill="1" applyBorder="1" applyAlignment="1">
      <alignment horizontal="center" vertical="center" wrapText="1"/>
    </xf>
    <xf numFmtId="176" fontId="9" fillId="4" borderId="10" xfId="69" applyNumberFormat="1" applyFont="1" applyFill="1" applyBorder="1" applyAlignment="1">
      <alignment horizontal="center" vertical="center" wrapText="1"/>
    </xf>
    <xf numFmtId="176" fontId="9" fillId="4" borderId="6" xfId="69" applyNumberFormat="1" applyFont="1" applyFill="1" applyBorder="1" applyAlignment="1">
      <alignment horizontal="center" vertical="center" wrapText="1"/>
    </xf>
    <xf numFmtId="176" fontId="9" fillId="4" borderId="4" xfId="69" applyNumberFormat="1" applyFont="1" applyFill="1" applyBorder="1" applyAlignment="1">
      <alignment horizontal="center" vertical="center" wrapText="1"/>
    </xf>
    <xf numFmtId="0" fontId="8" fillId="0" borderId="0" xfId="14" applyFont="1" applyFill="1" applyAlignment="1">
      <alignment horizontal="left" vertical="center" wrapText="1"/>
    </xf>
    <xf numFmtId="0" fontId="13" fillId="0" borderId="0" xfId="14" applyFont="1" applyAlignment="1">
      <alignment horizontal="center" vertical="center" wrapText="1"/>
    </xf>
    <xf numFmtId="0" fontId="9" fillId="4" borderId="7" xfId="14" applyFont="1" applyFill="1" applyBorder="1" applyAlignment="1">
      <alignment horizontal="center" vertical="center"/>
    </xf>
    <xf numFmtId="0" fontId="9" fillId="4" borderId="6" xfId="14" applyFont="1" applyFill="1" applyBorder="1" applyAlignment="1">
      <alignment horizontal="center" vertical="center"/>
    </xf>
    <xf numFmtId="0" fontId="8" fillId="0" borderId="0" xfId="14" applyFont="1" applyAlignment="1">
      <alignment horizontal="left" vertical="center" wrapText="1"/>
    </xf>
    <xf numFmtId="0" fontId="8" fillId="0" borderId="0" xfId="14" applyFont="1" applyAlignment="1">
      <alignment horizontal="left" vertical="center"/>
    </xf>
    <xf numFmtId="0" fontId="9" fillId="0" borderId="0" xfId="10" applyFont="1" applyFill="1" applyBorder="1" applyAlignment="1">
      <alignment horizontal="center" vertical="center"/>
    </xf>
    <xf numFmtId="0" fontId="18" fillId="0" borderId="0" xfId="10" applyFill="1" applyAlignment="1">
      <alignment horizontal="center" vertical="center"/>
    </xf>
    <xf numFmtId="0" fontId="9" fillId="4" borderId="4" xfId="10" applyFont="1" applyFill="1" applyBorder="1" applyAlignment="1">
      <alignment horizontal="center"/>
    </xf>
    <xf numFmtId="0" fontId="11" fillId="4" borderId="4" xfId="14" applyFont="1" applyFill="1" applyBorder="1" applyAlignment="1">
      <alignment horizontal="center" vertical="center"/>
    </xf>
    <xf numFmtId="0" fontId="9" fillId="4" borderId="4" xfId="10" applyFont="1" applyFill="1" applyBorder="1" applyAlignment="1">
      <alignment horizontal="center" vertical="top" wrapText="1"/>
    </xf>
    <xf numFmtId="0" fontId="18" fillId="0" borderId="4" xfId="10" applyBorder="1"/>
    <xf numFmtId="0" fontId="9" fillId="0" borderId="0" xfId="10" applyFont="1" applyBorder="1" applyAlignment="1">
      <alignment horizontal="center" vertical="top"/>
    </xf>
    <xf numFmtId="43" fontId="8" fillId="0" borderId="7" xfId="69" applyFont="1" applyBorder="1" applyAlignment="1">
      <alignment horizontal="center" vertical="center"/>
    </xf>
    <xf numFmtId="43" fontId="8" fillId="0" borderId="10" xfId="69" applyFont="1" applyBorder="1" applyAlignment="1">
      <alignment horizontal="center" vertical="center"/>
    </xf>
    <xf numFmtId="43" fontId="8" fillId="0" borderId="6" xfId="69" applyFont="1" applyBorder="1" applyAlignment="1">
      <alignment horizontal="center" vertical="center"/>
    </xf>
    <xf numFmtId="0" fontId="10" fillId="0" borderId="0" xfId="10" applyFont="1" applyAlignment="1">
      <alignment horizontal="center" vertical="center"/>
    </xf>
    <xf numFmtId="0" fontId="10" fillId="6" borderId="0" xfId="10" applyFont="1" applyFill="1" applyAlignment="1">
      <alignment horizontal="center" vertical="center"/>
    </xf>
    <xf numFmtId="0" fontId="10" fillId="7" borderId="4" xfId="10" applyFont="1" applyFill="1" applyBorder="1" applyAlignment="1">
      <alignment horizontal="center" vertical="center" wrapText="1"/>
    </xf>
    <xf numFmtId="0" fontId="9" fillId="0" borderId="0" xfId="10" applyFont="1" applyAlignment="1">
      <alignment horizontal="center" vertical="center" wrapText="1"/>
    </xf>
    <xf numFmtId="0" fontId="72" fillId="0" borderId="0" xfId="14" applyFont="1" applyAlignment="1">
      <alignment horizontal="left" vertical="center" wrapText="1"/>
    </xf>
    <xf numFmtId="0" fontId="9" fillId="0" borderId="0" xfId="10" applyFont="1" applyBorder="1" applyAlignment="1">
      <alignment horizontal="center" vertical="center" wrapText="1"/>
    </xf>
    <xf numFmtId="0" fontId="8" fillId="0" borderId="9" xfId="10" applyFont="1" applyBorder="1" applyAlignment="1">
      <alignment horizontal="center" vertical="center" wrapText="1"/>
    </xf>
    <xf numFmtId="0" fontId="8" fillId="0" borderId="11" xfId="10" applyFont="1" applyBorder="1" applyAlignment="1">
      <alignment horizontal="center" vertical="center" wrapText="1"/>
    </xf>
    <xf numFmtId="0" fontId="8" fillId="0" borderId="13" xfId="10" applyFont="1" applyBorder="1" applyAlignment="1">
      <alignment horizontal="center" vertical="center" wrapText="1"/>
    </xf>
    <xf numFmtId="0" fontId="8" fillId="0" borderId="12" xfId="10" applyFont="1" applyBorder="1" applyAlignment="1">
      <alignment horizontal="center" vertical="center" wrapText="1"/>
    </xf>
    <xf numFmtId="0" fontId="8" fillId="0" borderId="0" xfId="10" applyFont="1" applyBorder="1" applyAlignment="1">
      <alignment horizontal="center" vertical="center" wrapText="1"/>
    </xf>
    <xf numFmtId="0" fontId="8" fillId="0" borderId="14" xfId="10" applyFont="1" applyBorder="1" applyAlignment="1">
      <alignment horizontal="center" vertical="center" wrapText="1"/>
    </xf>
    <xf numFmtId="0" fontId="8" fillId="0" borderId="15" xfId="10" applyFont="1" applyBorder="1" applyAlignment="1">
      <alignment horizontal="center" vertical="center" wrapText="1"/>
    </xf>
    <xf numFmtId="0" fontId="8" fillId="0" borderId="16" xfId="10" applyFont="1" applyBorder="1" applyAlignment="1">
      <alignment horizontal="center" vertical="center" wrapText="1"/>
    </xf>
    <xf numFmtId="0" fontId="8" fillId="0" borderId="17" xfId="10" applyFont="1" applyBorder="1" applyAlignment="1">
      <alignment horizontal="center" vertical="center" wrapText="1"/>
    </xf>
    <xf numFmtId="0" fontId="8" fillId="0" borderId="9" xfId="71" applyFont="1" applyBorder="1" applyAlignment="1">
      <alignment horizontal="center" vertical="center"/>
    </xf>
    <xf numFmtId="0" fontId="8" fillId="0" borderId="11" xfId="71" applyFont="1" applyBorder="1" applyAlignment="1">
      <alignment horizontal="center" vertical="center"/>
    </xf>
    <xf numFmtId="0" fontId="8" fillId="0" borderId="13" xfId="71" applyFont="1" applyBorder="1" applyAlignment="1">
      <alignment horizontal="center" vertical="center"/>
    </xf>
    <xf numFmtId="0" fontId="8" fillId="0" borderId="12" xfId="71" applyFont="1" applyBorder="1" applyAlignment="1">
      <alignment horizontal="center" vertical="center"/>
    </xf>
    <xf numFmtId="0" fontId="8" fillId="0" borderId="0" xfId="71" applyFont="1" applyBorder="1" applyAlignment="1">
      <alignment horizontal="center" vertical="center"/>
    </xf>
    <xf numFmtId="0" fontId="8" fillId="0" borderId="14" xfId="71" applyFont="1" applyBorder="1" applyAlignment="1">
      <alignment horizontal="center" vertical="center"/>
    </xf>
    <xf numFmtId="0" fontId="8" fillId="0" borderId="15" xfId="71" applyFont="1" applyBorder="1" applyAlignment="1">
      <alignment horizontal="center" vertical="center"/>
    </xf>
    <xf numFmtId="0" fontId="8" fillId="0" borderId="16" xfId="71" applyFont="1" applyBorder="1" applyAlignment="1">
      <alignment horizontal="center" vertical="center"/>
    </xf>
    <xf numFmtId="0" fontId="8" fillId="0" borderId="17" xfId="71" applyFont="1" applyBorder="1" applyAlignment="1">
      <alignment horizontal="center" vertical="center"/>
    </xf>
    <xf numFmtId="0" fontId="9" fillId="0" borderId="9" xfId="35" applyFont="1" applyBorder="1" applyAlignment="1">
      <alignment horizontal="center" vertical="top"/>
    </xf>
    <xf numFmtId="0" fontId="9" fillId="0" borderId="11" xfId="35" applyFont="1" applyBorder="1" applyAlignment="1">
      <alignment horizontal="center" vertical="top"/>
    </xf>
    <xf numFmtId="0" fontId="9" fillId="0" borderId="13" xfId="35" applyFont="1" applyBorder="1" applyAlignment="1">
      <alignment horizontal="center" vertical="top"/>
    </xf>
    <xf numFmtId="0" fontId="9" fillId="0" borderId="12" xfId="35" applyFont="1" applyBorder="1" applyAlignment="1">
      <alignment horizontal="center" vertical="top"/>
    </xf>
    <xf numFmtId="0" fontId="9" fillId="0" borderId="0" xfId="35" applyFont="1" applyBorder="1" applyAlignment="1">
      <alignment horizontal="center" vertical="top"/>
    </xf>
    <xf numFmtId="0" fontId="9" fillId="0" borderId="14" xfId="35" applyFont="1" applyBorder="1" applyAlignment="1">
      <alignment horizontal="center" vertical="top"/>
    </xf>
    <xf numFmtId="0" fontId="9" fillId="0" borderId="15" xfId="35" applyFont="1" applyBorder="1" applyAlignment="1">
      <alignment horizontal="center" vertical="top"/>
    </xf>
    <xf numFmtId="0" fontId="9" fillId="0" borderId="16" xfId="35" applyFont="1" applyBorder="1" applyAlignment="1">
      <alignment horizontal="center" vertical="top"/>
    </xf>
    <xf numFmtId="0" fontId="9" fillId="0" borderId="17" xfId="35" applyFont="1" applyBorder="1" applyAlignment="1">
      <alignment horizontal="center" vertical="top"/>
    </xf>
    <xf numFmtId="0" fontId="9" fillId="4" borderId="7" xfId="35" applyFont="1" applyFill="1" applyBorder="1" applyAlignment="1">
      <alignment horizontal="left" vertical="center" wrapText="1"/>
    </xf>
    <xf numFmtId="0" fontId="9" fillId="4" borderId="10" xfId="35" applyFont="1" applyFill="1" applyBorder="1" applyAlignment="1">
      <alignment horizontal="left" vertical="center" wrapText="1"/>
    </xf>
    <xf numFmtId="0" fontId="8" fillId="0" borderId="10" xfId="71" applyFont="1" applyBorder="1" applyAlignment="1">
      <alignment horizontal="left" vertical="center" wrapText="1"/>
    </xf>
    <xf numFmtId="0" fontId="8" fillId="0" borderId="6" xfId="71" applyFont="1" applyBorder="1" applyAlignment="1">
      <alignment horizontal="left" vertical="center" wrapText="1"/>
    </xf>
    <xf numFmtId="0" fontId="9" fillId="4" borderId="6" xfId="35" applyFont="1" applyFill="1" applyBorder="1" applyAlignment="1">
      <alignment horizontal="left" vertical="center" wrapText="1"/>
    </xf>
    <xf numFmtId="0" fontId="9" fillId="4" borderId="5" xfId="35" applyFont="1" applyFill="1" applyBorder="1" applyAlignment="1">
      <alignment horizontal="center" vertical="center"/>
    </xf>
    <xf numFmtId="0" fontId="9" fillId="4" borderId="3" xfId="35" applyFont="1" applyFill="1" applyBorder="1" applyAlignment="1">
      <alignment horizontal="center" vertical="center"/>
    </xf>
    <xf numFmtId="0" fontId="9" fillId="4" borderId="8" xfId="35" applyFont="1" applyFill="1" applyBorder="1" applyAlignment="1">
      <alignment horizontal="center" vertical="center"/>
    </xf>
    <xf numFmtId="2" fontId="9" fillId="4" borderId="7" xfId="35" applyNumberFormat="1" applyFont="1" applyFill="1" applyBorder="1" applyAlignment="1">
      <alignment horizontal="center" vertical="top"/>
    </xf>
    <xf numFmtId="2" fontId="9" fillId="4" borderId="10" xfId="35" applyNumberFormat="1" applyFont="1" applyFill="1" applyBorder="1" applyAlignment="1">
      <alignment horizontal="center" vertical="top"/>
    </xf>
    <xf numFmtId="2" fontId="9" fillId="4" borderId="6" xfId="35" applyNumberFormat="1" applyFont="1" applyFill="1" applyBorder="1" applyAlignment="1">
      <alignment horizontal="center" vertical="top"/>
    </xf>
    <xf numFmtId="0" fontId="9" fillId="4" borderId="7" xfId="35" applyFont="1" applyFill="1" applyBorder="1" applyAlignment="1">
      <alignment horizontal="center" vertical="top" wrapText="1"/>
    </xf>
    <xf numFmtId="0" fontId="9" fillId="4" borderId="10" xfId="35" applyFont="1" applyFill="1" applyBorder="1" applyAlignment="1">
      <alignment horizontal="center" vertical="top" wrapText="1"/>
    </xf>
    <xf numFmtId="0" fontId="9" fillId="4" borderId="6" xfId="35" applyFont="1" applyFill="1" applyBorder="1" applyAlignment="1">
      <alignment horizontal="center" vertical="top" wrapText="1"/>
    </xf>
    <xf numFmtId="0" fontId="9" fillId="4" borderId="4" xfId="35" applyFont="1" applyFill="1" applyBorder="1" applyAlignment="1">
      <alignment horizontal="center" vertical="center" wrapText="1"/>
    </xf>
    <xf numFmtId="0" fontId="8" fillId="0" borderId="9" xfId="71" applyFont="1" applyBorder="1" applyAlignment="1">
      <alignment horizontal="center" vertical="center" wrapText="1"/>
    </xf>
    <xf numFmtId="0" fontId="8" fillId="0" borderId="11" xfId="71" applyFont="1" applyBorder="1" applyAlignment="1">
      <alignment horizontal="center" vertical="center" wrapText="1"/>
    </xf>
    <xf numFmtId="0" fontId="8" fillId="0" borderId="19" xfId="71" applyFont="1" applyBorder="1" applyAlignment="1">
      <alignment horizontal="center" vertical="center" wrapText="1"/>
    </xf>
    <xf numFmtId="0" fontId="8" fillId="0" borderId="12" xfId="71" applyFont="1" applyBorder="1" applyAlignment="1">
      <alignment horizontal="center" vertical="center" wrapText="1"/>
    </xf>
    <xf numFmtId="0" fontId="8" fillId="0" borderId="0" xfId="71" applyFont="1" applyBorder="1" applyAlignment="1">
      <alignment horizontal="center" vertical="center" wrapText="1"/>
    </xf>
    <xf numFmtId="0" fontId="8" fillId="0" borderId="20" xfId="71" applyFont="1" applyBorder="1" applyAlignment="1">
      <alignment horizontal="center" vertical="center" wrapText="1"/>
    </xf>
    <xf numFmtId="0" fontId="8" fillId="0" borderId="22" xfId="71" applyFont="1" applyBorder="1" applyAlignment="1">
      <alignment horizontal="center" vertical="center" wrapText="1"/>
    </xf>
    <xf numFmtId="0" fontId="8" fillId="0" borderId="23" xfId="71" applyFont="1" applyBorder="1" applyAlignment="1">
      <alignment horizontal="center" vertical="center" wrapText="1"/>
    </xf>
    <xf numFmtId="0" fontId="8" fillId="0" borderId="24" xfId="71" applyFont="1" applyBorder="1" applyAlignment="1">
      <alignment horizontal="center" vertical="center" wrapText="1"/>
    </xf>
    <xf numFmtId="0" fontId="9" fillId="0" borderId="9" xfId="10" applyFont="1" applyBorder="1" applyAlignment="1">
      <alignment horizontal="center" vertical="center" wrapText="1"/>
    </xf>
    <xf numFmtId="0" fontId="9" fillId="0" borderId="11" xfId="10" applyFont="1" applyBorder="1" applyAlignment="1">
      <alignment horizontal="center" vertical="center" wrapText="1"/>
    </xf>
    <xf numFmtId="0" fontId="9" fillId="0" borderId="13" xfId="10" applyFont="1" applyBorder="1" applyAlignment="1">
      <alignment horizontal="center" vertical="center" wrapText="1"/>
    </xf>
    <xf numFmtId="0" fontId="9" fillId="0" borderId="12" xfId="10" applyFont="1" applyBorder="1" applyAlignment="1">
      <alignment horizontal="center" vertical="center" wrapText="1"/>
    </xf>
    <xf numFmtId="0" fontId="9" fillId="0" borderId="14" xfId="10" applyFont="1" applyBorder="1" applyAlignment="1">
      <alignment horizontal="center" vertical="center" wrapText="1"/>
    </xf>
    <xf numFmtId="0" fontId="9" fillId="0" borderId="15" xfId="10" applyFont="1" applyBorder="1" applyAlignment="1">
      <alignment horizontal="center" vertical="center" wrapText="1"/>
    </xf>
    <xf numFmtId="0" fontId="9" fillId="0" borderId="16" xfId="10" applyFont="1" applyBorder="1" applyAlignment="1">
      <alignment horizontal="center" vertical="center" wrapText="1"/>
    </xf>
    <xf numFmtId="0" fontId="9" fillId="0" borderId="17" xfId="10" applyFont="1" applyBorder="1" applyAlignment="1">
      <alignment horizontal="center" vertical="center" wrapText="1"/>
    </xf>
    <xf numFmtId="0" fontId="9" fillId="4" borderId="5" xfId="10" applyFont="1" applyFill="1" applyBorder="1" applyAlignment="1">
      <alignment horizontal="center" vertical="top" wrapText="1"/>
    </xf>
    <xf numFmtId="0" fontId="9" fillId="4" borderId="3" xfId="10" applyFont="1" applyFill="1" applyBorder="1" applyAlignment="1">
      <alignment horizontal="center" vertical="top" wrapText="1"/>
    </xf>
    <xf numFmtId="0" fontId="9" fillId="4" borderId="8" xfId="10" applyFont="1" applyFill="1" applyBorder="1" applyAlignment="1">
      <alignment horizontal="center" vertical="top" wrapText="1"/>
    </xf>
    <xf numFmtId="0" fontId="8" fillId="0" borderId="0" xfId="10" applyFont="1" applyAlignment="1">
      <alignment horizontal="left" wrapText="1"/>
    </xf>
    <xf numFmtId="0" fontId="9" fillId="0" borderId="0" xfId="10" applyFont="1" applyAlignment="1">
      <alignment horizontal="center" vertical="center"/>
    </xf>
    <xf numFmtId="0" fontId="9" fillId="0" borderId="0" xfId="71" applyFont="1" applyAlignment="1">
      <alignment horizontal="center" vertical="center"/>
    </xf>
    <xf numFmtId="0" fontId="9" fillId="0" borderId="7" xfId="10" quotePrefix="1" applyFont="1" applyBorder="1" applyAlignment="1">
      <alignment horizontal="center" vertical="center"/>
    </xf>
    <xf numFmtId="0" fontId="9" fillId="0" borderId="10" xfId="10" quotePrefix="1" applyFont="1" applyBorder="1" applyAlignment="1">
      <alignment horizontal="center" vertical="center"/>
    </xf>
    <xf numFmtId="0" fontId="9" fillId="0" borderId="6" xfId="10" quotePrefix="1" applyFont="1" applyBorder="1" applyAlignment="1">
      <alignment horizontal="center" vertical="center"/>
    </xf>
    <xf numFmtId="0" fontId="9" fillId="4" borderId="5" xfId="35" applyFont="1" applyFill="1" applyBorder="1" applyAlignment="1">
      <alignment horizontal="center" vertical="top" wrapText="1"/>
    </xf>
    <xf numFmtId="0" fontId="9" fillId="4" borderId="8" xfId="35" applyFont="1" applyFill="1" applyBorder="1" applyAlignment="1">
      <alignment horizontal="center" vertical="top" wrapText="1"/>
    </xf>
    <xf numFmtId="0" fontId="8" fillId="0" borderId="9" xfId="35" applyFont="1" applyBorder="1" applyAlignment="1">
      <alignment horizontal="center" vertical="center"/>
    </xf>
    <xf numFmtId="0" fontId="8" fillId="0" borderId="11" xfId="35" applyFont="1" applyBorder="1" applyAlignment="1">
      <alignment horizontal="center" vertical="center"/>
    </xf>
    <xf numFmtId="0" fontId="8" fillId="0" borderId="13" xfId="35" applyFont="1" applyBorder="1" applyAlignment="1">
      <alignment horizontal="center" vertical="center"/>
    </xf>
    <xf numFmtId="0" fontId="8" fillId="0" borderId="12" xfId="35" applyFont="1" applyBorder="1" applyAlignment="1">
      <alignment horizontal="center" vertical="center"/>
    </xf>
    <xf numFmtId="0" fontId="8" fillId="0" borderId="0" xfId="35" applyFont="1" applyBorder="1" applyAlignment="1">
      <alignment horizontal="center" vertical="center"/>
    </xf>
    <xf numFmtId="0" fontId="8" fillId="0" borderId="14" xfId="35" applyFont="1" applyBorder="1" applyAlignment="1">
      <alignment horizontal="center" vertical="center"/>
    </xf>
    <xf numFmtId="0" fontId="8" fillId="0" borderId="22" xfId="35" applyFont="1" applyBorder="1" applyAlignment="1">
      <alignment horizontal="center" vertical="center"/>
    </xf>
    <xf numFmtId="0" fontId="8" fillId="0" borderId="23" xfId="35" applyFont="1" applyBorder="1" applyAlignment="1">
      <alignment horizontal="center" vertical="center"/>
    </xf>
    <xf numFmtId="0" fontId="8" fillId="0" borderId="27" xfId="35" applyFont="1" applyBorder="1" applyAlignment="1">
      <alignment horizontal="center" vertical="center"/>
    </xf>
    <xf numFmtId="0" fontId="9" fillId="7" borderId="7" xfId="71" applyFont="1" applyFill="1" applyBorder="1" applyAlignment="1">
      <alignment horizontal="center" vertical="top" wrapText="1"/>
    </xf>
    <xf numFmtId="0" fontId="9" fillId="7" borderId="10" xfId="71" applyFont="1" applyFill="1" applyBorder="1" applyAlignment="1">
      <alignment horizontal="center" vertical="top" wrapText="1"/>
    </xf>
    <xf numFmtId="0" fontId="9" fillId="7" borderId="6" xfId="71" applyFont="1" applyFill="1" applyBorder="1" applyAlignment="1">
      <alignment horizontal="center" vertical="top" wrapText="1"/>
    </xf>
    <xf numFmtId="0" fontId="9" fillId="7" borderId="4" xfId="71" applyFont="1" applyFill="1" applyBorder="1" applyAlignment="1">
      <alignment horizontal="center"/>
    </xf>
    <xf numFmtId="0" fontId="9" fillId="6" borderId="0" xfId="10" applyFont="1" applyFill="1" applyAlignment="1">
      <alignment horizontal="center" vertical="center"/>
    </xf>
    <xf numFmtId="0" fontId="40" fillId="12" borderId="7" xfId="81" applyFont="1" applyFill="1" applyBorder="1" applyAlignment="1">
      <alignment horizontal="center" vertical="center"/>
    </xf>
    <xf numFmtId="0" fontId="40" fillId="12" borderId="6" xfId="81" applyFont="1" applyFill="1" applyBorder="1" applyAlignment="1">
      <alignment horizontal="center" vertical="center"/>
    </xf>
    <xf numFmtId="0" fontId="40" fillId="12" borderId="7" xfId="81" applyFont="1" applyFill="1" applyBorder="1" applyAlignment="1">
      <alignment horizontal="center" vertical="center" wrapText="1"/>
    </xf>
    <xf numFmtId="0" fontId="40" fillId="12" borderId="6" xfId="81" applyFont="1" applyFill="1" applyBorder="1" applyAlignment="1">
      <alignment horizontal="center" vertical="center" wrapText="1"/>
    </xf>
    <xf numFmtId="0" fontId="42" fillId="12" borderId="5" xfId="81" applyFont="1" applyFill="1" applyBorder="1" applyAlignment="1">
      <alignment horizontal="center"/>
    </xf>
    <xf numFmtId="0" fontId="42" fillId="12" borderId="3" xfId="81" applyFont="1" applyFill="1" applyBorder="1" applyAlignment="1">
      <alignment horizontal="center"/>
    </xf>
    <xf numFmtId="0" fontId="42" fillId="12" borderId="8" xfId="81" applyFont="1" applyFill="1" applyBorder="1" applyAlignment="1">
      <alignment horizontal="center"/>
    </xf>
    <xf numFmtId="0" fontId="30" fillId="0" borderId="9" xfId="19" applyFont="1" applyFill="1" applyBorder="1" applyAlignment="1">
      <alignment horizontal="center" vertical="center"/>
    </xf>
    <xf numFmtId="0" fontId="30" fillId="0" borderId="11" xfId="19" applyFont="1" applyFill="1" applyBorder="1" applyAlignment="1">
      <alignment horizontal="center" vertical="center"/>
    </xf>
    <xf numFmtId="0" fontId="30" fillId="0" borderId="13" xfId="19" applyFont="1" applyFill="1" applyBorder="1" applyAlignment="1">
      <alignment horizontal="center" vertical="center"/>
    </xf>
    <xf numFmtId="0" fontId="30" fillId="0" borderId="12" xfId="19" applyFont="1" applyFill="1" applyBorder="1" applyAlignment="1">
      <alignment horizontal="center" vertical="center"/>
    </xf>
    <xf numFmtId="0" fontId="30" fillId="0" borderId="0" xfId="19" applyFont="1" applyFill="1" applyBorder="1" applyAlignment="1">
      <alignment horizontal="center" vertical="center"/>
    </xf>
    <xf numFmtId="0" fontId="30" fillId="0" borderId="14" xfId="19" applyFont="1" applyFill="1" applyBorder="1" applyAlignment="1">
      <alignment horizontal="center" vertical="center"/>
    </xf>
    <xf numFmtId="0" fontId="30" fillId="0" borderId="15" xfId="19" applyFont="1" applyFill="1" applyBorder="1" applyAlignment="1">
      <alignment horizontal="center" vertical="center"/>
    </xf>
    <xf numFmtId="0" fontId="30" fillId="0" borderId="16" xfId="19" applyFont="1" applyFill="1" applyBorder="1" applyAlignment="1">
      <alignment horizontal="center" vertical="center"/>
    </xf>
    <xf numFmtId="0" fontId="30" fillId="0" borderId="17" xfId="19" applyFont="1" applyFill="1" applyBorder="1" applyAlignment="1">
      <alignment horizontal="center" vertical="center"/>
    </xf>
    <xf numFmtId="0" fontId="8" fillId="0" borderId="7" xfId="14" applyFont="1" applyBorder="1" applyAlignment="1">
      <alignment horizontal="center" vertical="center"/>
    </xf>
    <xf numFmtId="0" fontId="8" fillId="0" borderId="10" xfId="14" applyFont="1" applyBorder="1" applyAlignment="1">
      <alignment horizontal="center" vertical="center"/>
    </xf>
    <xf numFmtId="0" fontId="8" fillId="0" borderId="6" xfId="14" applyFont="1" applyBorder="1" applyAlignment="1">
      <alignment horizontal="center" vertical="center"/>
    </xf>
    <xf numFmtId="0" fontId="31" fillId="0" borderId="7" xfId="19" applyFont="1" applyBorder="1" applyAlignment="1">
      <alignment horizontal="center" vertical="center"/>
    </xf>
    <xf numFmtId="0" fontId="31" fillId="0" borderId="10" xfId="19" applyFont="1" applyBorder="1" applyAlignment="1">
      <alignment horizontal="center" vertical="center"/>
    </xf>
    <xf numFmtId="0" fontId="31" fillId="0" borderId="6" xfId="19" applyFont="1" applyBorder="1" applyAlignment="1">
      <alignment horizontal="center" vertical="center"/>
    </xf>
    <xf numFmtId="0" fontId="41" fillId="0" borderId="0" xfId="14" applyFont="1" applyAlignment="1">
      <alignment horizontal="left" vertical="center"/>
    </xf>
    <xf numFmtId="0" fontId="9" fillId="7" borderId="7" xfId="68" applyFont="1" applyFill="1" applyBorder="1" applyAlignment="1">
      <alignment horizontal="center" vertical="center"/>
    </xf>
    <xf numFmtId="0" fontId="9" fillId="7" borderId="6" xfId="68" applyFont="1" applyFill="1" applyBorder="1" applyAlignment="1">
      <alignment horizontal="center" vertical="center"/>
    </xf>
    <xf numFmtId="0" fontId="9" fillId="7" borderId="5" xfId="31" applyFont="1" applyFill="1" applyBorder="1" applyAlignment="1">
      <alignment horizontal="center" vertical="center" wrapText="1"/>
    </xf>
    <xf numFmtId="0" fontId="9" fillId="7" borderId="3" xfId="31" applyFont="1" applyFill="1" applyBorder="1" applyAlignment="1">
      <alignment horizontal="center" vertical="center" wrapText="1"/>
    </xf>
    <xf numFmtId="0" fontId="9" fillId="7" borderId="8" xfId="31" applyFont="1" applyFill="1" applyBorder="1" applyAlignment="1">
      <alignment horizontal="center" vertical="center" wrapText="1"/>
    </xf>
    <xf numFmtId="0" fontId="9" fillId="7" borderId="4" xfId="31" applyFont="1" applyFill="1" applyBorder="1" applyAlignment="1">
      <alignment horizontal="center" vertical="center" wrapText="1"/>
    </xf>
    <xf numFmtId="0" fontId="0" fillId="0" borderId="0" xfId="10" applyFont="1" applyAlignment="1">
      <alignment horizontal="center" vertical="center"/>
    </xf>
    <xf numFmtId="0" fontId="0" fillId="0" borderId="4" xfId="10" applyFont="1" applyBorder="1" applyAlignment="1">
      <alignment horizontal="center" vertical="center" wrapText="1"/>
    </xf>
    <xf numFmtId="0" fontId="9" fillId="4" borderId="10" xfId="10" applyFont="1" applyFill="1" applyBorder="1" applyAlignment="1">
      <alignment horizontal="center" vertical="center" wrapText="1"/>
    </xf>
    <xf numFmtId="0" fontId="0" fillId="0" borderId="4" xfId="10" applyFont="1" applyBorder="1" applyAlignment="1">
      <alignment horizontal="center" vertical="center"/>
    </xf>
    <xf numFmtId="0" fontId="9" fillId="4" borderId="10" xfId="10" applyFont="1" applyFill="1" applyBorder="1" applyAlignment="1">
      <alignment horizontal="center" vertical="center"/>
    </xf>
  </cellXfs>
  <cellStyles count="92">
    <cellStyle name="Body" xfId="1" xr:uid="{00000000-0005-0000-0000-000000000000}"/>
    <cellStyle name="Comma" xfId="69" builtinId="3"/>
    <cellStyle name="Comma  - Style1" xfId="2" xr:uid="{00000000-0005-0000-0000-000002000000}"/>
    <cellStyle name="Comma 10" xfId="73" xr:uid="{00000000-0005-0000-0000-000003000000}"/>
    <cellStyle name="Comma 10 2" xfId="89" xr:uid="{00000000-0005-0000-0000-000004000000}"/>
    <cellStyle name="Comma 10 25 2" xfId="77" xr:uid="{00000000-0005-0000-0000-000005000000}"/>
    <cellStyle name="Comma 11" xfId="85" xr:uid="{00000000-0005-0000-0000-000006000000}"/>
    <cellStyle name="Comma 11 2" xfId="20" xr:uid="{00000000-0005-0000-0000-000007000000}"/>
    <cellStyle name="Comma 11 2 2" xfId="91" xr:uid="{00000000-0005-0000-0000-000008000000}"/>
    <cellStyle name="Comma 2" xfId="25" xr:uid="{00000000-0005-0000-0000-000009000000}"/>
    <cellStyle name="Comma 2 2" xfId="26" xr:uid="{00000000-0005-0000-0000-00000A000000}"/>
    <cellStyle name="Comma 2 2 2" xfId="64" xr:uid="{00000000-0005-0000-0000-00000B000000}"/>
    <cellStyle name="Comma 2 3" xfId="27" xr:uid="{00000000-0005-0000-0000-00000C000000}"/>
    <cellStyle name="Comma 2 4" xfId="57" xr:uid="{00000000-0005-0000-0000-00000D000000}"/>
    <cellStyle name="Comma 2 5" xfId="88" xr:uid="{00000000-0005-0000-0000-00000E000000}"/>
    <cellStyle name="Comma 3" xfId="28" xr:uid="{00000000-0005-0000-0000-00000F000000}"/>
    <cellStyle name="Comma 3 2" xfId="63" xr:uid="{00000000-0005-0000-0000-000010000000}"/>
    <cellStyle name="Comma 3 2 3" xfId="82" xr:uid="{00000000-0005-0000-0000-000011000000}"/>
    <cellStyle name="Comma 4" xfId="29" xr:uid="{00000000-0005-0000-0000-000012000000}"/>
    <cellStyle name="Comma 4 2" xfId="65" xr:uid="{00000000-0005-0000-0000-000013000000}"/>
    <cellStyle name="Comma 4 2 3" xfId="83" xr:uid="{00000000-0005-0000-0000-000014000000}"/>
    <cellStyle name="Comma 5" xfId="30" xr:uid="{00000000-0005-0000-0000-000015000000}"/>
    <cellStyle name="Comma 6" xfId="49" xr:uid="{00000000-0005-0000-0000-000016000000}"/>
    <cellStyle name="Comma 6 2" xfId="50" xr:uid="{00000000-0005-0000-0000-000017000000}"/>
    <cellStyle name="Comma 6 3" xfId="51" xr:uid="{00000000-0005-0000-0000-000018000000}"/>
    <cellStyle name="Comma 6 4" xfId="52" xr:uid="{00000000-0005-0000-0000-000019000000}"/>
    <cellStyle name="Comma 6 5" xfId="79" xr:uid="{00000000-0005-0000-0000-00001A000000}"/>
    <cellStyle name="Comma 7" xfId="22" xr:uid="{00000000-0005-0000-0000-00001B000000}"/>
    <cellStyle name="Comma 8" xfId="66" xr:uid="{00000000-0005-0000-0000-00001C000000}"/>
    <cellStyle name="Comma 8 3" xfId="84" xr:uid="{00000000-0005-0000-0000-00001D000000}"/>
    <cellStyle name="Comma 9" xfId="72" xr:uid="{00000000-0005-0000-0000-00001E000000}"/>
    <cellStyle name="Curren - Style2" xfId="3" xr:uid="{00000000-0005-0000-0000-00001F000000}"/>
    <cellStyle name="Grey" xfId="4" xr:uid="{00000000-0005-0000-0000-000020000000}"/>
    <cellStyle name="Header1" xfId="5" xr:uid="{00000000-0005-0000-0000-000021000000}"/>
    <cellStyle name="Header2" xfId="6" xr:uid="{00000000-0005-0000-0000-000022000000}"/>
    <cellStyle name="Input [yellow]" xfId="7" xr:uid="{00000000-0005-0000-0000-000023000000}"/>
    <cellStyle name="no dec" xfId="8" xr:uid="{00000000-0005-0000-0000-000024000000}"/>
    <cellStyle name="Normal" xfId="0" builtinId="0"/>
    <cellStyle name="Normal - Style1" xfId="9" xr:uid="{00000000-0005-0000-0000-000026000000}"/>
    <cellStyle name="Normal 10" xfId="74" xr:uid="{00000000-0005-0000-0000-000027000000}"/>
    <cellStyle name="Normal 10 2" xfId="75" xr:uid="{00000000-0005-0000-0000-000028000000}"/>
    <cellStyle name="Normal 11" xfId="86" xr:uid="{00000000-0005-0000-0000-000029000000}"/>
    <cellStyle name="Normal 142" xfId="71" xr:uid="{00000000-0005-0000-0000-00002A000000}"/>
    <cellStyle name="Normal 15" xfId="19" xr:uid="{00000000-0005-0000-0000-00002B000000}"/>
    <cellStyle name="Normal 15 2" xfId="90" xr:uid="{00000000-0005-0000-0000-00002C000000}"/>
    <cellStyle name="Normal 18" xfId="62" xr:uid="{00000000-0005-0000-0000-00002D000000}"/>
    <cellStyle name="Normal 18 3" xfId="81" xr:uid="{00000000-0005-0000-0000-00002E000000}"/>
    <cellStyle name="Normal 2" xfId="10" xr:uid="{00000000-0005-0000-0000-00002F000000}"/>
    <cellStyle name="Normal 2 2" xfId="11" xr:uid="{00000000-0005-0000-0000-000030000000}"/>
    <cellStyle name="Normal 2 2 2" xfId="31" xr:uid="{00000000-0005-0000-0000-000031000000}"/>
    <cellStyle name="Normal 2 2 2 2" xfId="58" xr:uid="{00000000-0005-0000-0000-000032000000}"/>
    <cellStyle name="Normal 2 2_Working APR 2007-08 Mahagenco_Bhushan_1.3" xfId="32" xr:uid="{00000000-0005-0000-0000-000033000000}"/>
    <cellStyle name="Normal 2 3" xfId="12" xr:uid="{00000000-0005-0000-0000-000034000000}"/>
    <cellStyle name="Normal 2 4" xfId="53" xr:uid="{00000000-0005-0000-0000-000035000000}"/>
    <cellStyle name="Normal 2_ARR FINAL" xfId="33" xr:uid="{00000000-0005-0000-0000-000036000000}"/>
    <cellStyle name="Normal 3" xfId="13" xr:uid="{00000000-0005-0000-0000-000037000000}"/>
    <cellStyle name="Normal 3 2" xfId="34" xr:uid="{00000000-0005-0000-0000-000038000000}"/>
    <cellStyle name="Normal 3 2 2" xfId="59" xr:uid="{00000000-0005-0000-0000-000039000000}"/>
    <cellStyle name="Normal 39" xfId="23" xr:uid="{00000000-0005-0000-0000-00003A000000}"/>
    <cellStyle name="Normal 4" xfId="35" xr:uid="{00000000-0005-0000-0000-00003B000000}"/>
    <cellStyle name="Normal 4 2" xfId="60" xr:uid="{00000000-0005-0000-0000-00003C000000}"/>
    <cellStyle name="Normal 5" xfId="36" xr:uid="{00000000-0005-0000-0000-00003D000000}"/>
    <cellStyle name="Normal 5 2" xfId="37" xr:uid="{00000000-0005-0000-0000-00003E000000}"/>
    <cellStyle name="Normal 6" xfId="38" xr:uid="{00000000-0005-0000-0000-00003F000000}"/>
    <cellStyle name="Normal 7" xfId="39" xr:uid="{00000000-0005-0000-0000-000040000000}"/>
    <cellStyle name="Normal 8" xfId="54" xr:uid="{00000000-0005-0000-0000-000041000000}"/>
    <cellStyle name="Normal 9" xfId="55" xr:uid="{00000000-0005-0000-0000-000042000000}"/>
    <cellStyle name="Normal_FORMATS 5 YEAR ALOKE 2" xfId="14" xr:uid="{00000000-0005-0000-0000-000043000000}"/>
    <cellStyle name="Normal_FORMATS 5 YEAR ALOKE 2 2" xfId="68" xr:uid="{00000000-0005-0000-0000-000044000000}"/>
    <cellStyle name="Normal_FORMATS 5 YEAR ALOKE 3 2" xfId="15" xr:uid="{00000000-0005-0000-0000-000045000000}"/>
    <cellStyle name="Normal_FORMATS 5 YEAR ALOKE 4" xfId="80" xr:uid="{00000000-0005-0000-0000-000046000000}"/>
    <cellStyle name="Normal_Sheet1" xfId="78" xr:uid="{00000000-0005-0000-0000-000047000000}"/>
    <cellStyle name="Percent" xfId="70" builtinId="5"/>
    <cellStyle name="Percent [0]_#6 Temps &amp; Contractors" xfId="16" xr:uid="{00000000-0005-0000-0000-000049000000}"/>
    <cellStyle name="Percent [2]" xfId="17" xr:uid="{00000000-0005-0000-0000-00004A000000}"/>
    <cellStyle name="Percent 2" xfId="40" xr:uid="{00000000-0005-0000-0000-00004B000000}"/>
    <cellStyle name="Percent 2 2" xfId="41" xr:uid="{00000000-0005-0000-0000-00004C000000}"/>
    <cellStyle name="Percent 2 3" xfId="61" xr:uid="{00000000-0005-0000-0000-00004D000000}"/>
    <cellStyle name="Percent 3" xfId="42" xr:uid="{00000000-0005-0000-0000-00004E000000}"/>
    <cellStyle name="Percent 3 2" xfId="43" xr:uid="{00000000-0005-0000-0000-00004F000000}"/>
    <cellStyle name="Percent 4" xfId="24" xr:uid="{00000000-0005-0000-0000-000050000000}"/>
    <cellStyle name="Percent 41" xfId="21" xr:uid="{00000000-0005-0000-0000-000051000000}"/>
    <cellStyle name="Percent 5" xfId="44" xr:uid="{00000000-0005-0000-0000-000052000000}"/>
    <cellStyle name="Percent 5 2" xfId="45" xr:uid="{00000000-0005-0000-0000-000053000000}"/>
    <cellStyle name="Percent 5 3" xfId="46" xr:uid="{00000000-0005-0000-0000-000054000000}"/>
    <cellStyle name="Percent 6" xfId="47" xr:uid="{00000000-0005-0000-0000-000055000000}"/>
    <cellStyle name="Percent 6 2" xfId="48" xr:uid="{00000000-0005-0000-0000-000056000000}"/>
    <cellStyle name="Percent 7" xfId="67" xr:uid="{00000000-0005-0000-0000-000057000000}"/>
    <cellStyle name="Percent 8" xfId="76" xr:uid="{00000000-0005-0000-0000-000058000000}"/>
    <cellStyle name="Percent 9" xfId="87" xr:uid="{00000000-0005-0000-0000-000059000000}"/>
    <cellStyle name="Style 1" xfId="18" xr:uid="{00000000-0005-0000-0000-00005A000000}"/>
    <cellStyle name="Style 2" xfId="56" xr:uid="{00000000-0005-0000-0000-00005B000000}"/>
  </cellStyles>
  <dxfs count="265">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colors>
    <mruColors>
      <color rgb="FFFBCB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externalLink" Target="externalLinks/externalLink8.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6.xml"/><Relationship Id="rId58" Type="http://schemas.openxmlformats.org/officeDocument/2006/relationships/externalLink" Target="externalLinks/externalLink11.xml"/><Relationship Id="rId5" Type="http://schemas.openxmlformats.org/officeDocument/2006/relationships/worksheet" Target="worksheets/sheet5.xml"/><Relationship Id="rId61" Type="http://schemas.openxmlformats.org/officeDocument/2006/relationships/externalLink" Target="externalLinks/externalLink1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externalLink" Target="externalLinks/externalLink9.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7.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externalLink" Target="externalLinks/externalLink1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60" Type="http://schemas.openxmlformats.org/officeDocument/2006/relationships/externalLink" Target="externalLinks/externalLink13.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04REL-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ID%20Energy\Work\MSPGCL%20True%20Up%20Fy%202010-11\Earlier%20Orders\EXCEL%20MODELS%20FINAL\PwC_MSPGCL_20.12.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erver\btps%20temp%20data\EFFY\Effy-Cost%20DD\Yearly%20da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erver\Users\skedia\Documents\MSPGCL%20FY12%20ARR%20Petition%20and%20Model%2031Mar11\ARR%20formats%20SM%2029Mar1940_o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126\perf\Performance\PERFORMANCE\CE_FILE\Erai_dam\Water%20_balance_Dec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server\Users\skedia\Desktop\MSPGCL%20Main%20Folder\Revised%20True-up%20&amp;%20APR\Workings\Annexure%202_revis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bank\1-Projects%20In%20Hand\DFID\ARR%202003-04\Arr%20Petition%202003-04\For%20Submission\ARR%20Forms%20For%20Submis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anurag\My%20Documents\petitions\Petition%20for%20trans%20ARR.doc\Databank\1-Projects%20In%20Hand\DFID\ARR%202003-04\Arr%20Petition%202003-04\For%20Submission\ARR%20Forms%20For%20Submis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ameer's%20folder\MSEB\Tariff%20Filing%202003-04\Outputs\Models\Working%20Models\old\Dispatch%20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REL"/>
      <sheetName val="03-04|71"/>
      <sheetName val="03-04|72"/>
      <sheetName val="03-04|74"/>
      <sheetName val="03-04|75"/>
      <sheetName val="03-04|76"/>
      <sheetName val="03-04|77"/>
      <sheetName val="03-04|79"/>
      <sheetName val="03-04|83"/>
      <sheetName val="03-04|Master"/>
      <sheetName val="A 3.7"/>
      <sheetName val="CE"/>
      <sheetName val="201-04REL-Final"/>
      <sheetName val="A_3_7"/>
      <sheetName val="Metro consind updation sheet"/>
      <sheetName val="Dom"/>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
      <sheetName val="po-log - curr. rate"/>
      <sheetName val="teo model"/>
      <sheetName val="Mas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Inputs &amp; Assumptions"/>
      <sheetName val="Daily_input"/>
      <sheetName val="Daily_report"/>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Unit_Rate"/>
      <sheetName val="160MVA_Addl"/>
      <sheetName val="220KV_FB"/>
      <sheetName val="315MVA_Addl"/>
      <sheetName val="Addl_401"/>
      <sheetName val="Addl_20"/>
      <sheetName val="Addl_63_(2)"/>
      <sheetName val="A 3_7"/>
      <sheetName val="04REL"/>
      <sheetName val="data"/>
      <sheetName val="Data base Feb 09"/>
      <sheetName val="grid"/>
      <sheetName val="132kv DCDS"/>
      <sheetName val=""/>
      <sheetName val="Salient1"/>
      <sheetName val="Cat_Ser_load"/>
      <sheetName val="Sheet1"/>
      <sheetName val="PACK (B)"/>
      <sheetName val="Unit_Rate1"/>
      <sheetName val="160MVA_Addl1"/>
      <sheetName val="220KV_FB1"/>
      <sheetName val="315MVA_Addl1"/>
      <sheetName val="Addl_402"/>
      <sheetName val="Addl_201"/>
      <sheetName val="Addl_63_(2)1"/>
      <sheetName val="A_3_7"/>
      <sheetName val="Data_base_Feb_09"/>
      <sheetName val="132kv_DCDS"/>
      <sheetName val="PACK_(B)"/>
      <sheetName val="STN WISE EMR"/>
      <sheetName val="Inputs"/>
      <sheetName val="A"/>
      <sheetName val="Dom"/>
      <sheetName val="ATP"/>
      <sheetName val="R_Hrs_ Since Comm"/>
      <sheetName val="Calculations 1"/>
      <sheetName val="Consolidated"/>
      <sheetName val="Input"/>
      <sheetName val="Phasing 1"/>
      <sheetName val="Results"/>
      <sheetName val="Coal-Cal"/>
      <sheetName val="Introduction"/>
      <sheetName val="Calculations 2"/>
      <sheetName val="Calculations 3"/>
      <sheetName val="Calculations 4"/>
      <sheetName val="Calculations 5"/>
      <sheetName val="Phasing 3"/>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Instruction Sheet"/>
      <sheetName val="CE"/>
      <sheetName val="Adj.TB"/>
      <sheetName val="Sheet2"/>
      <sheetName val="Citrix"/>
      <sheetName val="UK"/>
      <sheetName val="Scheme Area Details_Block__ C2"/>
      <sheetName val="New33KVSS_E3"/>
      <sheetName val="Prop aug of Ex 33KVSS_E3a"/>
      <sheetName val="Coalmine"/>
      <sheetName val="SUMMERY"/>
      <sheetName val="Work_sheet"/>
      <sheetName val="dpc cost"/>
      <sheetName val="Survey Status_2"/>
      <sheetName val="TRP"/>
      <sheetName val="Basis"/>
      <sheetName val="Scheme_Area_Details_Block___C2"/>
      <sheetName val="Prop_aug_of_Ex_33KVSS_E3a"/>
      <sheetName val="Unit_Rate2"/>
      <sheetName val="160MVA_Addl2"/>
      <sheetName val="220KV_FB2"/>
      <sheetName val="315MVA_Addl2"/>
      <sheetName val="Addl_403"/>
      <sheetName val="Addl_202"/>
      <sheetName val="Addl_63_(2)2"/>
      <sheetName val="132kv_DCDS1"/>
      <sheetName val="A_3_71"/>
      <sheetName val="Data_base_Feb_091"/>
      <sheetName val="R_Hrs__Since_Comm"/>
      <sheetName val="Scheme_Area_Details_Block___C21"/>
      <sheetName val="Prop_aug_of_Ex_33KVSS_E3a1"/>
      <sheetName val="STN_WISE_EMR"/>
      <sheetName val="Report"/>
      <sheetName val="Latest revised Cost Estimates f"/>
      <sheetName val="Form 6"/>
      <sheetName val="220Kv (2)"/>
      <sheetName val="220Kv"/>
      <sheetName val="Unit_Rate3"/>
      <sheetName val="160MVA_Addl3"/>
      <sheetName val="220KV_FB3"/>
      <sheetName val="315MVA_Addl3"/>
      <sheetName val="Addl_404"/>
      <sheetName val="Addl_203"/>
      <sheetName val="Addl_63_(2)3"/>
      <sheetName val="132kv_DCDS2"/>
      <sheetName val="A_3_72"/>
      <sheetName val="Data_base_Feb_092"/>
      <sheetName val="% of Elect"/>
      <sheetName val="cap all"/>
      <sheetName val="Lead Statement"/>
      <sheetName val="Detailed Estimate"/>
      <sheetName val="Labour charges"/>
      <sheetName val="Sheet3"/>
      <sheetName val="A2-02-03"/>
      <sheetName val="all"/>
      <sheetName val="Form-C4"/>
      <sheetName val="RevenueInput"/>
      <sheetName val="cover1"/>
      <sheetName val="QOSWS "/>
      <sheetName val="QFC"/>
      <sheetName val="DE"/>
      <sheetName val="J"/>
      <sheetName val="BOQ"/>
      <sheetName val="BSPL"/>
      <sheetName val="BREAKUP OF OIL"/>
      <sheetName val="Unit_Rate4"/>
      <sheetName val="160MVA_Addl4"/>
      <sheetName val="220KV_FB4"/>
      <sheetName val="315MVA_Addl4"/>
      <sheetName val="Addl_405"/>
      <sheetName val="Addl_204"/>
      <sheetName val="Addl_63_(2)4"/>
      <sheetName val="A_3_73"/>
      <sheetName val="Data_base_Feb_093"/>
      <sheetName val="132kv_DCDS3"/>
      <sheetName val="PACK_(B)1"/>
      <sheetName val="STN_WISE_EMR1"/>
      <sheetName val="Calculations_1"/>
      <sheetName val="Phasing_1"/>
      <sheetName val="Calculations_2"/>
      <sheetName val="Calculations_3"/>
      <sheetName val="Calculations_4"/>
      <sheetName val="Calculations_5"/>
      <sheetName val="Phasing_3"/>
      <sheetName val="R_Hrs__Since_Comm1"/>
      <sheetName val="Scheme_Area_Details_Block___C22"/>
      <sheetName val="Prop_aug_of_Ex_33KVSS_E3a2"/>
      <sheetName val="Adj_TB"/>
      <sheetName val="Input_sheet"/>
      <sheetName val="BPlan_Energy_Balance_Table"/>
      <sheetName val="Approved_Energy_Balance"/>
      <sheetName val="Energy_Requirement"/>
      <sheetName val="CE_PPA_Installed_"/>
      <sheetName val="Table_for_Business_Plan"/>
      <sheetName val="UPERC_approved_"/>
      <sheetName val="May19_"/>
      <sheetName val="July-19_"/>
      <sheetName val="Sep-19_"/>
      <sheetName val="PP_FY_2019-20_(Monthly)"/>
      <sheetName val="PLF_Computation"/>
      <sheetName val="FY_19_20"/>
      <sheetName val="FY_20_21"/>
      <sheetName val="FY_21_22"/>
      <sheetName val="FY_22_23"/>
      <sheetName val="FY_23_24"/>
      <sheetName val="FY_24_25"/>
      <sheetName val="Table_for_Petition"/>
      <sheetName val="Instruction_Sheet"/>
      <sheetName val="dpc_cost"/>
      <sheetName val="Survey_Status_2"/>
      <sheetName val="Latest_revised_Cost_Estimates_f"/>
      <sheetName val="Form_6"/>
      <sheetName val="220Kv_(2)"/>
      <sheetName val="QOSWS_"/>
      <sheetName val="%_of_Elect"/>
      <sheetName val="cap_all"/>
      <sheetName val="Lead_Statement"/>
      <sheetName val="Detailed_Estimate"/>
      <sheetName val="Labour_char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v>0</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v>0</v>
          </cell>
        </row>
        <row r="173">
          <cell r="I173">
            <v>0</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v>0</v>
          </cell>
        </row>
        <row r="186">
          <cell r="I186">
            <v>0</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v>0</v>
          </cell>
        </row>
        <row r="198">
          <cell r="A198">
            <v>0</v>
          </cell>
          <cell r="B198" t="str">
            <v xml:space="preserve">Foundation work of </v>
          </cell>
          <cell r="C198">
            <v>0</v>
          </cell>
          <cell r="D198">
            <v>0</v>
          </cell>
          <cell r="E198">
            <v>0</v>
          </cell>
          <cell r="F198">
            <v>0</v>
          </cell>
          <cell r="G198">
            <v>0</v>
          </cell>
          <cell r="H198">
            <v>0</v>
          </cell>
          <cell r="I198">
            <v>0</v>
          </cell>
        </row>
        <row r="199">
          <cell r="I199">
            <v>0</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v>0</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2">
          <cell r="A282">
            <v>38</v>
          </cell>
          <cell r="B282" t="str">
            <v>Testing &amp; Commissioning &amp; misc.expenditure</v>
          </cell>
          <cell r="C282" t="str">
            <v>LS</v>
          </cell>
          <cell r="D282">
            <v>0</v>
          </cell>
          <cell r="E282">
            <v>0</v>
          </cell>
          <cell r="F282">
            <v>0.1</v>
          </cell>
          <cell r="G282">
            <v>0.1</v>
          </cell>
          <cell r="H282" t="str">
            <v>LS</v>
          </cell>
          <cell r="I282">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refreshError="1"/>
      <sheetData sheetId="14" refreshError="1"/>
      <sheetData sheetId="15" refreshError="1"/>
      <sheetData sheetId="16">
        <row r="38">
          <cell r="A38" t="str">
            <v xml:space="preserve">ESTIMATE FOR INSTALLATION OF ADDITIONAL 1X40MVA 132/33KV TRANSFORMER AT EXISTING EHV SUBSTATION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ow r="38">
          <cell r="A38">
            <v>0</v>
          </cell>
        </row>
      </sheetData>
      <sheetData sheetId="35">
        <row r="38">
          <cell r="A38" t="str">
            <v xml:space="preserve">ESTIMATE FOR INSTALLATION OF ADDITIONAL 1X40MVA 132/33KV TRANSFORMER AT EXISTING EHV SUBSTATION </v>
          </cell>
        </row>
      </sheetData>
      <sheetData sheetId="36">
        <row r="38">
          <cell r="A38" t="str">
            <v xml:space="preserve">ESTIMATE FOR INSTALLATION OF ADDITIONAL 1X40MVA 132/33KV TRANSFORMER AT EXISTING EHV SUBSTATION </v>
          </cell>
        </row>
      </sheetData>
      <sheetData sheetId="37">
        <row r="38">
          <cell r="A38" t="str">
            <v xml:space="preserve">ESTIMATE FOR INSTALLATION OF ADDITIONAL 1X40MVA 132/33KV TRANSFORMER AT EXISTING EHV SUBSTATION </v>
          </cell>
        </row>
      </sheetData>
      <sheetData sheetId="38">
        <row r="38">
          <cell r="A38" t="str">
            <v xml:space="preserve">ESTIMATE FOR INSTALLATION OF ADDITIONAL 1X40MVA 132/33KV TRANSFORMER AT EXISTING EHV SUBSTATION </v>
          </cell>
        </row>
      </sheetData>
      <sheetData sheetId="39">
        <row r="38">
          <cell r="A38" t="str">
            <v xml:space="preserve">ESTIMATE FOR INSTALLATION OF ADDITIONAL 1X40MVA 132/33KV TRANSFORMER AT EXISTING EHV SUBSTATION </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row r="38">
          <cell r="A38" t="str">
            <v xml:space="preserve">ESTIMATE FOR INSTALLATION OF ADDITIONAL 1X40MVA 132/33KV TRANSFORMER AT EXISTING EHV SUBSTATION </v>
          </cell>
        </row>
      </sheetData>
      <sheetData sheetId="43">
        <row r="38">
          <cell r="A38" t="str">
            <v xml:space="preserve">ESTIMATE FOR INSTALLATION OF ADDITIONAL 1X40MVA 132/33KV TRANSFORMER AT EXISTING EHV SUBSTATION </v>
          </cell>
        </row>
      </sheetData>
      <sheetData sheetId="44">
        <row r="38">
          <cell r="A38" t="str">
            <v xml:space="preserve">ESTIMATE FOR INSTALLATION OF ADDITIONAL 1X40MVA 132/33KV TRANSFORMER AT EXISTING EHV SUBSTATION </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38">
          <cell r="A38" t="str">
            <v xml:space="preserve">ESTIMATE FOR INSTALLATION OF ADDITIONAL 1X40MVA 132/33KV TRANSFORMER AT EXISTING EHV SUBSTATION </v>
          </cell>
        </row>
      </sheetData>
      <sheetData sheetId="59">
        <row r="38">
          <cell r="A38" t="str">
            <v xml:space="preserve">ESTIMATE FOR INSTALLATION OF ADDITIONAL 1X40MVA 132/33KV TRANSFORMER AT EXISTING EHV SUBSTATION </v>
          </cell>
        </row>
      </sheetData>
      <sheetData sheetId="60">
        <row r="38">
          <cell r="A38" t="str">
            <v xml:space="preserve">ESTIMATE FOR INSTALLATION OF ADDITIONAL 1X40MVA 132/33KV TRANSFORMER AT EXISTING EHV SUBSTATION </v>
          </cell>
        </row>
      </sheetData>
      <sheetData sheetId="61">
        <row r="38">
          <cell r="A38" t="str">
            <v xml:space="preserve">ESTIMATE FOR INSTALLATION OF ADDITIONAL 1X40MVA 132/33KV TRANSFORMER AT EXISTING EHV SUBSTATION </v>
          </cell>
        </row>
      </sheetData>
      <sheetData sheetId="62">
        <row r="38">
          <cell r="A38" t="str">
            <v xml:space="preserve">ESTIMATE FOR INSTALLATION OF ADDITIONAL 1X40MVA 132/33KV TRANSFORMER AT EXISTING EHV SUBSTATION </v>
          </cell>
        </row>
      </sheetData>
      <sheetData sheetId="63">
        <row r="38">
          <cell r="A38" t="str">
            <v xml:space="preserve">ESTIMATE FOR INSTALLATION OF ADDITIONAL 1X40MVA 132/33KV TRANSFORMER AT EXISTING EHV SUBSTATION </v>
          </cell>
        </row>
      </sheetData>
      <sheetData sheetId="64">
        <row r="38">
          <cell r="A38" t="str">
            <v xml:space="preserve">ESTIMATE FOR INSTALLATION OF ADDITIONAL 1X40MVA 132/33KV TRANSFORMER AT EXISTING EHV SUBSTATION </v>
          </cell>
        </row>
      </sheetData>
      <sheetData sheetId="65" refreshError="1"/>
      <sheetData sheetId="66" refreshError="1"/>
      <sheetData sheetId="67">
        <row r="38">
          <cell r="A38" t="str">
            <v xml:space="preserve">ESTIMATE FOR INSTALLATION OF ADDITIONAL 1X40MVA 132/33KV TRANSFORMER AT EXISTING EHV SUBSTATION </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ow r="38">
          <cell r="A38">
            <v>0</v>
          </cell>
        </row>
      </sheetData>
      <sheetData sheetId="79">
        <row r="38">
          <cell r="A38" t="str">
            <v xml:space="preserve">ESTIMATE FOR INSTALLATION OF ADDITIONAL 1X40MVA 132/33KV TRANSFORMER AT EXISTING EHV SUBSTATION </v>
          </cell>
        </row>
      </sheetData>
      <sheetData sheetId="80">
        <row r="38">
          <cell r="A38" t="str">
            <v xml:space="preserve">ESTIMATE FOR INSTALLATION OF ADDITIONAL 1X40MVA 132/33KV TRANSFORMER AT EXISTING EHV SUBSTATION </v>
          </cell>
        </row>
      </sheetData>
      <sheetData sheetId="81">
        <row r="38">
          <cell r="A38" t="str">
            <v xml:space="preserve">ESTIMATE FOR INSTALLATION OF ADDITIONAL 1X40MVA 132/33KV TRANSFORMER AT EXISTING EHV SUBSTATION </v>
          </cell>
        </row>
      </sheetData>
      <sheetData sheetId="82">
        <row r="38">
          <cell r="A38" t="str">
            <v xml:space="preserve">ESTIMATE FOR INSTALLATION OF ADDITIONAL 1X40MVA 132/33KV TRANSFORMER AT EXISTING EHV SUBSTATION </v>
          </cell>
        </row>
      </sheetData>
      <sheetData sheetId="83">
        <row r="38">
          <cell r="A38" t="str">
            <v xml:space="preserve">ESTIMATE FOR INSTALLATION OF ADDITIONAL 1X40MVA 132/33KV TRANSFORMER AT EXISTING EHV SUBSTATION </v>
          </cell>
        </row>
      </sheetData>
      <sheetData sheetId="84">
        <row r="38">
          <cell r="A38" t="str">
            <v xml:space="preserve">ESTIMATE FOR INSTALLATION OF ADDITIONAL 1X40MVA 132/33KV TRANSFORMER AT EXISTING EHV SUBSTATION </v>
          </cell>
        </row>
      </sheetData>
      <sheetData sheetId="85">
        <row r="38">
          <cell r="A38" t="str">
            <v xml:space="preserve">ESTIMATE FOR INSTALLATION OF ADDITIONAL 1X40MVA 132/33KV TRANSFORMER AT EXISTING EHV SUBSTATION </v>
          </cell>
        </row>
      </sheetData>
      <sheetData sheetId="86">
        <row r="38">
          <cell r="A38" t="str">
            <v xml:space="preserve">ESTIMATE FOR INSTALLATION OF ADDITIONAL 1X40MVA 132/33KV TRANSFORMER AT EXISTING EHV SUBSTATION </v>
          </cell>
        </row>
      </sheetData>
      <sheetData sheetId="87">
        <row r="38">
          <cell r="A38" t="str">
            <v xml:space="preserve">ESTIMATE FOR INSTALLATION OF ADDITIONAL 1X40MVA 132/33KV TRANSFORMER AT EXISTING EHV SUBSTATION </v>
          </cell>
        </row>
      </sheetData>
      <sheetData sheetId="88">
        <row r="38">
          <cell r="A38">
            <v>0</v>
          </cell>
        </row>
      </sheetData>
      <sheetData sheetId="89">
        <row r="38">
          <cell r="A38" t="str">
            <v xml:space="preserve">ESTIMATE FOR INSTALLATION OF ADDITIONAL 1X40MVA 132/33KV TRANSFORMER AT EXISTING EHV SUBSTATION </v>
          </cell>
        </row>
      </sheetData>
      <sheetData sheetId="90">
        <row r="38">
          <cell r="A38" t="str">
            <v xml:space="preserve">ESTIMATE FOR INSTALLATION OF ADDITIONAL 1X40MVA 132/33KV TRANSFORMER AT EXISTING EHV SUBSTATION </v>
          </cell>
        </row>
      </sheetData>
      <sheetData sheetId="91">
        <row r="38">
          <cell r="A38" t="str">
            <v xml:space="preserve">ESTIMATE FOR INSTALLATION OF ADDITIONAL 1X40MVA 132/33KV TRANSFORMER AT EXISTING EHV SUBSTATION </v>
          </cell>
        </row>
      </sheetData>
      <sheetData sheetId="92">
        <row r="38">
          <cell r="A38" t="str">
            <v xml:space="preserve">ESTIMATE FOR INSTALLATION OF ADDITIONAL 1X40MVA 132/33KV TRANSFORMER AT EXISTING EHV SUBSTATION </v>
          </cell>
        </row>
      </sheetData>
      <sheetData sheetId="93">
        <row r="38">
          <cell r="A38" t="str">
            <v xml:space="preserve">ESTIMATE FOR INSTALLATION OF ADDITIONAL 1X40MVA 132/33KV TRANSFORMER AT EXISTING EHV SUBSTATION </v>
          </cell>
        </row>
      </sheetData>
      <sheetData sheetId="94">
        <row r="38">
          <cell r="A38" t="str">
            <v xml:space="preserve">ESTIMATE FOR INSTALLATION OF ADDITIONAL 1X40MVA 132/33KV TRANSFORMER AT EXISTING EHV SUBSTATION </v>
          </cell>
        </row>
      </sheetData>
      <sheetData sheetId="95">
        <row r="38">
          <cell r="A38">
            <v>0</v>
          </cell>
        </row>
      </sheetData>
      <sheetData sheetId="96">
        <row r="38">
          <cell r="A38" t="str">
            <v xml:space="preserve">ESTIMATE FOR INSTALLATION OF ADDITIONAL 1X40MVA 132/33KV TRANSFORMER AT EXISTING EHV SUBSTATION </v>
          </cell>
        </row>
      </sheetData>
      <sheetData sheetId="97">
        <row r="38">
          <cell r="A38" t="str">
            <v xml:space="preserve">ESTIMATE FOR INSTALLATION OF ADDITIONAL 1X40MVA 132/33KV TRANSFORMER AT EXISTING EHV SUBSTATION </v>
          </cell>
        </row>
      </sheetData>
      <sheetData sheetId="98">
        <row r="38">
          <cell r="A38" t="str">
            <v xml:space="preserve">ESTIMATE FOR INSTALLATION OF ADDITIONAL 1X40MVA 132/33KV TRANSFORMER AT EXISTING EHV SUBSTATION </v>
          </cell>
        </row>
      </sheetData>
      <sheetData sheetId="99">
        <row r="38">
          <cell r="A38" t="str">
            <v xml:space="preserve">ESTIMATE FOR INSTALLATION OF ADDITIONAL 1X40MVA 132/33KV TRANSFORMER AT EXISTING EHV SUBSTATION </v>
          </cell>
        </row>
      </sheetData>
      <sheetData sheetId="100">
        <row r="38">
          <cell r="A38">
            <v>0</v>
          </cell>
        </row>
      </sheetData>
      <sheetData sheetId="101">
        <row r="38">
          <cell r="A38" t="str">
            <v xml:space="preserve">ESTIMATE FOR INSTALLATION OF ADDITIONAL 1X40MVA 132/33KV TRANSFORMER AT EXISTING EHV SUBSTATION </v>
          </cell>
        </row>
      </sheetData>
      <sheetData sheetId="102">
        <row r="38">
          <cell r="A38" t="str">
            <v xml:space="preserve">ESTIMATE FOR INSTALLATION OF ADDITIONAL 1X40MVA 132/33KV TRANSFORMER AT EXISTING EHV SUBSTATION </v>
          </cell>
        </row>
      </sheetData>
      <sheetData sheetId="103">
        <row r="38">
          <cell r="A38" t="str">
            <v xml:space="preserve">ESTIMATE FOR INSTALLATION OF ADDITIONAL 1X40MVA 132/33KV TRANSFORMER AT EXISTING EHV SUBSTATION </v>
          </cell>
        </row>
      </sheetData>
      <sheetData sheetId="104">
        <row r="38">
          <cell r="A38" t="str">
            <v xml:space="preserve">ESTIMATE FOR INSTALLATION OF ADDITIONAL 1X40MVA 132/33KV TRANSFORMER AT EXISTING EHV SUBSTATION </v>
          </cell>
        </row>
      </sheetData>
      <sheetData sheetId="105">
        <row r="38">
          <cell r="A38" t="str">
            <v xml:space="preserve">ESTIMATE FOR INSTALLATION OF ADDITIONAL 1X40MVA 132/33KV TRANSFORMER AT EXISTING EHV SUBSTATION </v>
          </cell>
        </row>
      </sheetData>
      <sheetData sheetId="106">
        <row r="38">
          <cell r="A38" t="str">
            <v xml:space="preserve">ESTIMATE FOR INSTALLATION OF ADDITIONAL 1X40MVA 132/33KV TRANSFORMER AT EXISTING EHV SUBSTATION </v>
          </cell>
        </row>
      </sheetData>
      <sheetData sheetId="107">
        <row r="38">
          <cell r="A38" t="str">
            <v xml:space="preserve">ESTIMATE FOR INSTALLATION OF ADDITIONAL 1X40MVA 132/33KV TRANSFORMER AT EXISTING EHV SUBSTATION </v>
          </cell>
        </row>
      </sheetData>
      <sheetData sheetId="108">
        <row r="38">
          <cell r="A38" t="str">
            <v xml:space="preserve">ESTIMATE FOR INSTALLATION OF ADDITIONAL 1X40MVA 132/33KV TRANSFORMER AT EXISTING EHV SUBSTATION </v>
          </cell>
        </row>
      </sheetData>
      <sheetData sheetId="109">
        <row r="38">
          <cell r="A38" t="str">
            <v xml:space="preserve">ESTIMATE FOR INSTALLATION OF ADDITIONAL 1X40MVA 132/33KV TRANSFORMER AT EXISTING EHV SUBSTATION </v>
          </cell>
        </row>
      </sheetData>
      <sheetData sheetId="110">
        <row r="38">
          <cell r="A38">
            <v>0</v>
          </cell>
        </row>
      </sheetData>
      <sheetData sheetId="111">
        <row r="38">
          <cell r="A38" t="str">
            <v xml:space="preserve">ESTIMATE FOR INSTALLATION OF ADDITIONAL 1X40MVA 132/33KV TRANSFORMER AT EXISTING EHV SUBSTATION </v>
          </cell>
        </row>
      </sheetData>
      <sheetData sheetId="112">
        <row r="38">
          <cell r="A38" t="str">
            <v xml:space="preserve">ESTIMATE FOR INSTALLATION OF ADDITIONAL 1X40MVA 132/33KV TRANSFORMER AT EXISTING EHV SUBSTATION </v>
          </cell>
        </row>
      </sheetData>
      <sheetData sheetId="113">
        <row r="38">
          <cell r="A38" t="str">
            <v xml:space="preserve">ESTIMATE FOR INSTALLATION OF ADDITIONAL 1X40MVA 132/33KV TRANSFORMER AT EXISTING EHV SUBSTATION </v>
          </cell>
        </row>
      </sheetData>
      <sheetData sheetId="114">
        <row r="38">
          <cell r="A38" t="str">
            <v xml:space="preserve">ESTIMATE FOR INSTALLATION OF ADDITIONAL 1X40MVA 132/33KV TRANSFORMER AT EXISTING EHV SUBSTATION </v>
          </cell>
        </row>
      </sheetData>
      <sheetData sheetId="115">
        <row r="38">
          <cell r="A38" t="str">
            <v xml:space="preserve">ESTIMATE FOR INSTALLATION OF ADDITIONAL 1X40MVA 132/33KV TRANSFORMER AT EXISTING EHV SUBSTATION </v>
          </cell>
        </row>
      </sheetData>
      <sheetData sheetId="116">
        <row r="38">
          <cell r="A38" t="str">
            <v xml:space="preserve">ESTIMATE FOR INSTALLATION OF ADDITIONAL 1X40MVA 132/33KV TRANSFORMER AT EXISTING EHV SUBSTATION </v>
          </cell>
        </row>
      </sheetData>
      <sheetData sheetId="117"/>
      <sheetData sheetId="118">
        <row r="38">
          <cell r="A38" t="str">
            <v xml:space="preserve">ESTIMATE FOR INSTALLATION OF ADDITIONAL 1X40MVA 132/33KV TRANSFORMER AT EXISTING EHV SUBSTATION </v>
          </cell>
        </row>
      </sheetData>
      <sheetData sheetId="119">
        <row r="38">
          <cell r="A38" t="str">
            <v xml:space="preserve">ESTIMATE FOR INSTALLATION OF ADDITIONAL 1X40MVA 132/33KV TRANSFORMER AT EXISTING EHV SUBSTATION </v>
          </cell>
        </row>
      </sheetData>
      <sheetData sheetId="120"/>
      <sheetData sheetId="121">
        <row r="38">
          <cell r="A38" t="str">
            <v xml:space="preserve">ESTIMATE FOR INSTALLATION OF ADDITIONAL 1X40MVA 132/33KV TRANSFORMER AT EXISTING EHV SUBSTATION </v>
          </cell>
        </row>
      </sheetData>
      <sheetData sheetId="122">
        <row r="38">
          <cell r="A38" t="str">
            <v xml:space="preserve">ESTIMATE FOR INSTALLATION OF ADDITIONAL 1X40MVA 132/33KV TRANSFORMER AT EXISTING EHV SUBSTATION </v>
          </cell>
        </row>
      </sheetData>
      <sheetData sheetId="123">
        <row r="38">
          <cell r="A38" t="str">
            <v xml:space="preserve">ESTIMATE FOR INSTALLATION OF ADDITIONAL 1X40MVA 132/33KV TRANSFORMER AT EXISTING EHV SUBSTATION </v>
          </cell>
        </row>
      </sheetData>
      <sheetData sheetId="124">
        <row r="38">
          <cell r="A38" t="str">
            <v xml:space="preserve">ESTIMATE FOR INSTALLATION OF ADDITIONAL 1X40MVA 132/33KV TRANSFORMER AT EXISTING EHV SUBSTATION </v>
          </cell>
        </row>
      </sheetData>
      <sheetData sheetId="125">
        <row r="38">
          <cell r="A38" t="str">
            <v xml:space="preserve">ESTIMATE FOR INSTALLATION OF ADDITIONAL 1X40MVA 132/33KV TRANSFORMER AT EXISTING EHV SUBSTATION </v>
          </cell>
        </row>
      </sheetData>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38">
          <cell r="A38" t="str">
            <v xml:space="preserve">ESTIMATE FOR INSTALLATION OF ADDITIONAL 1X40MVA 132/33KV TRANSFORMER AT EXISTING EHV SUBSTATION </v>
          </cell>
        </row>
      </sheetData>
      <sheetData sheetId="163">
        <row r="38">
          <cell r="A38" t="str">
            <v xml:space="preserve">ESTIMATE FOR INSTALLATION OF ADDITIONAL 1X40MVA 132/33KV TRANSFORMER AT EXISTING EHV SUBSTATION </v>
          </cell>
        </row>
      </sheetData>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_PwC"/>
      <sheetName val="Assumptions"/>
      <sheetName val="Gainloss computation FY 09-10"/>
      <sheetName val="Summary"/>
      <sheetName val="Issue sheet"/>
      <sheetName val="Tables_True up FY 09-10"/>
      <sheetName val="O&amp;M costs"/>
      <sheetName val="Sheet1"/>
      <sheetName val="F1(Bhu)"/>
      <sheetName val="F1(Cha)"/>
      <sheetName val="F1(Paras)"/>
      <sheetName val="F1(Kor)"/>
      <sheetName val="F1(Parli)"/>
      <sheetName val="F1(Kha)"/>
      <sheetName val="F1(Nasi)"/>
      <sheetName val="F1(Uran)"/>
      <sheetName val="F1(Hydro)"/>
      <sheetName val="F2.1(Bhu)"/>
      <sheetName val="F2.1(Cha)"/>
      <sheetName val="F2.1(Kor)"/>
      <sheetName val="F2.1(Parli)"/>
      <sheetName val="F2.1(Paras)"/>
      <sheetName val="F2.1(Nasi)"/>
      <sheetName val="F2.1(Uran)"/>
      <sheetName val="F2.1(Kha)"/>
      <sheetName val="Capex Bhu"/>
      <sheetName val="Capex Cha"/>
      <sheetName val="Capex Kor"/>
      <sheetName val="Capex Paras"/>
      <sheetName val="Capex Kha"/>
      <sheetName val="Capex parli"/>
      <sheetName val="Capex Nasi"/>
      <sheetName val="Capex Uran"/>
      <sheetName val="Capex Hydro"/>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F2.2(Cha)"/>
      <sheetName val="F2.3(Cha)"/>
      <sheetName val="F2.6(Cha)"/>
      <sheetName val="F3(Cha)"/>
      <sheetName val="F3.1(Cha)"/>
      <sheetName val="F3.2(Cha)"/>
      <sheetName val="F3.3(Cha)"/>
      <sheetName val="F4(Cha)"/>
      <sheetName val="F5.1(Cha)"/>
      <sheetName val="F5(Cha)"/>
      <sheetName val="F5.2(Cha)"/>
      <sheetName val="F5.3(Cha)"/>
      <sheetName val="F5.4(Cha)"/>
      <sheetName val="F6(Cha)"/>
      <sheetName val="F11(Cha)"/>
      <sheetName val="F12(Cha)"/>
      <sheetName val="O&amp;m EXP."/>
      <sheetName val="Koradi"/>
      <sheetName val="F2.2(Kor)"/>
      <sheetName val="F2.3(Kor)"/>
      <sheetName val="F2.6(Kor)"/>
      <sheetName val="F3(Kor)"/>
      <sheetName val="F3.1(Kor)"/>
      <sheetName val="F3.2(Kor)"/>
      <sheetName val="F3.3(Kor)"/>
      <sheetName val="F4(Kor)"/>
      <sheetName val="F5.4(Kor)"/>
      <sheetName val="F5(Kor)"/>
      <sheetName val="F5.1(Kor)"/>
      <sheetName val="F5.2(Kor)"/>
      <sheetName val="F5.3(Kor)"/>
      <sheetName val="F6(Kor)"/>
      <sheetName val="F11(Kor)"/>
      <sheetName val="F12(Kor)"/>
      <sheetName val="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2.2(Nasi)"/>
      <sheetName val="F2.3(Nasi)"/>
      <sheetName val="F2.6(Nasi)"/>
      <sheetName val="F3(Nasi)"/>
      <sheetName val="F3.1(Nasi)"/>
      <sheetName val="F3.2(Nasi)"/>
      <sheetName val="F3.3(Nasi)"/>
      <sheetName val="F4(Nasi)"/>
      <sheetName val="F5(Nasi)"/>
      <sheetName val="F5.1(Nasi)"/>
      <sheetName val="F5.3(Nasi)"/>
      <sheetName val="F5.2(Nasi)"/>
      <sheetName val="F5.4(Nasi)"/>
      <sheetName val="F6(Nasi)"/>
      <sheetName val="F11(Nasi)"/>
      <sheetName val="F12(Nasi)"/>
      <sheetName val="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2.1(Hydro)"/>
      <sheetName val="F2.3(Hydro)"/>
      <sheetName val="F2.4(Hydro)"/>
      <sheetName val="F2.6(Hydro)"/>
      <sheetName val="F3(Hydro)"/>
      <sheetName val="F3.1(Hydro)"/>
      <sheetName val="F3.2(Hydro)"/>
      <sheetName val="F3.3(Hydro)"/>
      <sheetName val="F4(Koyna)"/>
      <sheetName val="F4(PuneHydro)"/>
      <sheetName val="F4(NasikHydro)"/>
      <sheetName val="F5(Hydro)"/>
      <sheetName val="F5.1(Hydro)"/>
      <sheetName val="F5.2(Hydro)"/>
      <sheetName val="F4(Hydro)"/>
      <sheetName val="F5.4(PuneHydro)"/>
      <sheetName val="F5.3(PuneHydro)"/>
      <sheetName val="F5.3(NasikHydro)"/>
      <sheetName val="F5.4(NasikHydro)"/>
      <sheetName val="F5.4(Koyna)"/>
      <sheetName val="F5.3(Koyna)"/>
      <sheetName val="F6(Hydro)"/>
      <sheetName val="F11(Hydro)"/>
      <sheetName val="F12(Hydro)"/>
      <sheetName val="Revised True Up 200809"/>
      <sheetName val="Impact of FY 08-09"/>
      <sheetName val="Gainloss_computation_FY_09-10"/>
      <sheetName val="Issue_sheet"/>
      <sheetName val="Tables_True_up_FY_09-10"/>
      <sheetName val="O&amp;M_costs"/>
      <sheetName val="F2_1(Bhu)"/>
      <sheetName val="F2_1(Cha)"/>
      <sheetName val="F2_1(Kor)"/>
      <sheetName val="F2_1(Parli)"/>
      <sheetName val="F2_1(Paras)"/>
      <sheetName val="F2_1(Nasi)"/>
      <sheetName val="F2_1(Uran)"/>
      <sheetName val="F2_1(Kha)"/>
      <sheetName val="Capex_Bhu"/>
      <sheetName val="Capex_Cha"/>
      <sheetName val="Capex_Kor"/>
      <sheetName val="Capex_Paras"/>
      <sheetName val="Capex_Kha"/>
      <sheetName val="Capex_parli"/>
      <sheetName val="Capex_Nasi"/>
      <sheetName val="Capex_Uran"/>
      <sheetName val="Capex_Hydro"/>
      <sheetName val="F2_2(Bhu)"/>
      <sheetName val="F2_3(Bhu)"/>
      <sheetName val="F2_6(Bhu)"/>
      <sheetName val="F3_1(Bhu)"/>
      <sheetName val="F3_2(Bhu)"/>
      <sheetName val="F3_3(Bhu)"/>
      <sheetName val="F5_1(Bhu)"/>
      <sheetName val="F5_2(Bhu)"/>
      <sheetName val="F5_3(Bhu)"/>
      <sheetName val="F5_4(Bhu)"/>
      <sheetName val="F2_2(Cha)"/>
      <sheetName val="F2_3(Cha)"/>
      <sheetName val="F2_6(Cha)"/>
      <sheetName val="F3_1(Cha)"/>
      <sheetName val="F3_2(Cha)"/>
      <sheetName val="F3_3(Cha)"/>
      <sheetName val="F5_1(Cha)"/>
      <sheetName val="F5_2(Cha)"/>
      <sheetName val="F5_3(Cha)"/>
      <sheetName val="F5_4(Cha)"/>
      <sheetName val="O&amp;m_EXP_"/>
      <sheetName val="F2_2(Kor)"/>
      <sheetName val="F2_3(Kor)"/>
      <sheetName val="F2_6(Kor)"/>
      <sheetName val="F3_1(Kor)"/>
      <sheetName val="F3_2(Kor)"/>
      <sheetName val="F3_3(Kor)"/>
      <sheetName val="F5_4(Kor)"/>
      <sheetName val="F5_1(Kor)"/>
      <sheetName val="F5_2(Kor)"/>
      <sheetName val="F5_3(Kor)"/>
      <sheetName val="F2_2(Paras)"/>
      <sheetName val="F2_3(Paras)"/>
      <sheetName val="F2_6(Paras)"/>
      <sheetName val="F3_1(Paras)"/>
      <sheetName val="F3_2(Paras)"/>
      <sheetName val="F3_3(Paras)"/>
      <sheetName val="F5_1(Paras)"/>
      <sheetName val="F5_2(Paras)"/>
      <sheetName val="F5_3(Paras)"/>
      <sheetName val="F5_4(Paras)"/>
      <sheetName val="F2_2(Parli)"/>
      <sheetName val="F2_3(Parli)"/>
      <sheetName val="F2_6(Parli)"/>
      <sheetName val="F3_1(Parli)"/>
      <sheetName val="F3_2(Parli)"/>
      <sheetName val="F3_3(Parli)"/>
      <sheetName val="F5_1(Parli)"/>
      <sheetName val="F5_2(Parli)"/>
      <sheetName val="F5_3(Parli)"/>
      <sheetName val="F5_4(Parli)"/>
      <sheetName val="F2_2(Kha)"/>
      <sheetName val="F2_3(Kha)"/>
      <sheetName val="F2_6(Kha)"/>
      <sheetName val="F3_1(Kha)"/>
      <sheetName val="F3_2(Kha)"/>
      <sheetName val="F3_3(Kha)"/>
      <sheetName val="F5_1(Kha)"/>
      <sheetName val="F5_2(Kha)"/>
      <sheetName val="F5_3(Kha)"/>
      <sheetName val="F5_4(Kha)"/>
      <sheetName val="F2_2(Nasi)"/>
      <sheetName val="F2_3(Nasi)"/>
      <sheetName val="F2_6(Nasi)"/>
      <sheetName val="F3_1(Nasi)"/>
      <sheetName val="F3_2(Nasi)"/>
      <sheetName val="F3_3(Nasi)"/>
      <sheetName val="F5_1(Nasi)"/>
      <sheetName val="F5_3(Nasi)"/>
      <sheetName val="F5_2(Nasi)"/>
      <sheetName val="F5_4(Nasi)"/>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4(PuneHydro)"/>
      <sheetName val="F5_3(PuneHydro)"/>
      <sheetName val="F5_3(NasikHydro)"/>
      <sheetName val="F5_4(NasikHydro)"/>
      <sheetName val="F5_4(Koyna)"/>
      <sheetName val="F5_3(Koyna)"/>
      <sheetName val="Revised_True_Up_200809"/>
      <sheetName val="Impact_of_FY_08-09"/>
      <sheetName val="Masters"/>
    </sheetNames>
    <sheetDataSet>
      <sheetData sheetId="0">
        <row r="7">
          <cell r="D7">
            <v>0.1074</v>
          </cell>
          <cell r="E7">
            <v>0.1055</v>
          </cell>
        </row>
        <row r="8">
          <cell r="D8">
            <v>8.1799999999999998E-2</v>
          </cell>
        </row>
        <row r="116">
          <cell r="C116">
            <v>0.11749999999999999</v>
          </cell>
        </row>
      </sheetData>
      <sheetData sheetId="1">
        <row r="3">
          <cell r="B3">
            <v>7.8600000000000003E-2</v>
          </cell>
        </row>
        <row r="16">
          <cell r="B16">
            <v>0.13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0">
          <cell r="V30">
            <v>27.489999999999995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ow r="30">
          <cell r="V30">
            <v>27.489999999999995</v>
          </cell>
        </row>
      </sheetData>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1997-1998"/>
      <sheetName val="1998-1999"/>
      <sheetName val="1999-2000"/>
      <sheetName val="2000-01"/>
      <sheetName val="2001-02"/>
      <sheetName val="2002-03"/>
      <sheetName val="2003-04"/>
      <sheetName val="2004-05"/>
      <sheetName val="2005-06"/>
      <sheetName val="2006-07"/>
      <sheetName val="2007-08"/>
      <sheetName val="2008-09"/>
      <sheetName val="2009-10"/>
      <sheetName val="2010-11"/>
      <sheetName val="2011-12"/>
      <sheetName val="2012-13"/>
      <sheetName val="2013-14"/>
      <sheetName val="2014-15"/>
      <sheetName val="2014-15-U-2ESD"/>
      <sheetName val="Yly-Gen"/>
      <sheetName val="Data"/>
      <sheetName val="Since Comm,"/>
      <sheetName val="History Data"/>
      <sheetName val="Gen.Data 87-97"/>
      <sheetName val="C.F., C.V. &amp; H.R."/>
      <sheetName val="Gen., Coal Factor, Heat Rate"/>
      <sheetName val="SAP-Data"/>
      <sheetName val="Assumptions"/>
      <sheetName val="Assumption_PwC"/>
      <sheetName val="Since_Comm,"/>
      <sheetName val="History_Data"/>
      <sheetName val="Gen_Data_87-97"/>
      <sheetName val="C_F_,_C_V__&amp;_H_R_"/>
      <sheetName val="Gen_,_Coal_Factor,_Hea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2000-01"/>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3">
          <cell r="B3">
            <v>7.8600000000000003E-2</v>
          </cell>
        </row>
        <row r="6">
          <cell r="B6">
            <v>0.06</v>
          </cell>
        </row>
        <row r="7">
          <cell r="B7">
            <v>0.06</v>
          </cell>
        </row>
        <row r="8">
          <cell r="B8">
            <v>0.06</v>
          </cell>
        </row>
        <row r="9">
          <cell r="B9">
            <v>0.06</v>
          </cell>
        </row>
        <row r="10">
          <cell r="B10">
            <v>0.05</v>
          </cell>
        </row>
        <row r="11">
          <cell r="B11">
            <v>0.12</v>
          </cell>
        </row>
        <row r="12">
          <cell r="B12">
            <v>0.12</v>
          </cell>
        </row>
        <row r="13">
          <cell r="B13">
            <v>1</v>
          </cell>
        </row>
        <row r="16">
          <cell r="B16">
            <v>0.13</v>
          </cell>
        </row>
        <row r="17">
          <cell r="B17">
            <v>0.13</v>
          </cell>
        </row>
        <row r="18">
          <cell r="B18">
            <v>0.13</v>
          </cell>
        </row>
        <row r="20">
          <cell r="B20">
            <v>0.1993</v>
          </cell>
        </row>
        <row r="22">
          <cell r="B22">
            <v>70.004999999999995</v>
          </cell>
        </row>
        <row r="23">
          <cell r="B23">
            <v>358.87740000000002</v>
          </cell>
        </row>
        <row r="25">
          <cell r="B25">
            <v>2E-3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HLY_-99-00"/>
      <sheetName val="Hydro_Data"/>
      <sheetName val="dpc_cost"/>
      <sheetName val="Plant_Availability"/>
      <sheetName val="Bombaybazar(Remark)"/>
      <sheetName val="Discom Details"/>
      <sheetName val="A 3.7"/>
      <sheetName val="C.S.GENERATION"/>
      <sheetName val="Sch-3"/>
      <sheetName val="Assumptions"/>
      <sheetName val="04rel"/>
      <sheetName val="all"/>
      <sheetName val="RAJ"/>
      <sheetName val="Cash Flow"/>
      <sheetName val="HLY_-99-002"/>
      <sheetName val="Hydro_Data2"/>
      <sheetName val="dpc_cost2"/>
      <sheetName val="Plant_Availability2"/>
      <sheetName val="HLY_-99-001"/>
      <sheetName val="Hydro_Data1"/>
      <sheetName val="dpc_cost1"/>
      <sheetName val="Plant_Availability1"/>
      <sheetName val="HLY_-99-003"/>
      <sheetName val="Hydro_Data3"/>
      <sheetName val="dpc_cost3"/>
      <sheetName val="Plant_Availability3"/>
      <sheetName val="Discom_Details"/>
      <sheetName val="A_3_7"/>
      <sheetName val="C_S_GENERATION"/>
      <sheetName val="Cash_Flow"/>
      <sheetName val="DCL AUG 12"/>
      <sheetName val="Index Feb 09"/>
      <sheetName val="Data base Feb 09"/>
      <sheetName val="General"/>
      <sheetName val="7.11 p1"/>
      <sheetName val="strain"/>
      <sheetName val="data"/>
      <sheetName val="HLY_-99-004"/>
      <sheetName val="Hydro_Data4"/>
      <sheetName val="dpc_cost4"/>
      <sheetName val="Plant_Availability4"/>
      <sheetName val="Discom_Details1"/>
      <sheetName val="A_3_71"/>
      <sheetName val="C_S_GENERATION1"/>
      <sheetName val="Cash_Flow1"/>
      <sheetName val="7_11_p1"/>
      <sheetName val="7_11_p11"/>
      <sheetName val="Discom_Details2"/>
      <sheetName val="A_3_72"/>
      <sheetName val="C_S_GENERATION2"/>
      <sheetName val="7_11_p12"/>
      <sheetName val="sep01"/>
      <sheetName val="Form-B"/>
      <sheetName val="4 Annex 1 Basic rate"/>
      <sheetName val="tb2002 linked"/>
      <sheetName val="sum"/>
      <sheetName val="DPT-PW"/>
      <sheetName val="Factor_sheet"/>
      <sheetName val="SCF"/>
      <sheetName val="Report"/>
      <sheetName val="Energy_bal"/>
      <sheetName val="TRP"/>
      <sheetName val="Dom"/>
      <sheetName val="Inputs"/>
      <sheetName val="Feb-06"/>
      <sheetName val="17(B) govt"/>
      <sheetName val="Dispatch 2.0"/>
      <sheetName val="DETAILED  BOQ"/>
      <sheetName val="NOPAT_VDF"/>
      <sheetName val="Invested capital_VDF"/>
      <sheetName val="Conductor Size"/>
      <sheetName val="Addl.40"/>
      <sheetName val="DETAILED__BOQ"/>
      <sheetName val="DCL_AUG_12"/>
      <sheetName val="Index_Feb_09"/>
      <sheetName val="Data_base_Feb_09"/>
      <sheetName val="Dispatch_2_0"/>
      <sheetName val="Addl_40"/>
      <sheetName val="Sheet2"/>
      <sheetName val="FT-05-02IsoBOM"/>
      <sheetName val="1"/>
      <sheetName val="Code"/>
      <sheetName val="Design"/>
      <sheetName val="Coalmine"/>
      <sheetName val="Staff Acco."/>
      <sheetName val="BLR 1"/>
      <sheetName val="GEN"/>
      <sheetName val="GAS"/>
      <sheetName val="DEAE"/>
      <sheetName val="BLR2"/>
      <sheetName val="BLR3"/>
      <sheetName val="BLR4"/>
      <sheetName val="BLR5"/>
      <sheetName val="DEM"/>
      <sheetName val="SAM"/>
      <sheetName val="CHEM"/>
      <sheetName val="COP"/>
      <sheetName val="CFL-KIM"/>
      <sheetName val="XLR_NoRangeSheet"/>
      <sheetName val="B&amp;CM LIST"/>
      <sheetName val="Licensee Information"/>
      <sheetName val="deduction"/>
      <sheetName val="addition"/>
      <sheetName val="HLY_-99-005"/>
      <sheetName val="Hydro_Data5"/>
      <sheetName val="dpc_cost5"/>
      <sheetName val="Plant_Availability5"/>
      <sheetName val="Discom_Details3"/>
      <sheetName val="A_3_73"/>
      <sheetName val="C_S_GENERATION3"/>
      <sheetName val="Cash_Flow2"/>
      <sheetName val="DCL_AUG_121"/>
      <sheetName val="Index_Feb_091"/>
      <sheetName val="Data_base_Feb_091"/>
      <sheetName val="7_11_p13"/>
      <sheetName val="tb2002_linked"/>
      <sheetName val="4_Annex_1_Basic_rate"/>
      <sheetName val="17(B)_govt"/>
      <sheetName val="Dispatch_2_01"/>
      <sheetName val="DETAILED__BOQ1"/>
      <sheetName val="Invested_capital_VDF"/>
      <sheetName val="Licensee_Information"/>
      <sheetName val="Addl_401"/>
      <sheetName val="Conductor_Size"/>
      <sheetName val="Staff_Acco_"/>
      <sheetName val="BLR_1"/>
      <sheetName val="B&amp;CM_LIST"/>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
          <cell r="D1">
            <v>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D1">
            <v>0</v>
          </cell>
        </row>
      </sheetData>
      <sheetData sheetId="45">
        <row r="1">
          <cell r="D1">
            <v>0</v>
          </cell>
        </row>
      </sheetData>
      <sheetData sheetId="46">
        <row r="1">
          <cell r="D1">
            <v>0</v>
          </cell>
        </row>
      </sheetData>
      <sheetData sheetId="47">
        <row r="1">
          <cell r="D1">
            <v>0</v>
          </cell>
        </row>
      </sheetData>
      <sheetData sheetId="48">
        <row r="1">
          <cell r="D1">
            <v>0</v>
          </cell>
        </row>
      </sheetData>
      <sheetData sheetId="49">
        <row r="1">
          <cell r="D1">
            <v>0</v>
          </cell>
        </row>
      </sheetData>
      <sheetData sheetId="50">
        <row r="1">
          <cell r="D1">
            <v>0</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
          <cell r="D1">
            <v>0</v>
          </cell>
        </row>
      </sheetData>
      <sheetData sheetId="61">
        <row r="1">
          <cell r="D1">
            <v>0</v>
          </cell>
        </row>
      </sheetData>
      <sheetData sheetId="62">
        <row r="1">
          <cell r="D1">
            <v>0</v>
          </cell>
        </row>
      </sheetData>
      <sheetData sheetId="63">
        <row r="1">
          <cell r="D1">
            <v>0</v>
          </cell>
        </row>
      </sheetData>
      <sheetData sheetId="64">
        <row r="1">
          <cell r="D1">
            <v>0</v>
          </cell>
        </row>
      </sheetData>
      <sheetData sheetId="65">
        <row r="1">
          <cell r="D1">
            <v>0</v>
          </cell>
        </row>
      </sheetData>
      <sheetData sheetId="66">
        <row r="1">
          <cell r="D1">
            <v>0</v>
          </cell>
        </row>
      </sheetData>
      <sheetData sheetId="67">
        <row r="1">
          <cell r="D1">
            <v>0</v>
          </cell>
        </row>
      </sheetData>
      <sheetData sheetId="68">
        <row r="1">
          <cell r="D1">
            <v>0</v>
          </cell>
        </row>
      </sheetData>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ow r="1">
          <cell r="D1">
            <v>0</v>
          </cell>
        </row>
      </sheetData>
      <sheetData sheetId="93">
        <row r="1">
          <cell r="D1">
            <v>0</v>
          </cell>
        </row>
      </sheetData>
      <sheetData sheetId="94">
        <row r="1">
          <cell r="D1">
            <v>0</v>
          </cell>
        </row>
      </sheetData>
      <sheetData sheetId="95">
        <row r="1">
          <cell r="D1">
            <v>0</v>
          </cell>
        </row>
      </sheetData>
      <sheetData sheetId="96">
        <row r="1">
          <cell r="D1">
            <v>0</v>
          </cell>
        </row>
      </sheetData>
      <sheetData sheetId="97">
        <row r="1">
          <cell r="D1">
            <v>0</v>
          </cell>
        </row>
      </sheetData>
      <sheetData sheetId="98">
        <row r="1">
          <cell r="D1">
            <v>0</v>
          </cell>
        </row>
      </sheetData>
      <sheetData sheetId="99">
        <row r="1">
          <cell r="D1">
            <v>0</v>
          </cell>
        </row>
      </sheetData>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el_qty"/>
      <sheetName val="Nov_04"/>
      <sheetName val="Dec_04"/>
      <sheetName val="Assumptions"/>
      <sheetName val="dpc cost"/>
      <sheetName val="SUMMERY"/>
      <sheetName val="OCM3"/>
      <sheetName val="dpc_cost"/>
      <sheetName val="deduction"/>
      <sheetName val="addition"/>
      <sheetName val="sep01"/>
      <sheetName val="NP"/>
      <sheetName val="PP"/>
      <sheetName val="Water _balance_Dec04"/>
    </sheetNames>
    <sheetDataSet>
      <sheetData sheetId="0" refreshError="1">
        <row r="8">
          <cell r="B8">
            <v>195</v>
          </cell>
          <cell r="C8">
            <v>1</v>
          </cell>
        </row>
        <row r="9">
          <cell r="B9">
            <v>195.02500000000001</v>
          </cell>
          <cell r="C9">
            <v>1.05</v>
          </cell>
        </row>
        <row r="10">
          <cell r="B10">
            <v>195.05</v>
          </cell>
          <cell r="C10">
            <v>1.1000000000000001</v>
          </cell>
        </row>
        <row r="11">
          <cell r="B11">
            <v>195.07499999999999</v>
          </cell>
          <cell r="C11">
            <v>1.1499999999999999</v>
          </cell>
        </row>
        <row r="12">
          <cell r="B12">
            <v>195.1</v>
          </cell>
          <cell r="C12">
            <v>1.2</v>
          </cell>
        </row>
        <row r="13">
          <cell r="B13">
            <v>195.125</v>
          </cell>
          <cell r="C13">
            <v>1.25</v>
          </cell>
        </row>
        <row r="14">
          <cell r="B14">
            <v>195.15</v>
          </cell>
          <cell r="C14">
            <v>1.3</v>
          </cell>
        </row>
        <row r="15">
          <cell r="B15">
            <v>195.17500000000001</v>
          </cell>
          <cell r="C15">
            <v>1.35</v>
          </cell>
        </row>
        <row r="16">
          <cell r="B16">
            <v>195.2</v>
          </cell>
          <cell r="C16">
            <v>1.4</v>
          </cell>
        </row>
        <row r="17">
          <cell r="B17">
            <v>195.22499999999999</v>
          </cell>
          <cell r="C17">
            <v>1.45</v>
          </cell>
        </row>
        <row r="18">
          <cell r="B18">
            <v>195.25</v>
          </cell>
          <cell r="C18">
            <v>1.5</v>
          </cell>
        </row>
        <row r="19">
          <cell r="B19">
            <v>195.27500000000001</v>
          </cell>
          <cell r="C19">
            <v>1.55</v>
          </cell>
        </row>
        <row r="20">
          <cell r="B20">
            <v>195.3</v>
          </cell>
          <cell r="C20">
            <v>1.6</v>
          </cell>
        </row>
        <row r="21">
          <cell r="B21">
            <v>195.32499999999999</v>
          </cell>
          <cell r="C21">
            <v>1.65</v>
          </cell>
        </row>
        <row r="22">
          <cell r="B22">
            <v>195.35</v>
          </cell>
          <cell r="C22">
            <v>1.7</v>
          </cell>
        </row>
        <row r="23">
          <cell r="B23">
            <v>195.375</v>
          </cell>
          <cell r="C23">
            <v>1.75</v>
          </cell>
        </row>
        <row r="24">
          <cell r="B24">
            <v>195.4</v>
          </cell>
          <cell r="C24">
            <v>1.8</v>
          </cell>
        </row>
        <row r="25">
          <cell r="B25">
            <v>195.42500000000001</v>
          </cell>
          <cell r="C25">
            <v>1.85</v>
          </cell>
        </row>
        <row r="26">
          <cell r="B26">
            <v>195.45</v>
          </cell>
          <cell r="C26">
            <v>1.9</v>
          </cell>
        </row>
        <row r="27">
          <cell r="B27">
            <v>195.47499999999999</v>
          </cell>
          <cell r="C27">
            <v>1.95</v>
          </cell>
        </row>
        <row r="28">
          <cell r="B28">
            <v>195.5</v>
          </cell>
          <cell r="C28">
            <v>2</v>
          </cell>
        </row>
        <row r="29">
          <cell r="B29">
            <v>195.52500000000001</v>
          </cell>
          <cell r="C29">
            <v>2.0499999999999998</v>
          </cell>
        </row>
        <row r="30">
          <cell r="B30">
            <v>195.55</v>
          </cell>
          <cell r="C30">
            <v>2.1</v>
          </cell>
        </row>
        <row r="31">
          <cell r="B31">
            <v>195.57499999999999</v>
          </cell>
          <cell r="C31">
            <v>2.15</v>
          </cell>
        </row>
        <row r="32">
          <cell r="B32">
            <v>195.6</v>
          </cell>
          <cell r="C32">
            <v>2.2000000000000002</v>
          </cell>
        </row>
        <row r="33">
          <cell r="B33">
            <v>195.625</v>
          </cell>
          <cell r="C33">
            <v>2.25</v>
          </cell>
        </row>
        <row r="34">
          <cell r="B34">
            <v>195.65</v>
          </cell>
          <cell r="C34">
            <v>2.2999999999999998</v>
          </cell>
        </row>
        <row r="35">
          <cell r="B35">
            <v>195.67500000000001</v>
          </cell>
          <cell r="C35">
            <v>2.35</v>
          </cell>
        </row>
        <row r="36">
          <cell r="B36">
            <v>195.7</v>
          </cell>
          <cell r="C36">
            <v>2.4</v>
          </cell>
        </row>
        <row r="37">
          <cell r="B37">
            <v>195.72499999999999</v>
          </cell>
          <cell r="C37">
            <v>2.4500000000000002</v>
          </cell>
        </row>
        <row r="38">
          <cell r="B38">
            <v>195.75</v>
          </cell>
          <cell r="C38">
            <v>2.5</v>
          </cell>
        </row>
        <row r="39">
          <cell r="B39">
            <v>195.77500000000001</v>
          </cell>
          <cell r="C39">
            <v>2.5499999999999998</v>
          </cell>
        </row>
        <row r="40">
          <cell r="B40">
            <v>195.8</v>
          </cell>
          <cell r="C40">
            <v>2.6</v>
          </cell>
        </row>
        <row r="41">
          <cell r="B41">
            <v>195.82499999999999</v>
          </cell>
          <cell r="C41">
            <v>2.65</v>
          </cell>
        </row>
        <row r="42">
          <cell r="B42">
            <v>195.85</v>
          </cell>
          <cell r="C42">
            <v>2.7</v>
          </cell>
        </row>
        <row r="43">
          <cell r="B43">
            <v>195.875</v>
          </cell>
          <cell r="C43">
            <v>2.75</v>
          </cell>
        </row>
        <row r="44">
          <cell r="B44">
            <v>195.9</v>
          </cell>
          <cell r="C44">
            <v>2.8</v>
          </cell>
        </row>
        <row r="45">
          <cell r="B45">
            <v>195.92500000000001</v>
          </cell>
          <cell r="C45">
            <v>2.85</v>
          </cell>
        </row>
        <row r="46">
          <cell r="B46">
            <v>195.95</v>
          </cell>
          <cell r="C46">
            <v>2.9</v>
          </cell>
        </row>
        <row r="47">
          <cell r="B47">
            <v>195.97499999999999</v>
          </cell>
          <cell r="C47">
            <v>2.95</v>
          </cell>
        </row>
        <row r="48">
          <cell r="B48">
            <v>196</v>
          </cell>
          <cell r="C48">
            <v>3</v>
          </cell>
        </row>
        <row r="49">
          <cell r="B49">
            <v>196.02500000000001</v>
          </cell>
          <cell r="C49">
            <v>3.0750000000000002</v>
          </cell>
        </row>
        <row r="50">
          <cell r="B50">
            <v>196.05</v>
          </cell>
          <cell r="C50">
            <v>3.15</v>
          </cell>
        </row>
        <row r="51">
          <cell r="B51">
            <v>196.07499999999999</v>
          </cell>
          <cell r="C51">
            <v>3.2250000000000001</v>
          </cell>
        </row>
        <row r="52">
          <cell r="B52">
            <v>196.1</v>
          </cell>
          <cell r="C52">
            <v>3.3</v>
          </cell>
        </row>
        <row r="53">
          <cell r="B53">
            <v>196.125</v>
          </cell>
          <cell r="C53">
            <v>3.375</v>
          </cell>
        </row>
        <row r="54">
          <cell r="B54">
            <v>196.15</v>
          </cell>
          <cell r="C54">
            <v>3.45</v>
          </cell>
        </row>
        <row r="55">
          <cell r="B55">
            <v>196.17500000000001</v>
          </cell>
          <cell r="C55">
            <v>3.5249999999999999</v>
          </cell>
        </row>
        <row r="56">
          <cell r="B56">
            <v>196.2</v>
          </cell>
          <cell r="C56">
            <v>3.6</v>
          </cell>
        </row>
        <row r="57">
          <cell r="B57">
            <v>196.22499999999999</v>
          </cell>
          <cell r="C57">
            <v>3.6749999999999998</v>
          </cell>
        </row>
        <row r="58">
          <cell r="B58">
            <v>196.25</v>
          </cell>
          <cell r="C58">
            <v>3.75</v>
          </cell>
        </row>
        <row r="59">
          <cell r="B59">
            <v>196.27500000000001</v>
          </cell>
          <cell r="C59">
            <v>3.8250000000000002</v>
          </cell>
        </row>
        <row r="60">
          <cell r="B60">
            <v>196.3</v>
          </cell>
          <cell r="C60">
            <v>3.9</v>
          </cell>
        </row>
        <row r="61">
          <cell r="B61">
            <v>196.32499999999999</v>
          </cell>
          <cell r="C61">
            <v>3.9750000000000001</v>
          </cell>
        </row>
        <row r="62">
          <cell r="B62">
            <v>196.35</v>
          </cell>
          <cell r="C62">
            <v>4.05</v>
          </cell>
        </row>
        <row r="63">
          <cell r="B63">
            <v>196.375</v>
          </cell>
          <cell r="C63">
            <v>4.125</v>
          </cell>
        </row>
        <row r="64">
          <cell r="B64">
            <v>196.4</v>
          </cell>
          <cell r="C64">
            <v>4.2</v>
          </cell>
        </row>
        <row r="65">
          <cell r="B65">
            <v>196.42500000000001</v>
          </cell>
          <cell r="C65">
            <v>4.2750000000000004</v>
          </cell>
        </row>
        <row r="66">
          <cell r="B66">
            <v>196.45</v>
          </cell>
          <cell r="C66">
            <v>4.3499999999999996</v>
          </cell>
        </row>
        <row r="67">
          <cell r="B67">
            <v>196.47499999999999</v>
          </cell>
          <cell r="C67">
            <v>4.4249999999999998</v>
          </cell>
        </row>
        <row r="68">
          <cell r="B68">
            <v>196.5</v>
          </cell>
          <cell r="C68">
            <v>4.5</v>
          </cell>
        </row>
        <row r="69">
          <cell r="B69">
            <v>196.52500000000001</v>
          </cell>
          <cell r="C69">
            <v>4.5750000000000002</v>
          </cell>
        </row>
        <row r="70">
          <cell r="B70">
            <v>196.55</v>
          </cell>
          <cell r="C70">
            <v>4.6500000000000004</v>
          </cell>
        </row>
        <row r="71">
          <cell r="B71">
            <v>196.57499999999999</v>
          </cell>
          <cell r="C71">
            <v>4.7249999999999996</v>
          </cell>
        </row>
        <row r="72">
          <cell r="B72">
            <v>196.6</v>
          </cell>
          <cell r="C72">
            <v>4.8</v>
          </cell>
        </row>
        <row r="73">
          <cell r="B73">
            <v>196.625</v>
          </cell>
          <cell r="C73">
            <v>4.875</v>
          </cell>
        </row>
        <row r="74">
          <cell r="B74">
            <v>196.65</v>
          </cell>
          <cell r="C74">
            <v>4.95</v>
          </cell>
        </row>
        <row r="75">
          <cell r="B75">
            <v>196.67500000000001</v>
          </cell>
          <cell r="C75">
            <v>5.0250000000000004</v>
          </cell>
        </row>
        <row r="76">
          <cell r="B76">
            <v>196.7</v>
          </cell>
          <cell r="C76">
            <v>5.0999999999999996</v>
          </cell>
        </row>
        <row r="77">
          <cell r="B77">
            <v>196.72499999999999</v>
          </cell>
          <cell r="C77">
            <v>5.1749999999999998</v>
          </cell>
        </row>
        <row r="78">
          <cell r="B78">
            <v>196.75</v>
          </cell>
          <cell r="C78">
            <v>5.25</v>
          </cell>
        </row>
        <row r="79">
          <cell r="B79">
            <v>196.77500000000001</v>
          </cell>
          <cell r="C79">
            <v>5.3250000000000002</v>
          </cell>
        </row>
        <row r="80">
          <cell r="B80">
            <v>196.8</v>
          </cell>
          <cell r="C80">
            <v>5.4</v>
          </cell>
        </row>
        <row r="81">
          <cell r="B81">
            <v>196.82499999999999</v>
          </cell>
          <cell r="C81">
            <v>5.4749999999999996</v>
          </cell>
        </row>
        <row r="82">
          <cell r="B82">
            <v>196.85</v>
          </cell>
          <cell r="C82">
            <v>5.55</v>
          </cell>
        </row>
        <row r="83">
          <cell r="B83">
            <v>196.875</v>
          </cell>
          <cell r="C83">
            <v>5.625</v>
          </cell>
        </row>
        <row r="84">
          <cell r="B84">
            <v>196.9</v>
          </cell>
          <cell r="C84">
            <v>5.7</v>
          </cell>
        </row>
        <row r="85">
          <cell r="B85">
            <v>196.92500000000001</v>
          </cell>
          <cell r="C85">
            <v>5.7750000000000004</v>
          </cell>
        </row>
        <row r="86">
          <cell r="B86">
            <v>196.95</v>
          </cell>
          <cell r="C86">
            <v>5.85</v>
          </cell>
        </row>
        <row r="87">
          <cell r="B87">
            <v>196.97499999999999</v>
          </cell>
          <cell r="C87">
            <v>5.9249999999999998</v>
          </cell>
        </row>
        <row r="88">
          <cell r="B88">
            <v>197</v>
          </cell>
          <cell r="C88">
            <v>6</v>
          </cell>
        </row>
        <row r="89">
          <cell r="B89">
            <v>197.02500000000001</v>
          </cell>
          <cell r="C89">
            <v>6.125</v>
          </cell>
        </row>
        <row r="90">
          <cell r="B90">
            <v>197.05</v>
          </cell>
          <cell r="C90">
            <v>6.25</v>
          </cell>
        </row>
        <row r="91">
          <cell r="B91">
            <v>197.07499999999999</v>
          </cell>
          <cell r="C91">
            <v>6.375</v>
          </cell>
        </row>
        <row r="92">
          <cell r="B92">
            <v>197.1</v>
          </cell>
          <cell r="C92">
            <v>6.5</v>
          </cell>
        </row>
        <row r="93">
          <cell r="B93">
            <v>197.125</v>
          </cell>
          <cell r="C93">
            <v>6.625</v>
          </cell>
        </row>
        <row r="94">
          <cell r="B94">
            <v>197.15</v>
          </cell>
          <cell r="C94">
            <v>6.75</v>
          </cell>
        </row>
        <row r="95">
          <cell r="B95">
            <v>197.17500000000001</v>
          </cell>
          <cell r="C95">
            <v>6.875</v>
          </cell>
        </row>
        <row r="96">
          <cell r="B96">
            <v>197.2</v>
          </cell>
          <cell r="C96">
            <v>7</v>
          </cell>
        </row>
        <row r="97">
          <cell r="B97">
            <v>197.22499999999999</v>
          </cell>
          <cell r="C97">
            <v>7.125</v>
          </cell>
        </row>
        <row r="98">
          <cell r="B98">
            <v>197.25</v>
          </cell>
          <cell r="C98">
            <v>7.25</v>
          </cell>
        </row>
        <row r="99">
          <cell r="B99">
            <v>197.27500000000001</v>
          </cell>
          <cell r="C99">
            <v>7.375</v>
          </cell>
        </row>
        <row r="100">
          <cell r="B100">
            <v>197.3</v>
          </cell>
          <cell r="C100">
            <v>7.5</v>
          </cell>
        </row>
        <row r="101">
          <cell r="B101">
            <v>197.32499999999999</v>
          </cell>
          <cell r="C101">
            <v>7.625</v>
          </cell>
        </row>
        <row r="102">
          <cell r="B102">
            <v>197.35</v>
          </cell>
          <cell r="C102">
            <v>7.75</v>
          </cell>
        </row>
        <row r="103">
          <cell r="B103">
            <v>197.375</v>
          </cell>
          <cell r="C103">
            <v>7.875</v>
          </cell>
        </row>
        <row r="104">
          <cell r="B104">
            <v>197.4</v>
          </cell>
          <cell r="C104">
            <v>8</v>
          </cell>
        </row>
        <row r="105">
          <cell r="B105">
            <v>197.42500000000001</v>
          </cell>
          <cell r="C105">
            <v>8.125</v>
          </cell>
        </row>
        <row r="106">
          <cell r="B106">
            <v>197.45</v>
          </cell>
          <cell r="C106">
            <v>8.25</v>
          </cell>
        </row>
        <row r="107">
          <cell r="B107">
            <v>197.47499999999999</v>
          </cell>
          <cell r="C107">
            <v>8.375</v>
          </cell>
        </row>
        <row r="108">
          <cell r="B108">
            <v>197.5</v>
          </cell>
          <cell r="C108">
            <v>8.5</v>
          </cell>
        </row>
        <row r="109">
          <cell r="B109">
            <v>197.52500000000001</v>
          </cell>
          <cell r="C109">
            <v>8.625</v>
          </cell>
        </row>
        <row r="110">
          <cell r="B110">
            <v>197.55000000000049</v>
          </cell>
          <cell r="C110">
            <v>8.75</v>
          </cell>
        </row>
        <row r="111">
          <cell r="B111">
            <v>197.5750000000005</v>
          </cell>
          <cell r="C111">
            <v>8.875</v>
          </cell>
        </row>
        <row r="112">
          <cell r="B112">
            <v>197.6</v>
          </cell>
          <cell r="C112">
            <v>9</v>
          </cell>
        </row>
        <row r="113">
          <cell r="B113">
            <v>197.625</v>
          </cell>
          <cell r="C113">
            <v>9.125</v>
          </cell>
        </row>
        <row r="114">
          <cell r="B114">
            <v>197.65</v>
          </cell>
          <cell r="C114">
            <v>9.25</v>
          </cell>
        </row>
        <row r="115">
          <cell r="B115">
            <v>197.67500000000001</v>
          </cell>
          <cell r="C115">
            <v>9.375</v>
          </cell>
        </row>
        <row r="116">
          <cell r="B116">
            <v>197.7</v>
          </cell>
          <cell r="C116">
            <v>9.5</v>
          </cell>
        </row>
        <row r="117">
          <cell r="B117">
            <v>197.72499999999999</v>
          </cell>
          <cell r="C117">
            <v>9.625</v>
          </cell>
        </row>
        <row r="118">
          <cell r="B118">
            <v>197.75</v>
          </cell>
          <cell r="C118">
            <v>9.75</v>
          </cell>
        </row>
        <row r="119">
          <cell r="B119">
            <v>197.77500000000001</v>
          </cell>
          <cell r="C119">
            <v>9.875</v>
          </cell>
        </row>
        <row r="120">
          <cell r="B120">
            <v>197.8</v>
          </cell>
          <cell r="C120">
            <v>10</v>
          </cell>
        </row>
        <row r="121">
          <cell r="B121">
            <v>197.82499999999999</v>
          </cell>
          <cell r="C121">
            <v>10.125</v>
          </cell>
        </row>
        <row r="122">
          <cell r="B122">
            <v>197.85</v>
          </cell>
          <cell r="C122">
            <v>10.25</v>
          </cell>
        </row>
        <row r="123">
          <cell r="B123">
            <v>197.875</v>
          </cell>
          <cell r="C123">
            <v>10.375</v>
          </cell>
        </row>
        <row r="124">
          <cell r="B124">
            <v>197.9</v>
          </cell>
          <cell r="C124">
            <v>10.5</v>
          </cell>
        </row>
        <row r="125">
          <cell r="B125">
            <v>197.92500000000001</v>
          </cell>
          <cell r="C125">
            <v>10.625</v>
          </cell>
        </row>
        <row r="126">
          <cell r="B126">
            <v>197.95</v>
          </cell>
          <cell r="C126">
            <v>10.75</v>
          </cell>
        </row>
        <row r="127">
          <cell r="B127">
            <v>197.97499999999999</v>
          </cell>
          <cell r="C127">
            <v>10.875</v>
          </cell>
        </row>
        <row r="128">
          <cell r="B128">
            <v>198</v>
          </cell>
          <cell r="C128">
            <v>11</v>
          </cell>
        </row>
        <row r="129">
          <cell r="B129">
            <v>198.02500000000001</v>
          </cell>
          <cell r="C129">
            <v>11.15</v>
          </cell>
        </row>
        <row r="130">
          <cell r="B130">
            <v>198.05</v>
          </cell>
          <cell r="C130">
            <v>11.3</v>
          </cell>
        </row>
        <row r="131">
          <cell r="B131">
            <v>198.07499999999999</v>
          </cell>
          <cell r="C131">
            <v>11.45</v>
          </cell>
        </row>
        <row r="132">
          <cell r="B132">
            <v>198.1</v>
          </cell>
          <cell r="C132">
            <v>11.6</v>
          </cell>
        </row>
        <row r="133">
          <cell r="B133">
            <v>198.125</v>
          </cell>
          <cell r="C133">
            <v>11.75</v>
          </cell>
        </row>
        <row r="134">
          <cell r="B134">
            <v>198.15</v>
          </cell>
          <cell r="C134">
            <v>11.9</v>
          </cell>
        </row>
        <row r="135">
          <cell r="B135">
            <v>198.17500000000001</v>
          </cell>
          <cell r="C135">
            <v>12.05</v>
          </cell>
        </row>
        <row r="136">
          <cell r="B136">
            <v>198.2</v>
          </cell>
          <cell r="C136">
            <v>12.2</v>
          </cell>
        </row>
        <row r="137">
          <cell r="B137">
            <v>198.22499999999999</v>
          </cell>
          <cell r="C137">
            <v>12.35</v>
          </cell>
        </row>
        <row r="138">
          <cell r="B138">
            <v>198.25</v>
          </cell>
          <cell r="C138">
            <v>12.5</v>
          </cell>
        </row>
        <row r="139">
          <cell r="B139">
            <v>198.27500000000001</v>
          </cell>
          <cell r="C139">
            <v>12.65</v>
          </cell>
        </row>
        <row r="140">
          <cell r="B140">
            <v>198.3</v>
          </cell>
          <cell r="C140">
            <v>12.8</v>
          </cell>
        </row>
        <row r="141">
          <cell r="B141">
            <v>198.32499999999999</v>
          </cell>
          <cell r="C141">
            <v>12.95</v>
          </cell>
        </row>
        <row r="142">
          <cell r="B142">
            <v>198.35</v>
          </cell>
          <cell r="C142">
            <v>13.1</v>
          </cell>
        </row>
        <row r="143">
          <cell r="B143">
            <v>198.375</v>
          </cell>
          <cell r="C143">
            <v>13.25</v>
          </cell>
        </row>
        <row r="144">
          <cell r="B144">
            <v>198.4</v>
          </cell>
          <cell r="C144">
            <v>13.4</v>
          </cell>
        </row>
        <row r="145">
          <cell r="B145">
            <v>198.42500000000001</v>
          </cell>
          <cell r="C145">
            <v>13.55</v>
          </cell>
        </row>
        <row r="146">
          <cell r="B146">
            <v>198.45</v>
          </cell>
          <cell r="C146">
            <v>13.7</v>
          </cell>
        </row>
        <row r="147">
          <cell r="B147">
            <v>198.47499999999999</v>
          </cell>
          <cell r="C147">
            <v>13.85</v>
          </cell>
        </row>
        <row r="148">
          <cell r="B148">
            <v>198.5</v>
          </cell>
          <cell r="C148">
            <v>14</v>
          </cell>
        </row>
        <row r="149">
          <cell r="B149">
            <v>198.52500000000001</v>
          </cell>
          <cell r="C149">
            <v>14.2</v>
          </cell>
        </row>
        <row r="150">
          <cell r="B150">
            <v>198.55</v>
          </cell>
          <cell r="C150">
            <v>14.4</v>
          </cell>
        </row>
        <row r="151">
          <cell r="B151">
            <v>198.57499999999999</v>
          </cell>
          <cell r="C151">
            <v>14.6</v>
          </cell>
        </row>
        <row r="152">
          <cell r="B152">
            <v>198.6</v>
          </cell>
          <cell r="C152">
            <v>14.8</v>
          </cell>
        </row>
        <row r="153">
          <cell r="B153">
            <v>198.625</v>
          </cell>
          <cell r="C153">
            <v>15</v>
          </cell>
        </row>
        <row r="154">
          <cell r="B154">
            <v>198.65</v>
          </cell>
          <cell r="C154">
            <v>15.2</v>
          </cell>
        </row>
        <row r="155">
          <cell r="B155">
            <v>198.67500000000001</v>
          </cell>
          <cell r="C155">
            <v>15.4</v>
          </cell>
        </row>
        <row r="156">
          <cell r="B156">
            <v>198.7</v>
          </cell>
          <cell r="C156">
            <v>15.6</v>
          </cell>
        </row>
        <row r="157">
          <cell r="B157">
            <v>198.72499999999999</v>
          </cell>
          <cell r="C157">
            <v>15.8</v>
          </cell>
        </row>
        <row r="158">
          <cell r="B158">
            <v>198.75</v>
          </cell>
          <cell r="C158">
            <v>16</v>
          </cell>
        </row>
        <row r="159">
          <cell r="B159">
            <v>198.77500000000001</v>
          </cell>
          <cell r="C159">
            <v>16.2</v>
          </cell>
        </row>
        <row r="160">
          <cell r="B160">
            <v>198.8</v>
          </cell>
          <cell r="C160">
            <v>16.399999999999999</v>
          </cell>
        </row>
        <row r="161">
          <cell r="B161">
            <v>198.82499999999999</v>
          </cell>
          <cell r="C161">
            <v>16.600000000000001</v>
          </cell>
        </row>
        <row r="162">
          <cell r="B162">
            <v>198.85</v>
          </cell>
          <cell r="C162">
            <v>16.8</v>
          </cell>
        </row>
        <row r="163">
          <cell r="B163">
            <v>198.875</v>
          </cell>
          <cell r="C163">
            <v>17</v>
          </cell>
        </row>
        <row r="164">
          <cell r="B164">
            <v>198.9</v>
          </cell>
          <cell r="C164">
            <v>17.2</v>
          </cell>
        </row>
        <row r="165">
          <cell r="B165">
            <v>198.92500000000001</v>
          </cell>
          <cell r="C165">
            <v>17.399999999999999</v>
          </cell>
        </row>
        <row r="166">
          <cell r="B166">
            <v>198.95</v>
          </cell>
          <cell r="C166">
            <v>17.600000000000001</v>
          </cell>
        </row>
        <row r="167">
          <cell r="B167">
            <v>198.97499999999999</v>
          </cell>
          <cell r="C167">
            <v>17.8</v>
          </cell>
        </row>
        <row r="168">
          <cell r="B168">
            <v>199</v>
          </cell>
          <cell r="C168">
            <v>18</v>
          </cell>
        </row>
        <row r="169">
          <cell r="B169">
            <v>199.02500000000001</v>
          </cell>
          <cell r="C169">
            <v>18.2</v>
          </cell>
        </row>
        <row r="170">
          <cell r="B170">
            <v>199.05</v>
          </cell>
          <cell r="C170">
            <v>18.399999999999999</v>
          </cell>
        </row>
        <row r="171">
          <cell r="B171">
            <v>199.07499999999999</v>
          </cell>
          <cell r="C171">
            <v>18.600000000000001</v>
          </cell>
        </row>
        <row r="172">
          <cell r="B172">
            <v>199.1</v>
          </cell>
          <cell r="C172">
            <v>18.8</v>
          </cell>
        </row>
        <row r="173">
          <cell r="B173">
            <v>199.125</v>
          </cell>
          <cell r="C173">
            <v>19</v>
          </cell>
        </row>
        <row r="174">
          <cell r="B174">
            <v>199.15</v>
          </cell>
          <cell r="C174">
            <v>19.2</v>
          </cell>
        </row>
        <row r="175">
          <cell r="B175">
            <v>199.17500000000001</v>
          </cell>
          <cell r="C175">
            <v>19.399999999999999</v>
          </cell>
        </row>
        <row r="176">
          <cell r="B176">
            <v>199.2</v>
          </cell>
          <cell r="C176">
            <v>19.600000000000001</v>
          </cell>
        </row>
        <row r="177">
          <cell r="B177">
            <v>199.22499999999999</v>
          </cell>
          <cell r="C177">
            <v>19.8</v>
          </cell>
        </row>
        <row r="178">
          <cell r="B178">
            <v>199.25</v>
          </cell>
          <cell r="C178">
            <v>20</v>
          </cell>
        </row>
        <row r="179">
          <cell r="B179">
            <v>199.27500000000001</v>
          </cell>
          <cell r="C179">
            <v>20.2</v>
          </cell>
        </row>
        <row r="180">
          <cell r="B180">
            <v>199.3</v>
          </cell>
          <cell r="C180">
            <v>20.399999999999999</v>
          </cell>
        </row>
        <row r="181">
          <cell r="B181">
            <v>199.32499999999999</v>
          </cell>
          <cell r="C181">
            <v>20.6</v>
          </cell>
        </row>
        <row r="182">
          <cell r="B182">
            <v>199.35</v>
          </cell>
          <cell r="C182">
            <v>20.8</v>
          </cell>
        </row>
        <row r="183">
          <cell r="B183">
            <v>199.375</v>
          </cell>
          <cell r="C183">
            <v>21</v>
          </cell>
        </row>
        <row r="184">
          <cell r="B184">
            <v>199.4</v>
          </cell>
          <cell r="C184">
            <v>21.2</v>
          </cell>
        </row>
        <row r="185">
          <cell r="B185">
            <v>199.42500000000001</v>
          </cell>
          <cell r="C185">
            <v>21.4</v>
          </cell>
        </row>
        <row r="186">
          <cell r="B186">
            <v>199.45</v>
          </cell>
          <cell r="C186">
            <v>21.6</v>
          </cell>
        </row>
        <row r="187">
          <cell r="B187">
            <v>199.47499999999999</v>
          </cell>
          <cell r="C187">
            <v>21.8</v>
          </cell>
        </row>
        <row r="188">
          <cell r="B188">
            <v>199.5</v>
          </cell>
          <cell r="C188">
            <v>22</v>
          </cell>
        </row>
        <row r="189">
          <cell r="B189">
            <v>199.52500000000001</v>
          </cell>
          <cell r="C189">
            <v>22.274999999999999</v>
          </cell>
        </row>
        <row r="190">
          <cell r="B190">
            <v>199.55</v>
          </cell>
          <cell r="C190">
            <v>22.55</v>
          </cell>
        </row>
        <row r="191">
          <cell r="B191">
            <v>199.57499999999999</v>
          </cell>
          <cell r="C191">
            <v>22.824999999999999</v>
          </cell>
        </row>
        <row r="192">
          <cell r="B192">
            <v>199.6</v>
          </cell>
          <cell r="C192">
            <v>23.1</v>
          </cell>
        </row>
        <row r="193">
          <cell r="B193">
            <v>199.625</v>
          </cell>
          <cell r="C193">
            <v>23.375</v>
          </cell>
        </row>
        <row r="194">
          <cell r="B194">
            <v>199.65</v>
          </cell>
          <cell r="C194">
            <v>23.65</v>
          </cell>
        </row>
        <row r="195">
          <cell r="B195">
            <v>199.67500000000001</v>
          </cell>
          <cell r="C195">
            <v>23.925000000000001</v>
          </cell>
        </row>
        <row r="196">
          <cell r="B196">
            <v>199.7</v>
          </cell>
          <cell r="C196">
            <v>24.2</v>
          </cell>
        </row>
        <row r="197">
          <cell r="B197">
            <v>199.72499999999999</v>
          </cell>
          <cell r="C197">
            <v>24.475000000000001</v>
          </cell>
        </row>
        <row r="198">
          <cell r="B198">
            <v>199.75</v>
          </cell>
          <cell r="C198">
            <v>24.75</v>
          </cell>
        </row>
        <row r="199">
          <cell r="B199">
            <v>199.77500000000001</v>
          </cell>
          <cell r="C199">
            <v>25.024999999999999</v>
          </cell>
        </row>
        <row r="200">
          <cell r="B200">
            <v>199.8</v>
          </cell>
          <cell r="C200">
            <v>25.3</v>
          </cell>
        </row>
        <row r="201">
          <cell r="B201">
            <v>199.82499999999999</v>
          </cell>
          <cell r="C201">
            <v>25.574999999999999</v>
          </cell>
        </row>
        <row r="202">
          <cell r="B202">
            <v>199.85</v>
          </cell>
          <cell r="C202">
            <v>25.85</v>
          </cell>
        </row>
        <row r="203">
          <cell r="B203">
            <v>199.875</v>
          </cell>
          <cell r="C203">
            <v>26.125</v>
          </cell>
        </row>
        <row r="204">
          <cell r="B204">
            <v>199.9</v>
          </cell>
          <cell r="C204">
            <v>26.4</v>
          </cell>
        </row>
        <row r="205">
          <cell r="B205">
            <v>199.92500000000001</v>
          </cell>
          <cell r="C205">
            <v>26.675000000000001</v>
          </cell>
        </row>
        <row r="206">
          <cell r="B206">
            <v>199.95</v>
          </cell>
          <cell r="C206">
            <v>26.95</v>
          </cell>
        </row>
        <row r="207">
          <cell r="B207">
            <v>199.97499999999999</v>
          </cell>
          <cell r="C207">
            <v>27.225000000000001</v>
          </cell>
        </row>
        <row r="208">
          <cell r="B208">
            <v>200</v>
          </cell>
          <cell r="C208">
            <v>27.5</v>
          </cell>
        </row>
        <row r="209">
          <cell r="B209">
            <v>200.02500000000001</v>
          </cell>
          <cell r="C209">
            <v>27.8</v>
          </cell>
        </row>
        <row r="210">
          <cell r="B210">
            <v>200.05</v>
          </cell>
          <cell r="C210">
            <v>28.1</v>
          </cell>
        </row>
        <row r="211">
          <cell r="B211">
            <v>200.07499999999999</v>
          </cell>
          <cell r="C211">
            <v>28.4</v>
          </cell>
        </row>
        <row r="212">
          <cell r="B212">
            <v>200.1</v>
          </cell>
          <cell r="C212">
            <v>28.7</v>
          </cell>
        </row>
        <row r="213">
          <cell r="B213">
            <v>200.12500000000108</v>
          </cell>
          <cell r="C213">
            <v>29</v>
          </cell>
        </row>
        <row r="214">
          <cell r="B214">
            <v>200.15000000000109</v>
          </cell>
          <cell r="C214">
            <v>29.3</v>
          </cell>
        </row>
        <row r="215">
          <cell r="B215">
            <v>200.17500000000109</v>
          </cell>
          <cell r="C215">
            <v>29.6</v>
          </cell>
        </row>
        <row r="216">
          <cell r="B216">
            <v>200.2000000000011</v>
          </cell>
          <cell r="C216">
            <v>29.9</v>
          </cell>
        </row>
        <row r="217">
          <cell r="B217">
            <v>200.2250000000011</v>
          </cell>
          <cell r="C217">
            <v>30.2</v>
          </cell>
        </row>
        <row r="218">
          <cell r="B218">
            <v>200.25000000000111</v>
          </cell>
          <cell r="C218">
            <v>30.5</v>
          </cell>
        </row>
        <row r="219">
          <cell r="B219">
            <v>200.27500000000111</v>
          </cell>
          <cell r="C219">
            <v>30.8</v>
          </cell>
        </row>
        <row r="220">
          <cell r="B220">
            <v>200.30000000000112</v>
          </cell>
          <cell r="C220">
            <v>31.1</v>
          </cell>
        </row>
        <row r="221">
          <cell r="B221">
            <v>200.32500000000113</v>
          </cell>
          <cell r="C221">
            <v>31.4</v>
          </cell>
        </row>
        <row r="222">
          <cell r="B222">
            <v>200.35000000000113</v>
          </cell>
          <cell r="C222">
            <v>31.7</v>
          </cell>
        </row>
        <row r="223">
          <cell r="B223">
            <v>200.37500000000114</v>
          </cell>
          <cell r="C223">
            <v>32</v>
          </cell>
        </row>
        <row r="224">
          <cell r="B224">
            <v>200.40000000000114</v>
          </cell>
          <cell r="C224">
            <v>32.299999999999997</v>
          </cell>
        </row>
        <row r="225">
          <cell r="B225">
            <v>200.42500000000115</v>
          </cell>
          <cell r="C225">
            <v>32.6</v>
          </cell>
        </row>
        <row r="226">
          <cell r="B226">
            <v>200.45000000000115</v>
          </cell>
          <cell r="C226">
            <v>32.9</v>
          </cell>
        </row>
        <row r="227">
          <cell r="B227">
            <v>200.47500000000116</v>
          </cell>
          <cell r="C227">
            <v>33.200000000000003</v>
          </cell>
        </row>
        <row r="228">
          <cell r="B228">
            <v>200.5</v>
          </cell>
          <cell r="C228">
            <v>33.49999999999995</v>
          </cell>
        </row>
        <row r="229">
          <cell r="B229">
            <v>200.52500000000001</v>
          </cell>
          <cell r="C229">
            <v>33.87499999999995</v>
          </cell>
        </row>
        <row r="230">
          <cell r="B230">
            <v>200.55</v>
          </cell>
          <cell r="C230">
            <v>34.24999999999995</v>
          </cell>
        </row>
        <row r="231">
          <cell r="B231">
            <v>200.57499999999999</v>
          </cell>
          <cell r="C231">
            <v>34.62499999999995</v>
          </cell>
        </row>
        <row r="232">
          <cell r="B232">
            <v>200.6</v>
          </cell>
          <cell r="C232">
            <v>34.99999999999995</v>
          </cell>
        </row>
        <row r="233">
          <cell r="B233">
            <v>200.625</v>
          </cell>
          <cell r="C233">
            <v>35.37499999999995</v>
          </cell>
        </row>
        <row r="234">
          <cell r="B234">
            <v>200.65</v>
          </cell>
          <cell r="C234">
            <v>35.74999999999995</v>
          </cell>
        </row>
        <row r="235">
          <cell r="B235">
            <v>200.67500000000001</v>
          </cell>
          <cell r="C235">
            <v>36.12499999999995</v>
          </cell>
        </row>
        <row r="236">
          <cell r="B236">
            <v>200.7</v>
          </cell>
          <cell r="C236">
            <v>36.49999999999995</v>
          </cell>
        </row>
        <row r="237">
          <cell r="B237">
            <v>200.72499999999999</v>
          </cell>
          <cell r="C237">
            <v>36.87499999999995</v>
          </cell>
        </row>
        <row r="238">
          <cell r="B238">
            <v>200.75</v>
          </cell>
          <cell r="C238">
            <v>37.24999999999995</v>
          </cell>
        </row>
        <row r="239">
          <cell r="B239">
            <v>200.77500000000001</v>
          </cell>
          <cell r="C239">
            <v>37.62499999999995</v>
          </cell>
        </row>
        <row r="240">
          <cell r="B240">
            <v>200.8</v>
          </cell>
          <cell r="C240">
            <v>37.99999999999995</v>
          </cell>
        </row>
        <row r="241">
          <cell r="B241">
            <v>200.82499999999999</v>
          </cell>
          <cell r="C241">
            <v>38.37499999999995</v>
          </cell>
        </row>
        <row r="242">
          <cell r="B242">
            <v>200.85</v>
          </cell>
          <cell r="C242">
            <v>38.74999999999995</v>
          </cell>
        </row>
        <row r="243">
          <cell r="B243">
            <v>200.875</v>
          </cell>
          <cell r="C243">
            <v>39.12499999999995</v>
          </cell>
        </row>
        <row r="244">
          <cell r="B244">
            <v>200.9</v>
          </cell>
          <cell r="C244">
            <v>39.49999999999995</v>
          </cell>
        </row>
        <row r="245">
          <cell r="B245">
            <v>200.92500000000001</v>
          </cell>
          <cell r="C245">
            <v>39.87499999999995</v>
          </cell>
        </row>
        <row r="246">
          <cell r="B246">
            <v>200.95</v>
          </cell>
          <cell r="C246">
            <v>40.24999999999995</v>
          </cell>
        </row>
        <row r="247">
          <cell r="B247">
            <v>200.97499999999999</v>
          </cell>
          <cell r="C247">
            <v>40.62499999999995</v>
          </cell>
        </row>
        <row r="248">
          <cell r="B248">
            <v>201</v>
          </cell>
          <cell r="C248">
            <v>41</v>
          </cell>
        </row>
        <row r="249">
          <cell r="B249">
            <v>201.02500000000001</v>
          </cell>
          <cell r="C249">
            <v>41.375</v>
          </cell>
        </row>
        <row r="250">
          <cell r="B250">
            <v>201.05</v>
          </cell>
          <cell r="C250">
            <v>41.75</v>
          </cell>
        </row>
        <row r="251">
          <cell r="B251">
            <v>201.07499999999999</v>
          </cell>
          <cell r="C251">
            <v>42.125</v>
          </cell>
        </row>
        <row r="252">
          <cell r="B252">
            <v>201.1</v>
          </cell>
          <cell r="C252">
            <v>42.5</v>
          </cell>
        </row>
        <row r="253">
          <cell r="B253">
            <v>201.125</v>
          </cell>
          <cell r="C253">
            <v>42.875</v>
          </cell>
        </row>
        <row r="254">
          <cell r="B254">
            <v>201.15</v>
          </cell>
          <cell r="C254">
            <v>43.25</v>
          </cell>
        </row>
        <row r="255">
          <cell r="B255">
            <v>201.17500000000001</v>
          </cell>
          <cell r="C255">
            <v>43.625</v>
          </cell>
        </row>
        <row r="256">
          <cell r="B256">
            <v>201.2</v>
          </cell>
          <cell r="C256">
            <v>44</v>
          </cell>
        </row>
        <row r="257">
          <cell r="B257">
            <v>201.22499999999999</v>
          </cell>
          <cell r="C257">
            <v>44.375</v>
          </cell>
        </row>
        <row r="258">
          <cell r="B258">
            <v>201.25</v>
          </cell>
          <cell r="C258">
            <v>44.75</v>
          </cell>
        </row>
        <row r="259">
          <cell r="B259">
            <v>201.27500000000001</v>
          </cell>
          <cell r="C259">
            <v>45.125</v>
          </cell>
        </row>
        <row r="260">
          <cell r="B260">
            <v>201.3</v>
          </cell>
          <cell r="C260">
            <v>45.5</v>
          </cell>
        </row>
        <row r="261">
          <cell r="B261">
            <v>201.32499999999999</v>
          </cell>
          <cell r="C261">
            <v>45.875</v>
          </cell>
        </row>
        <row r="262">
          <cell r="B262">
            <v>201.35</v>
          </cell>
          <cell r="C262">
            <v>46.25</v>
          </cell>
        </row>
        <row r="263">
          <cell r="B263">
            <v>201.375</v>
          </cell>
          <cell r="C263">
            <v>46.625</v>
          </cell>
        </row>
        <row r="264">
          <cell r="B264">
            <v>201.4</v>
          </cell>
          <cell r="C264">
            <v>47</v>
          </cell>
        </row>
        <row r="265">
          <cell r="B265">
            <v>201.42500000000001</v>
          </cell>
          <cell r="C265">
            <v>47.375</v>
          </cell>
        </row>
        <row r="266">
          <cell r="B266">
            <v>201.45</v>
          </cell>
          <cell r="C266">
            <v>47.75</v>
          </cell>
        </row>
        <row r="267">
          <cell r="B267">
            <v>201.47499999999999</v>
          </cell>
          <cell r="C267">
            <v>48.125</v>
          </cell>
        </row>
        <row r="268">
          <cell r="B268">
            <v>201.5</v>
          </cell>
          <cell r="C268">
            <v>48.5</v>
          </cell>
        </row>
        <row r="269">
          <cell r="B269">
            <v>201.52500000000001</v>
          </cell>
          <cell r="C269">
            <v>48.924999999999997</v>
          </cell>
        </row>
        <row r="270">
          <cell r="B270">
            <v>201.55</v>
          </cell>
          <cell r="C270">
            <v>49.35</v>
          </cell>
        </row>
        <row r="271">
          <cell r="B271">
            <v>201.57499999999999</v>
          </cell>
          <cell r="C271">
            <v>49.774999999999999</v>
          </cell>
        </row>
        <row r="272">
          <cell r="B272">
            <v>201.6</v>
          </cell>
          <cell r="C272">
            <v>50.2</v>
          </cell>
        </row>
        <row r="273">
          <cell r="B273">
            <v>201.625</v>
          </cell>
          <cell r="C273">
            <v>50.625</v>
          </cell>
        </row>
        <row r="274">
          <cell r="B274">
            <v>201.65</v>
          </cell>
          <cell r="C274">
            <v>51.05</v>
          </cell>
        </row>
        <row r="275">
          <cell r="B275">
            <v>201.67500000000001</v>
          </cell>
          <cell r="C275">
            <v>51.475000000000001</v>
          </cell>
        </row>
        <row r="276">
          <cell r="B276">
            <v>201.7</v>
          </cell>
          <cell r="C276">
            <v>51.9</v>
          </cell>
        </row>
        <row r="277">
          <cell r="B277">
            <v>201.72499999999999</v>
          </cell>
          <cell r="C277">
            <v>52.325000000000003</v>
          </cell>
        </row>
        <row r="278">
          <cell r="B278">
            <v>201.75</v>
          </cell>
          <cell r="C278">
            <v>52.75</v>
          </cell>
        </row>
        <row r="279">
          <cell r="B279">
            <v>201.77500000000001</v>
          </cell>
          <cell r="C279">
            <v>53.174999999999997</v>
          </cell>
        </row>
        <row r="280">
          <cell r="B280">
            <v>201.8</v>
          </cell>
          <cell r="C280">
            <v>53.6</v>
          </cell>
        </row>
        <row r="281">
          <cell r="B281">
            <v>201.82499999999999</v>
          </cell>
          <cell r="C281">
            <v>54.024999999999999</v>
          </cell>
        </row>
        <row r="282">
          <cell r="B282">
            <v>201.85</v>
          </cell>
          <cell r="C282">
            <v>54.45</v>
          </cell>
        </row>
        <row r="283">
          <cell r="B283">
            <v>201.875</v>
          </cell>
          <cell r="C283">
            <v>54.875</v>
          </cell>
        </row>
        <row r="284">
          <cell r="B284">
            <v>201.9</v>
          </cell>
          <cell r="C284">
            <v>55.3</v>
          </cell>
        </row>
        <row r="285">
          <cell r="B285">
            <v>201.92500000000001</v>
          </cell>
          <cell r="C285">
            <v>55.725000000000001</v>
          </cell>
        </row>
        <row r="286">
          <cell r="B286">
            <v>201.95</v>
          </cell>
          <cell r="C286">
            <v>56.15</v>
          </cell>
        </row>
        <row r="287">
          <cell r="B287">
            <v>201.97499999999999</v>
          </cell>
          <cell r="C287">
            <v>56.575000000000003</v>
          </cell>
        </row>
        <row r="288">
          <cell r="B288">
            <v>202</v>
          </cell>
          <cell r="C288">
            <v>57</v>
          </cell>
        </row>
        <row r="289">
          <cell r="B289">
            <v>202.02500000000001</v>
          </cell>
          <cell r="C289">
            <v>57.475000000000001</v>
          </cell>
        </row>
        <row r="290">
          <cell r="B290">
            <v>202.05</v>
          </cell>
          <cell r="C290">
            <v>57.95</v>
          </cell>
        </row>
        <row r="291">
          <cell r="B291">
            <v>202.07499999999999</v>
          </cell>
          <cell r="C291">
            <v>58.424999999999997</v>
          </cell>
        </row>
        <row r="292">
          <cell r="B292">
            <v>202.1</v>
          </cell>
          <cell r="C292">
            <v>58.9</v>
          </cell>
        </row>
        <row r="293">
          <cell r="B293">
            <v>202.125</v>
          </cell>
          <cell r="C293">
            <v>59.375</v>
          </cell>
        </row>
        <row r="294">
          <cell r="B294">
            <v>202.15</v>
          </cell>
          <cell r="C294">
            <v>59.85</v>
          </cell>
        </row>
        <row r="295">
          <cell r="B295">
            <v>202.17500000000001</v>
          </cell>
          <cell r="C295">
            <v>60.325000000000003</v>
          </cell>
        </row>
        <row r="296">
          <cell r="B296">
            <v>202.2</v>
          </cell>
          <cell r="C296">
            <v>60.8</v>
          </cell>
        </row>
        <row r="297">
          <cell r="B297">
            <v>202.22499999999999</v>
          </cell>
          <cell r="C297">
            <v>61.274999999999999</v>
          </cell>
        </row>
        <row r="298">
          <cell r="B298">
            <v>202.25</v>
          </cell>
          <cell r="C298">
            <v>61.75</v>
          </cell>
        </row>
        <row r="299">
          <cell r="B299">
            <v>202.27500000000001</v>
          </cell>
          <cell r="C299">
            <v>62.225000000000001</v>
          </cell>
        </row>
        <row r="300">
          <cell r="B300">
            <v>202.3</v>
          </cell>
          <cell r="C300">
            <v>62.7</v>
          </cell>
        </row>
        <row r="301">
          <cell r="B301">
            <v>202.32499999999999</v>
          </cell>
          <cell r="C301">
            <v>63.174999999999997</v>
          </cell>
        </row>
        <row r="302">
          <cell r="B302">
            <v>202.35</v>
          </cell>
          <cell r="C302">
            <v>63.65</v>
          </cell>
        </row>
        <row r="303">
          <cell r="B303">
            <v>202.375</v>
          </cell>
          <cell r="C303">
            <v>64.125</v>
          </cell>
        </row>
        <row r="304">
          <cell r="B304">
            <v>202.4</v>
          </cell>
          <cell r="C304">
            <v>64.599999999999994</v>
          </cell>
        </row>
        <row r="305">
          <cell r="B305">
            <v>202.42500000000001</v>
          </cell>
          <cell r="C305">
            <v>65.075000000000003</v>
          </cell>
        </row>
        <row r="306">
          <cell r="B306">
            <v>202.45</v>
          </cell>
          <cell r="C306">
            <v>65.55</v>
          </cell>
        </row>
        <row r="307">
          <cell r="B307">
            <v>202.47499999999999</v>
          </cell>
          <cell r="C307">
            <v>66.025000000000006</v>
          </cell>
        </row>
        <row r="308">
          <cell r="B308">
            <v>202.5</v>
          </cell>
          <cell r="C308">
            <v>66.5</v>
          </cell>
        </row>
        <row r="309">
          <cell r="B309">
            <v>202.52500000000001</v>
          </cell>
          <cell r="C309">
            <v>67.099999999999994</v>
          </cell>
        </row>
        <row r="310">
          <cell r="B310">
            <v>202.55</v>
          </cell>
          <cell r="C310">
            <v>67.7</v>
          </cell>
        </row>
        <row r="311">
          <cell r="B311">
            <v>202.57499999999999</v>
          </cell>
          <cell r="C311">
            <v>68.3</v>
          </cell>
        </row>
        <row r="312">
          <cell r="B312">
            <v>202.6</v>
          </cell>
          <cell r="C312">
            <v>68.900000000000006</v>
          </cell>
        </row>
        <row r="313">
          <cell r="B313">
            <v>202.625</v>
          </cell>
          <cell r="C313">
            <v>69.5</v>
          </cell>
        </row>
        <row r="314">
          <cell r="B314">
            <v>202.65</v>
          </cell>
          <cell r="C314">
            <v>70.099999999999994</v>
          </cell>
        </row>
        <row r="315">
          <cell r="B315">
            <v>202.67500000000001</v>
          </cell>
          <cell r="C315">
            <v>70.7</v>
          </cell>
        </row>
        <row r="316">
          <cell r="B316">
            <v>202.7</v>
          </cell>
          <cell r="C316">
            <v>71.3</v>
          </cell>
        </row>
        <row r="317">
          <cell r="B317">
            <v>202.72499999999999</v>
          </cell>
          <cell r="C317">
            <v>71.900000000000006</v>
          </cell>
        </row>
        <row r="318">
          <cell r="B318">
            <v>202.75</v>
          </cell>
          <cell r="C318">
            <v>72.5</v>
          </cell>
        </row>
        <row r="319">
          <cell r="B319">
            <v>202.77500000000001</v>
          </cell>
          <cell r="C319">
            <v>73.099999999999994</v>
          </cell>
        </row>
        <row r="320">
          <cell r="B320">
            <v>202.8</v>
          </cell>
          <cell r="C320">
            <v>73.7</v>
          </cell>
        </row>
        <row r="321">
          <cell r="B321">
            <v>202.82499999999999</v>
          </cell>
          <cell r="C321">
            <v>74.3</v>
          </cell>
        </row>
        <row r="322">
          <cell r="B322">
            <v>202.85</v>
          </cell>
          <cell r="C322">
            <v>74.900000000000006</v>
          </cell>
        </row>
        <row r="323">
          <cell r="B323">
            <v>202.875</v>
          </cell>
          <cell r="C323">
            <v>75.5</v>
          </cell>
        </row>
        <row r="324">
          <cell r="B324">
            <v>202.9</v>
          </cell>
          <cell r="C324">
            <v>76.099999999999994</v>
          </cell>
        </row>
        <row r="325">
          <cell r="B325">
            <v>202.92500000000001</v>
          </cell>
          <cell r="C325">
            <v>76.7</v>
          </cell>
        </row>
        <row r="326">
          <cell r="B326">
            <v>202.95</v>
          </cell>
          <cell r="C326">
            <v>77.3</v>
          </cell>
        </row>
        <row r="327">
          <cell r="B327">
            <v>202.97499999999999</v>
          </cell>
          <cell r="C327">
            <v>77.900000000000006</v>
          </cell>
        </row>
        <row r="328">
          <cell r="B328">
            <v>203</v>
          </cell>
          <cell r="C328">
            <v>78.5</v>
          </cell>
        </row>
        <row r="329">
          <cell r="B329">
            <v>203.02500000000001</v>
          </cell>
          <cell r="C329">
            <v>79.075000000000003</v>
          </cell>
        </row>
        <row r="330">
          <cell r="B330">
            <v>203.05</v>
          </cell>
          <cell r="C330">
            <v>79.650000000000006</v>
          </cell>
        </row>
        <row r="331">
          <cell r="B331">
            <v>203.07499999999999</v>
          </cell>
          <cell r="C331">
            <v>80.224999999999994</v>
          </cell>
        </row>
        <row r="332">
          <cell r="B332">
            <v>203.1</v>
          </cell>
          <cell r="C332">
            <v>80.8</v>
          </cell>
        </row>
        <row r="333">
          <cell r="B333">
            <v>203.125</v>
          </cell>
          <cell r="C333">
            <v>81.375</v>
          </cell>
        </row>
        <row r="334">
          <cell r="B334">
            <v>203.15</v>
          </cell>
          <cell r="C334">
            <v>81.95</v>
          </cell>
        </row>
        <row r="335">
          <cell r="B335">
            <v>203.17500000000001</v>
          </cell>
          <cell r="C335">
            <v>82.525000000000006</v>
          </cell>
        </row>
        <row r="336">
          <cell r="B336">
            <v>203.2</v>
          </cell>
          <cell r="C336">
            <v>83.1</v>
          </cell>
        </row>
        <row r="337">
          <cell r="B337">
            <v>203.22499999999999</v>
          </cell>
          <cell r="C337">
            <v>83.674999999999997</v>
          </cell>
        </row>
        <row r="338">
          <cell r="B338">
            <v>203.25</v>
          </cell>
          <cell r="C338">
            <v>84.25</v>
          </cell>
        </row>
        <row r="339">
          <cell r="B339">
            <v>203.27500000000001</v>
          </cell>
          <cell r="C339">
            <v>84.825000000000003</v>
          </cell>
        </row>
        <row r="340">
          <cell r="B340">
            <v>203.3</v>
          </cell>
          <cell r="C340">
            <v>85.4</v>
          </cell>
        </row>
        <row r="341">
          <cell r="B341">
            <v>203.32499999999999</v>
          </cell>
          <cell r="C341">
            <v>85.974999999999994</v>
          </cell>
        </row>
        <row r="342">
          <cell r="B342">
            <v>203.35</v>
          </cell>
          <cell r="C342">
            <v>86.55</v>
          </cell>
        </row>
        <row r="343">
          <cell r="B343">
            <v>203.375</v>
          </cell>
          <cell r="C343">
            <v>87.125</v>
          </cell>
        </row>
        <row r="344">
          <cell r="B344">
            <v>203.4</v>
          </cell>
          <cell r="C344">
            <v>87.7</v>
          </cell>
        </row>
        <row r="345">
          <cell r="B345">
            <v>203.42500000000001</v>
          </cell>
          <cell r="C345">
            <v>88.275000000000006</v>
          </cell>
        </row>
        <row r="346">
          <cell r="B346">
            <v>203.45</v>
          </cell>
          <cell r="C346">
            <v>88.85</v>
          </cell>
        </row>
        <row r="347">
          <cell r="B347">
            <v>203.47499999999999</v>
          </cell>
          <cell r="C347">
            <v>89.424999999999997</v>
          </cell>
        </row>
        <row r="348">
          <cell r="B348">
            <v>203.5</v>
          </cell>
          <cell r="C348">
            <v>90</v>
          </cell>
        </row>
        <row r="349">
          <cell r="B349">
            <v>203.52500000000001</v>
          </cell>
          <cell r="C349">
            <v>90.8</v>
          </cell>
        </row>
        <row r="350">
          <cell r="B350">
            <v>203.55</v>
          </cell>
          <cell r="C350">
            <v>91.6</v>
          </cell>
        </row>
        <row r="351">
          <cell r="B351">
            <v>203.57499999999999</v>
          </cell>
          <cell r="C351">
            <v>92.4</v>
          </cell>
        </row>
        <row r="352">
          <cell r="B352">
            <v>203.6</v>
          </cell>
          <cell r="C352">
            <v>93.2</v>
          </cell>
        </row>
        <row r="353">
          <cell r="B353">
            <v>203.625</v>
          </cell>
          <cell r="C353">
            <v>94</v>
          </cell>
        </row>
        <row r="354">
          <cell r="B354">
            <v>203.65</v>
          </cell>
          <cell r="C354">
            <v>94.8</v>
          </cell>
        </row>
        <row r="355">
          <cell r="B355">
            <v>203.67500000000001</v>
          </cell>
          <cell r="C355">
            <v>95.6</v>
          </cell>
        </row>
        <row r="356">
          <cell r="B356">
            <v>203.7</v>
          </cell>
          <cell r="C356">
            <v>96.4</v>
          </cell>
        </row>
        <row r="357">
          <cell r="B357">
            <v>203.72499999999999</v>
          </cell>
          <cell r="C357">
            <v>97.2</v>
          </cell>
        </row>
        <row r="358">
          <cell r="B358">
            <v>203.75</v>
          </cell>
          <cell r="C358">
            <v>98</v>
          </cell>
        </row>
        <row r="359">
          <cell r="B359">
            <v>203.77500000000001</v>
          </cell>
          <cell r="C359">
            <v>98.8</v>
          </cell>
        </row>
        <row r="360">
          <cell r="B360">
            <v>203.8</v>
          </cell>
          <cell r="C360">
            <v>99.6</v>
          </cell>
        </row>
        <row r="361">
          <cell r="B361">
            <v>203.82499999999999</v>
          </cell>
          <cell r="C361">
            <v>100.4</v>
          </cell>
        </row>
        <row r="362">
          <cell r="B362">
            <v>203.85</v>
          </cell>
          <cell r="C362">
            <v>101.2</v>
          </cell>
        </row>
        <row r="363">
          <cell r="B363">
            <v>203.875</v>
          </cell>
          <cell r="C363">
            <v>102</v>
          </cell>
        </row>
        <row r="364">
          <cell r="B364">
            <v>203.9</v>
          </cell>
          <cell r="C364">
            <v>102.8</v>
          </cell>
        </row>
        <row r="365">
          <cell r="B365">
            <v>203.92500000000001</v>
          </cell>
          <cell r="C365">
            <v>103.6</v>
          </cell>
        </row>
        <row r="366">
          <cell r="B366">
            <v>203.95</v>
          </cell>
          <cell r="C366">
            <v>104.4</v>
          </cell>
        </row>
        <row r="367">
          <cell r="B367">
            <v>203.97499999999999</v>
          </cell>
          <cell r="C367">
            <v>105.2</v>
          </cell>
        </row>
        <row r="368">
          <cell r="B368">
            <v>204</v>
          </cell>
          <cell r="C368">
            <v>106</v>
          </cell>
        </row>
        <row r="369">
          <cell r="B369">
            <v>204.02500000000001</v>
          </cell>
          <cell r="C369">
            <v>106.825</v>
          </cell>
        </row>
        <row r="370">
          <cell r="B370">
            <v>204.05</v>
          </cell>
          <cell r="C370">
            <v>107.65</v>
          </cell>
        </row>
        <row r="371">
          <cell r="B371">
            <v>204.07499999999999</v>
          </cell>
          <cell r="C371">
            <v>108.47499999999999</v>
          </cell>
        </row>
        <row r="372">
          <cell r="B372">
            <v>204.1</v>
          </cell>
          <cell r="C372">
            <v>109.3</v>
          </cell>
        </row>
        <row r="373">
          <cell r="B373">
            <v>204.125</v>
          </cell>
          <cell r="C373">
            <v>110.125</v>
          </cell>
        </row>
        <row r="374">
          <cell r="B374">
            <v>204.15</v>
          </cell>
          <cell r="C374">
            <v>110.95</v>
          </cell>
        </row>
        <row r="375">
          <cell r="B375">
            <v>204.17500000000001</v>
          </cell>
          <cell r="C375">
            <v>111.77500000000001</v>
          </cell>
        </row>
        <row r="376">
          <cell r="B376">
            <v>204.2</v>
          </cell>
          <cell r="C376">
            <v>112.6</v>
          </cell>
        </row>
        <row r="377">
          <cell r="B377">
            <v>204.22499999999999</v>
          </cell>
          <cell r="C377">
            <v>113.425</v>
          </cell>
        </row>
        <row r="378">
          <cell r="B378">
            <v>204.25</v>
          </cell>
          <cell r="C378">
            <v>114.25</v>
          </cell>
        </row>
        <row r="379">
          <cell r="B379">
            <v>204.27500000000001</v>
          </cell>
          <cell r="C379">
            <v>115.075</v>
          </cell>
        </row>
        <row r="380">
          <cell r="B380">
            <v>204.3</v>
          </cell>
          <cell r="C380">
            <v>115.9</v>
          </cell>
        </row>
        <row r="381">
          <cell r="B381">
            <v>204.32499999999999</v>
          </cell>
          <cell r="C381">
            <v>116.72499999999999</v>
          </cell>
        </row>
        <row r="382">
          <cell r="B382">
            <v>204.35</v>
          </cell>
          <cell r="C382">
            <v>117.55</v>
          </cell>
        </row>
        <row r="383">
          <cell r="B383">
            <v>204.375</v>
          </cell>
          <cell r="C383">
            <v>118.375</v>
          </cell>
        </row>
        <row r="384">
          <cell r="B384">
            <v>204.4</v>
          </cell>
          <cell r="C384">
            <v>119.2</v>
          </cell>
        </row>
        <row r="385">
          <cell r="B385">
            <v>204.42500000000001</v>
          </cell>
          <cell r="C385">
            <v>120.02500000000001</v>
          </cell>
        </row>
        <row r="386">
          <cell r="B386">
            <v>204.45</v>
          </cell>
          <cell r="C386">
            <v>120.85</v>
          </cell>
        </row>
        <row r="387">
          <cell r="B387">
            <v>204.47499999999999</v>
          </cell>
          <cell r="C387">
            <v>121.675</v>
          </cell>
        </row>
        <row r="388">
          <cell r="B388">
            <v>204.5</v>
          </cell>
          <cell r="C388">
            <v>122.5</v>
          </cell>
        </row>
        <row r="389">
          <cell r="B389">
            <v>204.52500000000001</v>
          </cell>
          <cell r="C389">
            <v>123.375</v>
          </cell>
        </row>
        <row r="390">
          <cell r="B390">
            <v>204.55</v>
          </cell>
          <cell r="C390">
            <v>124.25</v>
          </cell>
        </row>
        <row r="391">
          <cell r="B391">
            <v>204.57499999999999</v>
          </cell>
          <cell r="C391">
            <v>125.125</v>
          </cell>
        </row>
        <row r="392">
          <cell r="B392">
            <v>204.6</v>
          </cell>
          <cell r="C392">
            <v>126</v>
          </cell>
        </row>
        <row r="393">
          <cell r="B393">
            <v>204.625</v>
          </cell>
          <cell r="C393">
            <v>126.875</v>
          </cell>
        </row>
        <row r="394">
          <cell r="B394">
            <v>204.65</v>
          </cell>
          <cell r="C394">
            <v>127.75</v>
          </cell>
        </row>
        <row r="395">
          <cell r="B395">
            <v>204.67500000000001</v>
          </cell>
          <cell r="C395">
            <v>128.625</v>
          </cell>
        </row>
        <row r="396">
          <cell r="B396">
            <v>204.7</v>
          </cell>
          <cell r="C396">
            <v>129.5</v>
          </cell>
        </row>
        <row r="397">
          <cell r="B397">
            <v>204.72499999999999</v>
          </cell>
          <cell r="C397">
            <v>130.375</v>
          </cell>
        </row>
        <row r="398">
          <cell r="B398">
            <v>204.75</v>
          </cell>
          <cell r="C398">
            <v>131.25</v>
          </cell>
        </row>
        <row r="399">
          <cell r="B399">
            <v>204.77500000000001</v>
          </cell>
          <cell r="C399">
            <v>132.125</v>
          </cell>
        </row>
        <row r="400">
          <cell r="B400">
            <v>204.8</v>
          </cell>
          <cell r="C400">
            <v>133</v>
          </cell>
        </row>
        <row r="401">
          <cell r="B401">
            <v>204.82499999999999</v>
          </cell>
          <cell r="C401">
            <v>133.875</v>
          </cell>
        </row>
        <row r="402">
          <cell r="B402">
            <v>204.85</v>
          </cell>
          <cell r="C402">
            <v>134.75</v>
          </cell>
        </row>
        <row r="403">
          <cell r="B403">
            <v>204.875</v>
          </cell>
          <cell r="C403">
            <v>135.625</v>
          </cell>
        </row>
        <row r="404">
          <cell r="B404">
            <v>204.9</v>
          </cell>
          <cell r="C404">
            <v>136.5</v>
          </cell>
        </row>
        <row r="405">
          <cell r="B405">
            <v>204.92500000000001</v>
          </cell>
          <cell r="C405">
            <v>137.375</v>
          </cell>
        </row>
        <row r="406">
          <cell r="B406">
            <v>204.95</v>
          </cell>
          <cell r="C406">
            <v>138.25</v>
          </cell>
        </row>
        <row r="407">
          <cell r="B407">
            <v>204.97499999999999</v>
          </cell>
          <cell r="C407">
            <v>139.125</v>
          </cell>
        </row>
        <row r="408">
          <cell r="B408">
            <v>205</v>
          </cell>
          <cell r="C408">
            <v>140</v>
          </cell>
        </row>
        <row r="409">
          <cell r="B409">
            <v>205.02500000000001</v>
          </cell>
          <cell r="C409">
            <v>141</v>
          </cell>
        </row>
        <row r="410">
          <cell r="B410">
            <v>205.05</v>
          </cell>
          <cell r="C410">
            <v>142</v>
          </cell>
        </row>
        <row r="411">
          <cell r="B411">
            <v>205.07499999999999</v>
          </cell>
          <cell r="C411">
            <v>143</v>
          </cell>
        </row>
        <row r="412">
          <cell r="B412">
            <v>205.1</v>
          </cell>
          <cell r="C412">
            <v>144</v>
          </cell>
        </row>
        <row r="413">
          <cell r="B413">
            <v>205.125</v>
          </cell>
          <cell r="C413">
            <v>145</v>
          </cell>
        </row>
        <row r="414">
          <cell r="B414">
            <v>205.15</v>
          </cell>
          <cell r="C414">
            <v>146</v>
          </cell>
        </row>
        <row r="415">
          <cell r="B415">
            <v>205.17500000000001</v>
          </cell>
          <cell r="C415">
            <v>147</v>
          </cell>
        </row>
        <row r="416">
          <cell r="B416">
            <v>205.2</v>
          </cell>
          <cell r="C416">
            <v>148</v>
          </cell>
        </row>
        <row r="417">
          <cell r="B417">
            <v>205.22499999999999</v>
          </cell>
          <cell r="C417">
            <v>149</v>
          </cell>
        </row>
        <row r="418">
          <cell r="B418">
            <v>205.25</v>
          </cell>
          <cell r="C418">
            <v>150</v>
          </cell>
        </row>
        <row r="419">
          <cell r="B419">
            <v>205.27500000000001</v>
          </cell>
          <cell r="C419">
            <v>151</v>
          </cell>
        </row>
        <row r="420">
          <cell r="B420">
            <v>205.3</v>
          </cell>
          <cell r="C420">
            <v>152</v>
          </cell>
        </row>
        <row r="421">
          <cell r="B421">
            <v>205.32499999999999</v>
          </cell>
          <cell r="C421">
            <v>153</v>
          </cell>
        </row>
        <row r="422">
          <cell r="B422">
            <v>205.35</v>
          </cell>
          <cell r="C422">
            <v>154</v>
          </cell>
        </row>
        <row r="423">
          <cell r="B423">
            <v>205.375</v>
          </cell>
          <cell r="C423">
            <v>155</v>
          </cell>
        </row>
        <row r="424">
          <cell r="B424">
            <v>205.4</v>
          </cell>
          <cell r="C424">
            <v>156</v>
          </cell>
        </row>
        <row r="425">
          <cell r="B425">
            <v>205.42500000000001</v>
          </cell>
          <cell r="C425">
            <v>157</v>
          </cell>
        </row>
        <row r="426">
          <cell r="B426">
            <v>205.45</v>
          </cell>
          <cell r="C426">
            <v>158</v>
          </cell>
        </row>
        <row r="427">
          <cell r="B427">
            <v>205.47499999999999</v>
          </cell>
          <cell r="C427">
            <v>159</v>
          </cell>
        </row>
        <row r="428">
          <cell r="B428">
            <v>205.5</v>
          </cell>
          <cell r="C428">
            <v>160</v>
          </cell>
        </row>
        <row r="429">
          <cell r="B429">
            <v>205.52500000000001</v>
          </cell>
          <cell r="C429">
            <v>161</v>
          </cell>
        </row>
        <row r="430">
          <cell r="B430">
            <v>205.55</v>
          </cell>
          <cell r="C430">
            <v>162</v>
          </cell>
        </row>
        <row r="431">
          <cell r="B431">
            <v>205.57499999999999</v>
          </cell>
          <cell r="C431">
            <v>163</v>
          </cell>
        </row>
        <row r="432">
          <cell r="B432">
            <v>205.6</v>
          </cell>
          <cell r="C432">
            <v>164</v>
          </cell>
        </row>
        <row r="433">
          <cell r="B433">
            <v>205.625</v>
          </cell>
          <cell r="C433">
            <v>165</v>
          </cell>
        </row>
        <row r="434">
          <cell r="B434">
            <v>205.65</v>
          </cell>
          <cell r="C434">
            <v>166</v>
          </cell>
        </row>
        <row r="435">
          <cell r="B435">
            <v>205.67500000000001</v>
          </cell>
          <cell r="C435">
            <v>167</v>
          </cell>
        </row>
        <row r="436">
          <cell r="B436">
            <v>205.7</v>
          </cell>
          <cell r="C436">
            <v>168</v>
          </cell>
        </row>
        <row r="437">
          <cell r="B437">
            <v>205.72499999999999</v>
          </cell>
          <cell r="C437">
            <v>169</v>
          </cell>
        </row>
        <row r="438">
          <cell r="B438">
            <v>205.75</v>
          </cell>
          <cell r="C438">
            <v>170</v>
          </cell>
        </row>
        <row r="439">
          <cell r="B439">
            <v>205.77500000000001</v>
          </cell>
          <cell r="C439">
            <v>171</v>
          </cell>
        </row>
        <row r="440">
          <cell r="B440">
            <v>205.8</v>
          </cell>
          <cell r="C440">
            <v>172</v>
          </cell>
        </row>
        <row r="441">
          <cell r="B441">
            <v>205.82499999999999</v>
          </cell>
          <cell r="C441">
            <v>173</v>
          </cell>
        </row>
        <row r="442">
          <cell r="B442">
            <v>205.85</v>
          </cell>
          <cell r="C442">
            <v>174</v>
          </cell>
        </row>
        <row r="443">
          <cell r="B443">
            <v>205.875</v>
          </cell>
          <cell r="C443">
            <v>175</v>
          </cell>
        </row>
        <row r="444">
          <cell r="B444">
            <v>205.9</v>
          </cell>
          <cell r="C444">
            <v>176</v>
          </cell>
        </row>
        <row r="445">
          <cell r="B445">
            <v>205.92500000000001</v>
          </cell>
          <cell r="C445">
            <v>177</v>
          </cell>
        </row>
        <row r="446">
          <cell r="B446">
            <v>205.95</v>
          </cell>
          <cell r="C446">
            <v>178</v>
          </cell>
        </row>
        <row r="447">
          <cell r="B447">
            <v>205.97499999999999</v>
          </cell>
          <cell r="C447">
            <v>179</v>
          </cell>
        </row>
        <row r="448">
          <cell r="B448">
            <v>206</v>
          </cell>
          <cell r="C448">
            <v>180</v>
          </cell>
        </row>
        <row r="449">
          <cell r="B449">
            <v>206.02500000000001</v>
          </cell>
          <cell r="C449">
            <v>181.15</v>
          </cell>
        </row>
        <row r="450">
          <cell r="B450">
            <v>206.05</v>
          </cell>
          <cell r="C450">
            <v>182.3</v>
          </cell>
        </row>
        <row r="451">
          <cell r="B451">
            <v>206.07499999999999</v>
          </cell>
          <cell r="C451">
            <v>183.45</v>
          </cell>
        </row>
        <row r="452">
          <cell r="B452">
            <v>206.1</v>
          </cell>
          <cell r="C452">
            <v>184.6</v>
          </cell>
        </row>
        <row r="453">
          <cell r="B453">
            <v>206.125</v>
          </cell>
          <cell r="C453">
            <v>185.75</v>
          </cell>
        </row>
        <row r="454">
          <cell r="B454">
            <v>206.15</v>
          </cell>
          <cell r="C454">
            <v>186.9</v>
          </cell>
        </row>
        <row r="455">
          <cell r="B455">
            <v>206.17500000000001</v>
          </cell>
          <cell r="C455">
            <v>188.05</v>
          </cell>
        </row>
        <row r="456">
          <cell r="B456">
            <v>206.2</v>
          </cell>
          <cell r="C456">
            <v>189.2</v>
          </cell>
        </row>
        <row r="457">
          <cell r="B457">
            <v>206.22499999999999</v>
          </cell>
          <cell r="C457">
            <v>190.35</v>
          </cell>
        </row>
        <row r="458">
          <cell r="B458">
            <v>206.25</v>
          </cell>
          <cell r="C458">
            <v>191.5</v>
          </cell>
        </row>
        <row r="459">
          <cell r="B459">
            <v>206.27500000000001</v>
          </cell>
          <cell r="C459">
            <v>192.65</v>
          </cell>
        </row>
        <row r="460">
          <cell r="B460">
            <v>206.3</v>
          </cell>
          <cell r="C460">
            <v>193.8</v>
          </cell>
        </row>
        <row r="461">
          <cell r="B461">
            <v>206.32499999999999</v>
          </cell>
          <cell r="C461">
            <v>194.95</v>
          </cell>
        </row>
        <row r="462">
          <cell r="B462">
            <v>206.35</v>
          </cell>
          <cell r="C462">
            <v>196.1</v>
          </cell>
        </row>
        <row r="463">
          <cell r="B463">
            <v>206.375</v>
          </cell>
          <cell r="C463">
            <v>197.25</v>
          </cell>
        </row>
        <row r="464">
          <cell r="B464">
            <v>206.4</v>
          </cell>
          <cell r="C464">
            <v>198.4</v>
          </cell>
        </row>
        <row r="465">
          <cell r="B465">
            <v>206.42500000000001</v>
          </cell>
          <cell r="C465">
            <v>199.55</v>
          </cell>
        </row>
        <row r="466">
          <cell r="B466">
            <v>206.45</v>
          </cell>
          <cell r="C466">
            <v>200.7</v>
          </cell>
        </row>
        <row r="467">
          <cell r="B467">
            <v>206.47499999999999</v>
          </cell>
          <cell r="C467">
            <v>201.85</v>
          </cell>
        </row>
        <row r="468">
          <cell r="B468">
            <v>206.5</v>
          </cell>
          <cell r="C468">
            <v>203</v>
          </cell>
        </row>
        <row r="469">
          <cell r="B469">
            <v>206.52500000000001</v>
          </cell>
          <cell r="C469">
            <v>204.17500000000001</v>
          </cell>
        </row>
        <row r="470">
          <cell r="B470">
            <v>206.55</v>
          </cell>
          <cell r="C470">
            <v>205.35</v>
          </cell>
        </row>
        <row r="471">
          <cell r="B471">
            <v>206.57499999999999</v>
          </cell>
          <cell r="C471">
            <v>206.52500000000001</v>
          </cell>
        </row>
        <row r="472">
          <cell r="B472">
            <v>206.6</v>
          </cell>
          <cell r="C472">
            <v>207.7</v>
          </cell>
        </row>
        <row r="473">
          <cell r="B473">
            <v>206.625</v>
          </cell>
          <cell r="C473">
            <v>208.875</v>
          </cell>
        </row>
        <row r="474">
          <cell r="B474">
            <v>206.65</v>
          </cell>
          <cell r="C474">
            <v>210.05</v>
          </cell>
        </row>
        <row r="475">
          <cell r="B475">
            <v>206.67500000000001</v>
          </cell>
          <cell r="C475">
            <v>211.22499999999999</v>
          </cell>
        </row>
        <row r="476">
          <cell r="B476">
            <v>206.7</v>
          </cell>
          <cell r="C476">
            <v>212.4</v>
          </cell>
        </row>
        <row r="477">
          <cell r="B477">
            <v>206.72499999999999</v>
          </cell>
          <cell r="C477">
            <v>213.57499999999999</v>
          </cell>
        </row>
        <row r="478">
          <cell r="B478">
            <v>206.75</v>
          </cell>
          <cell r="C478">
            <v>214.75</v>
          </cell>
        </row>
        <row r="479">
          <cell r="B479">
            <v>206.77500000000001</v>
          </cell>
          <cell r="C479">
            <v>215.92500000000001</v>
          </cell>
        </row>
        <row r="480">
          <cell r="B480">
            <v>206.8</v>
          </cell>
          <cell r="C480">
            <v>217.1</v>
          </cell>
        </row>
        <row r="481">
          <cell r="B481">
            <v>206.82499999999999</v>
          </cell>
          <cell r="C481">
            <v>218.27500000000001</v>
          </cell>
        </row>
        <row r="482">
          <cell r="B482">
            <v>206.85</v>
          </cell>
          <cell r="C482">
            <v>219.45</v>
          </cell>
        </row>
        <row r="483">
          <cell r="B483">
            <v>206.875</v>
          </cell>
          <cell r="C483">
            <v>220.625</v>
          </cell>
        </row>
        <row r="484">
          <cell r="B484">
            <v>206.9</v>
          </cell>
          <cell r="C484">
            <v>221.8</v>
          </cell>
        </row>
        <row r="485">
          <cell r="B485">
            <v>206.92500000000001</v>
          </cell>
          <cell r="C485">
            <v>222.97499999999999</v>
          </cell>
        </row>
        <row r="486">
          <cell r="B486">
            <v>206.95</v>
          </cell>
          <cell r="C486">
            <v>224.15</v>
          </cell>
        </row>
        <row r="487">
          <cell r="B487">
            <v>206.97499999999999</v>
          </cell>
          <cell r="C487">
            <v>225.32499999999999</v>
          </cell>
        </row>
        <row r="488">
          <cell r="B488">
            <v>207</v>
          </cell>
          <cell r="C488">
            <v>226.5</v>
          </cell>
        </row>
        <row r="489">
          <cell r="B489">
            <v>207.02500000000001</v>
          </cell>
          <cell r="C489">
            <v>227.8</v>
          </cell>
        </row>
        <row r="490">
          <cell r="B490">
            <v>207.05</v>
          </cell>
          <cell r="C490">
            <v>229.1</v>
          </cell>
        </row>
        <row r="491">
          <cell r="B491">
            <v>207.07499999999999</v>
          </cell>
          <cell r="C491">
            <v>230.4</v>
          </cell>
        </row>
        <row r="492">
          <cell r="B492">
            <v>207.1</v>
          </cell>
          <cell r="C492">
            <v>231.7</v>
          </cell>
        </row>
        <row r="493">
          <cell r="B493">
            <v>207.125</v>
          </cell>
          <cell r="C493">
            <v>233</v>
          </cell>
        </row>
        <row r="494">
          <cell r="B494">
            <v>207.15</v>
          </cell>
          <cell r="C494">
            <v>234.3</v>
          </cell>
        </row>
        <row r="495">
          <cell r="B495">
            <v>207.17500000000001</v>
          </cell>
          <cell r="C495">
            <v>235.6</v>
          </cell>
        </row>
        <row r="496">
          <cell r="B496">
            <v>207.2</v>
          </cell>
          <cell r="C496">
            <v>236.9</v>
          </cell>
        </row>
        <row r="497">
          <cell r="B497">
            <v>207.22499999999999</v>
          </cell>
          <cell r="C497">
            <v>238.2</v>
          </cell>
        </row>
        <row r="498">
          <cell r="B498">
            <v>207.25</v>
          </cell>
          <cell r="C498">
            <v>239.5</v>
          </cell>
        </row>
        <row r="499">
          <cell r="B499">
            <v>207.27500000000001</v>
          </cell>
          <cell r="C499">
            <v>240.8</v>
          </cell>
        </row>
        <row r="500">
          <cell r="B500">
            <v>207.3</v>
          </cell>
          <cell r="C500">
            <v>242.1</v>
          </cell>
        </row>
        <row r="501">
          <cell r="B501">
            <v>207.32499999999999</v>
          </cell>
          <cell r="C501">
            <v>243.4</v>
          </cell>
        </row>
        <row r="502">
          <cell r="B502">
            <v>207.35</v>
          </cell>
          <cell r="C502">
            <v>244.7</v>
          </cell>
        </row>
        <row r="503">
          <cell r="B503">
            <v>207.375</v>
          </cell>
          <cell r="C503">
            <v>246</v>
          </cell>
        </row>
        <row r="504">
          <cell r="B504">
            <v>207.4</v>
          </cell>
          <cell r="C504">
            <v>247.3</v>
          </cell>
        </row>
        <row r="505">
          <cell r="B505">
            <v>207.42500000000001</v>
          </cell>
          <cell r="C505">
            <v>248.6</v>
          </cell>
        </row>
        <row r="506">
          <cell r="B506">
            <v>207.45</v>
          </cell>
          <cell r="C506">
            <v>249.9</v>
          </cell>
        </row>
        <row r="507">
          <cell r="B507">
            <v>207.47499999999999</v>
          </cell>
          <cell r="C507">
            <v>251.2</v>
          </cell>
        </row>
        <row r="508">
          <cell r="B508">
            <v>207.5</v>
          </cell>
          <cell r="C508">
            <v>252.5</v>
          </cell>
        </row>
        <row r="509">
          <cell r="B509">
            <v>207.52500000000001</v>
          </cell>
          <cell r="C509">
            <v>253.92500000000001</v>
          </cell>
        </row>
        <row r="510">
          <cell r="B510">
            <v>207.55</v>
          </cell>
          <cell r="C510">
            <v>255.35</v>
          </cell>
        </row>
        <row r="511">
          <cell r="B511">
            <v>207.57499999999999</v>
          </cell>
          <cell r="C511">
            <v>256.77499999999998</v>
          </cell>
        </row>
        <row r="512">
          <cell r="B512">
            <v>207.6</v>
          </cell>
          <cell r="C512">
            <v>258.2</v>
          </cell>
        </row>
        <row r="513">
          <cell r="B513">
            <v>207.625</v>
          </cell>
          <cell r="C513">
            <v>259.625</v>
          </cell>
        </row>
        <row r="514">
          <cell r="B514">
            <v>207.65</v>
          </cell>
          <cell r="C514">
            <v>261.05</v>
          </cell>
        </row>
        <row r="515">
          <cell r="B515">
            <v>207.67500000000001</v>
          </cell>
          <cell r="C515">
            <v>262.47500000000002</v>
          </cell>
        </row>
        <row r="516">
          <cell r="B516">
            <v>207.7</v>
          </cell>
          <cell r="C516">
            <v>263.89999999999998</v>
          </cell>
        </row>
        <row r="517">
          <cell r="B517">
            <v>207.72499999999999</v>
          </cell>
          <cell r="C517">
            <v>265.32499999999999</v>
          </cell>
        </row>
        <row r="518">
          <cell r="B518">
            <v>207.75</v>
          </cell>
          <cell r="C518">
            <v>266.75</v>
          </cell>
        </row>
        <row r="519">
          <cell r="B519">
            <v>207.77500000000001</v>
          </cell>
          <cell r="C519">
            <v>268.17500000000001</v>
          </cell>
        </row>
        <row r="520">
          <cell r="B520">
            <v>207.8</v>
          </cell>
          <cell r="C520">
            <v>269.60000000000002</v>
          </cell>
        </row>
        <row r="521">
          <cell r="B521">
            <v>207.82499999999999</v>
          </cell>
          <cell r="C521">
            <v>271.02499999999998</v>
          </cell>
        </row>
        <row r="522">
          <cell r="B522">
            <v>207.85</v>
          </cell>
          <cell r="C522">
            <v>272.45</v>
          </cell>
        </row>
        <row r="523">
          <cell r="B523">
            <v>207.875</v>
          </cell>
          <cell r="C523">
            <v>273.875</v>
          </cell>
        </row>
        <row r="524">
          <cell r="B524">
            <v>207.9</v>
          </cell>
          <cell r="C524">
            <v>275.3</v>
          </cell>
        </row>
        <row r="525">
          <cell r="B525">
            <v>207.92500000000001</v>
          </cell>
          <cell r="C525">
            <v>276.72500000000002</v>
          </cell>
        </row>
        <row r="526">
          <cell r="B526">
            <v>207.95</v>
          </cell>
          <cell r="C526">
            <v>278.14999999999998</v>
          </cell>
        </row>
        <row r="527">
          <cell r="B527">
            <v>207.97499999999999</v>
          </cell>
          <cell r="C527">
            <v>279.57499999999999</v>
          </cell>
        </row>
        <row r="528">
          <cell r="B528">
            <v>208</v>
          </cell>
          <cell r="C528">
            <v>281</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Level_qty"/>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4">
          <cell r="B4">
            <v>7.8600000000000003E-2</v>
          </cell>
        </row>
        <row r="5">
          <cell r="B5">
            <v>7.8600000000000003E-2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 val="A 3_7"/>
      <sheetName val="form_x0000__x0000__x0000__x0000__x0000__x0000__x0000__x0000__x0000__x0000__x0000__x0000__x0000_"/>
      <sheetName val=""/>
      <sheetName val="form?????????????"/>
      <sheetName val="form_x0000_"/>
      <sheetName val="04REL"/>
      <sheetName val="Sept "/>
      <sheetName val="7"/>
      <sheetName val="Salient1"/>
      <sheetName val="Labour charges"/>
      <sheetName val="RAJ"/>
      <sheetName val="Feb-06"/>
      <sheetName val="Inputs"/>
      <sheetName val="form"/>
      <sheetName val="form_____________"/>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form_x0000__x0000__x0000__x0000"/>
      <sheetName val="Assumptions"/>
      <sheetName val="form_x005f_x0000__x005f_x0000__x005f_x0000__x0000"/>
      <sheetName val="form_x005f_x0000_"/>
      <sheetName val="form?"/>
      <sheetName val="Ag LF"/>
      <sheetName val="Executive Summary -Thermal"/>
      <sheetName val="Stationwise Thermal &amp; Hydel Gen"/>
      <sheetName val="TWELVE"/>
      <sheetName val="form_"/>
      <sheetName val="all"/>
      <sheetName val="overall"/>
      <sheetName val="Data base"/>
      <sheetName val="form_x005f_x005f_x005f_x0000__x005f_x005f_x005f_x0000__"/>
      <sheetName val="form_x005f_x005f_x005f_x0000_"/>
      <sheetName val="form_x005f_x005f_x005f_x005f_x005f_x005f_x005f_x0000__x"/>
      <sheetName val="form_x005f_x005f_x005f_x005f_x005f_x005f_x005f_x0000_"/>
      <sheetName val="Key_Assume_Common"/>
      <sheetName val="Discom Details"/>
      <sheetName val="data"/>
      <sheetName val="First information "/>
      <sheetName val="annexture-g1"/>
      <sheetName val="PART C"/>
      <sheetName val="Sheet1"/>
      <sheetName val="Part A General"/>
      <sheetName val="feasibility require"/>
      <sheetName val="MOD - Corrected -As per SLDC "/>
      <sheetName val="Interest 30-11-01 not PA 7%"/>
      <sheetName val="x-rate"/>
    </sheetNames>
    <sheetDataSet>
      <sheetData sheetId="0" refreshError="1">
        <row r="35">
          <cell r="G35">
            <v>64254.226096970044</v>
          </cell>
          <cell r="H35">
            <v>59093.238057586968</v>
          </cell>
          <cell r="I35">
            <v>63490.540060935658</v>
          </cell>
        </row>
        <row r="44">
          <cell r="G44">
            <v>24259.407938726315</v>
          </cell>
          <cell r="H44">
            <v>16526.511773419461</v>
          </cell>
          <cell r="I44">
            <v>17654.636270525258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Loan Position"/>
      <sheetName val=""/>
      <sheetName val="D-3 Detail"/>
    </sheetNames>
    <sheetDataSet>
      <sheetData sheetId="0">
        <row r="35">
          <cell r="I35">
            <v>63490.540060935658</v>
          </cell>
        </row>
        <row r="44">
          <cell r="I44">
            <v>17654.636270525258</v>
          </cell>
        </row>
      </sheetData>
      <sheetData sheetId="1">
        <row r="35">
          <cell r="I35">
            <v>63490.540060935658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HLY -99-00"/>
      <sheetName val="Hydro Data"/>
      <sheetName val="HLY0001"/>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 val="HLY_-99-00"/>
      <sheetName val="Hydro_Data"/>
      <sheetName val="dpc_cost"/>
      <sheetName val="Plant_Availability"/>
      <sheetName val="FIX DATA"/>
      <sheetName val="Inputs"/>
      <sheetName val="Feb-06"/>
      <sheetName val="04REL"/>
      <sheetName val="RAJ"/>
      <sheetName val="all"/>
      <sheetName val="Data"/>
      <sheetName val="17(B) govt"/>
      <sheetName val="DLC"/>
      <sheetName val="1.1 Trs. Fai."/>
      <sheetName val="feasibility require"/>
      <sheetName val="Sheet1"/>
      <sheetName val="STN WISE EMR"/>
      <sheetName val="Dom"/>
      <sheetName val="MO EY"/>
      <sheetName val="MO CY"/>
      <sheetName val="Lead"/>
    </sheetNames>
    <sheetDataSet>
      <sheetData sheetId="0" refreshError="1">
        <row r="1">
          <cell r="P1">
            <v>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58"/>
  <sheetViews>
    <sheetView showGridLines="0" tabSelected="1" view="pageBreakPreview" zoomScale="80" zoomScaleNormal="80" zoomScaleSheetLayoutView="80" workbookViewId="0">
      <selection activeCell="C27" sqref="C26:C27"/>
    </sheetView>
  </sheetViews>
  <sheetFormatPr defaultColWidth="9.36328125" defaultRowHeight="14" x14ac:dyDescent="0.25"/>
  <cols>
    <col min="1" max="1" width="6.36328125" style="13" customWidth="1"/>
    <col min="2" max="2" width="9.36328125" style="13" customWidth="1"/>
    <col min="3" max="3" width="75.6328125" style="13" customWidth="1"/>
    <col min="4" max="4" width="17.6328125" style="13" customWidth="1"/>
    <col min="5" max="5" width="20.6328125" style="13" customWidth="1"/>
    <col min="6" max="14" width="18.6328125" style="13" customWidth="1"/>
    <col min="15" max="16384" width="9.36328125" style="13"/>
  </cols>
  <sheetData>
    <row r="2" spans="2:14" ht="17.5" x14ac:dyDescent="0.25">
      <c r="B2" s="1343" t="s">
        <v>809</v>
      </c>
      <c r="C2" s="1344"/>
      <c r="D2" s="1344"/>
      <c r="E2" s="29"/>
      <c r="F2" s="29"/>
      <c r="G2" s="29"/>
      <c r="H2" s="29"/>
      <c r="I2" s="29"/>
      <c r="J2" s="29"/>
      <c r="K2" s="29"/>
      <c r="L2" s="29"/>
      <c r="M2" s="29"/>
      <c r="N2" s="29"/>
    </row>
    <row r="3" spans="2:14" s="5" customFormat="1" ht="15.5" customHeight="1" x14ac:dyDescent="0.3">
      <c r="B3" s="1345" t="s">
        <v>967</v>
      </c>
      <c r="C3" s="1346"/>
      <c r="D3" s="1346"/>
      <c r="E3" s="29"/>
      <c r="F3" s="29"/>
      <c r="G3" s="29"/>
      <c r="H3" s="29"/>
      <c r="I3" s="29"/>
      <c r="J3" s="29"/>
      <c r="K3" s="29"/>
      <c r="L3" s="29"/>
      <c r="M3" s="29"/>
      <c r="N3" s="29"/>
    </row>
    <row r="4" spans="2:14" ht="15.5" x14ac:dyDescent="0.25">
      <c r="B4" s="30"/>
      <c r="C4" s="30"/>
      <c r="D4" s="30"/>
      <c r="E4" s="30"/>
      <c r="F4" s="30"/>
      <c r="G4" s="30"/>
      <c r="H4" s="30"/>
      <c r="I4" s="30"/>
      <c r="J4" s="30"/>
      <c r="K4" s="30"/>
      <c r="L4" s="30"/>
      <c r="M4" s="30"/>
      <c r="N4" s="30"/>
    </row>
    <row r="5" spans="2:14" ht="15.5" x14ac:dyDescent="0.25">
      <c r="B5" s="30"/>
      <c r="C5" s="30"/>
      <c r="D5" s="30"/>
      <c r="E5" s="30"/>
      <c r="F5" s="30"/>
      <c r="G5" s="30"/>
      <c r="H5" s="30"/>
      <c r="I5" s="30"/>
      <c r="J5" s="30"/>
      <c r="K5" s="30"/>
      <c r="L5" s="30"/>
      <c r="M5" s="31"/>
      <c r="N5" s="30"/>
    </row>
    <row r="6" spans="2:14" x14ac:dyDescent="0.25">
      <c r="B6" s="1347" t="s">
        <v>343</v>
      </c>
      <c r="C6" s="1350" t="s">
        <v>15</v>
      </c>
      <c r="D6" s="1350" t="s">
        <v>5</v>
      </c>
    </row>
    <row r="7" spans="2:14" x14ac:dyDescent="0.25">
      <c r="B7" s="1348"/>
      <c r="C7" s="1350"/>
      <c r="D7" s="1350"/>
    </row>
    <row r="8" spans="2:14" x14ac:dyDescent="0.25">
      <c r="B8" s="1349"/>
      <c r="C8" s="1351"/>
      <c r="D8" s="1351"/>
    </row>
    <row r="9" spans="2:14" ht="15.5" x14ac:dyDescent="0.25">
      <c r="B9" s="124">
        <v>1</v>
      </c>
      <c r="C9" s="123" t="s">
        <v>53</v>
      </c>
      <c r="D9" s="870" t="s">
        <v>13</v>
      </c>
    </row>
    <row r="10" spans="2:14" ht="15.5" x14ac:dyDescent="0.25">
      <c r="B10" s="124">
        <f>B9+1</f>
        <v>2</v>
      </c>
      <c r="C10" s="123" t="s">
        <v>376</v>
      </c>
      <c r="D10" s="870" t="s">
        <v>377</v>
      </c>
    </row>
    <row r="11" spans="2:14" ht="15.5" x14ac:dyDescent="0.25">
      <c r="B11" s="124">
        <f>B10+1</f>
        <v>3</v>
      </c>
      <c r="C11" s="123" t="s">
        <v>395</v>
      </c>
      <c r="D11" s="870" t="s">
        <v>55</v>
      </c>
    </row>
    <row r="12" spans="2:14" ht="15.5" x14ac:dyDescent="0.25">
      <c r="B12" s="124">
        <f>B11+1</f>
        <v>4</v>
      </c>
      <c r="C12" s="123" t="s">
        <v>54</v>
      </c>
      <c r="D12" s="870" t="s">
        <v>56</v>
      </c>
    </row>
    <row r="13" spans="2:14" ht="15.5" x14ac:dyDescent="0.25">
      <c r="B13" s="124">
        <f>B12+1</f>
        <v>5</v>
      </c>
      <c r="C13" s="123" t="s">
        <v>309</v>
      </c>
      <c r="D13" s="870" t="s">
        <v>58</v>
      </c>
    </row>
    <row r="14" spans="2:14" ht="15.5" x14ac:dyDescent="0.25">
      <c r="B14" s="124">
        <f t="shared" ref="B14:B41" si="0">B13+1</f>
        <v>6</v>
      </c>
      <c r="C14" s="123" t="s">
        <v>57</v>
      </c>
      <c r="D14" s="870" t="s">
        <v>60</v>
      </c>
    </row>
    <row r="15" spans="2:14" ht="15.5" x14ac:dyDescent="0.25">
      <c r="B15" s="124">
        <f t="shared" si="0"/>
        <v>7</v>
      </c>
      <c r="C15" s="123" t="s">
        <v>59</v>
      </c>
      <c r="D15" s="870" t="s">
        <v>62</v>
      </c>
    </row>
    <row r="16" spans="2:14" ht="15.5" x14ac:dyDescent="0.25">
      <c r="B16" s="124">
        <f t="shared" si="0"/>
        <v>8</v>
      </c>
      <c r="C16" s="125" t="s">
        <v>362</v>
      </c>
      <c r="D16" s="870" t="s">
        <v>64</v>
      </c>
    </row>
    <row r="17" spans="2:4" ht="15.5" x14ac:dyDescent="0.25">
      <c r="B17" s="124">
        <f t="shared" si="0"/>
        <v>9</v>
      </c>
      <c r="C17" s="125" t="s">
        <v>61</v>
      </c>
      <c r="D17" s="870" t="s">
        <v>361</v>
      </c>
    </row>
    <row r="18" spans="2:4" ht="15.5" x14ac:dyDescent="0.25">
      <c r="B18" s="124">
        <f t="shared" si="0"/>
        <v>10</v>
      </c>
      <c r="C18" s="123" t="s">
        <v>63</v>
      </c>
      <c r="D18" s="870" t="s">
        <v>394</v>
      </c>
    </row>
    <row r="19" spans="2:4" ht="15.5" x14ac:dyDescent="0.25">
      <c r="B19" s="124">
        <f t="shared" si="0"/>
        <v>11</v>
      </c>
      <c r="C19" s="125" t="s">
        <v>65</v>
      </c>
      <c r="D19" s="870" t="s">
        <v>40</v>
      </c>
    </row>
    <row r="20" spans="2:4" ht="15.5" x14ac:dyDescent="0.25">
      <c r="B20" s="124">
        <f t="shared" si="0"/>
        <v>12</v>
      </c>
      <c r="C20" s="125" t="s">
        <v>667</v>
      </c>
      <c r="D20" s="870" t="s">
        <v>66</v>
      </c>
    </row>
    <row r="21" spans="2:4" ht="15.5" x14ac:dyDescent="0.25">
      <c r="B21" s="124">
        <f t="shared" si="0"/>
        <v>13</v>
      </c>
      <c r="C21" s="125" t="s">
        <v>177</v>
      </c>
      <c r="D21" s="870" t="s">
        <v>67</v>
      </c>
    </row>
    <row r="22" spans="2:4" ht="15.5" x14ac:dyDescent="0.25">
      <c r="B22" s="124">
        <f t="shared" si="0"/>
        <v>14</v>
      </c>
      <c r="C22" s="125" t="s">
        <v>665</v>
      </c>
      <c r="D22" s="870" t="s">
        <v>68</v>
      </c>
    </row>
    <row r="23" spans="2:4" ht="15.5" x14ac:dyDescent="0.25">
      <c r="B23" s="124">
        <f t="shared" si="0"/>
        <v>15</v>
      </c>
      <c r="C23" s="123" t="s">
        <v>666</v>
      </c>
      <c r="D23" s="870" t="s">
        <v>69</v>
      </c>
    </row>
    <row r="24" spans="2:4" ht="15.5" x14ac:dyDescent="0.25">
      <c r="B24" s="124">
        <f t="shared" si="0"/>
        <v>16</v>
      </c>
      <c r="C24" s="123" t="s">
        <v>497</v>
      </c>
      <c r="D24" s="870" t="s">
        <v>41</v>
      </c>
    </row>
    <row r="25" spans="2:4" ht="15.5" x14ac:dyDescent="0.25">
      <c r="B25" s="124">
        <f t="shared" si="0"/>
        <v>17</v>
      </c>
      <c r="C25" s="123" t="s">
        <v>14</v>
      </c>
      <c r="D25" s="870" t="s">
        <v>400</v>
      </c>
    </row>
    <row r="26" spans="2:4" ht="15.5" x14ac:dyDescent="0.25">
      <c r="B26" s="124">
        <f t="shared" si="0"/>
        <v>18</v>
      </c>
      <c r="C26" s="123" t="s">
        <v>310</v>
      </c>
      <c r="D26" s="870" t="s">
        <v>401</v>
      </c>
    </row>
    <row r="27" spans="2:4" ht="15.5" x14ac:dyDescent="0.25">
      <c r="B27" s="124">
        <f t="shared" si="0"/>
        <v>19</v>
      </c>
      <c r="C27" s="123" t="s">
        <v>48</v>
      </c>
      <c r="D27" s="870" t="s">
        <v>498</v>
      </c>
    </row>
    <row r="28" spans="2:4" ht="15.5" x14ac:dyDescent="0.25">
      <c r="B28" s="124">
        <f t="shared" si="0"/>
        <v>20</v>
      </c>
      <c r="C28" s="123" t="s">
        <v>1342</v>
      </c>
      <c r="D28" s="870" t="s">
        <v>70</v>
      </c>
    </row>
    <row r="29" spans="2:4" ht="46.5" x14ac:dyDescent="0.25">
      <c r="B29" s="124">
        <f t="shared" si="0"/>
        <v>21</v>
      </c>
      <c r="C29" s="871" t="s">
        <v>1343</v>
      </c>
      <c r="D29" s="870" t="s">
        <v>1344</v>
      </c>
    </row>
    <row r="30" spans="2:4" ht="15.5" x14ac:dyDescent="0.25">
      <c r="B30" s="124">
        <f t="shared" si="0"/>
        <v>22</v>
      </c>
      <c r="C30" s="123" t="s">
        <v>1345</v>
      </c>
      <c r="D30" s="870" t="s">
        <v>1346</v>
      </c>
    </row>
    <row r="31" spans="2:4" ht="15.5" x14ac:dyDescent="0.25">
      <c r="B31" s="124">
        <f t="shared" si="0"/>
        <v>23</v>
      </c>
      <c r="C31" s="125" t="s">
        <v>33</v>
      </c>
      <c r="D31" s="870" t="s">
        <v>71</v>
      </c>
    </row>
    <row r="32" spans="2:4" ht="15.5" x14ac:dyDescent="0.25">
      <c r="B32" s="124">
        <f t="shared" si="0"/>
        <v>24</v>
      </c>
      <c r="C32" s="123" t="s">
        <v>42</v>
      </c>
      <c r="D32" s="870" t="s">
        <v>73</v>
      </c>
    </row>
    <row r="33" spans="2:4" ht="15.5" x14ac:dyDescent="0.25">
      <c r="B33" s="124">
        <f t="shared" si="0"/>
        <v>25</v>
      </c>
      <c r="C33" s="123" t="s">
        <v>72</v>
      </c>
      <c r="D33" s="870" t="s">
        <v>74</v>
      </c>
    </row>
    <row r="34" spans="2:4" ht="15.5" x14ac:dyDescent="0.25">
      <c r="B34" s="124">
        <f t="shared" si="0"/>
        <v>26</v>
      </c>
      <c r="C34" s="125" t="s">
        <v>691</v>
      </c>
      <c r="D34" s="870" t="s">
        <v>75</v>
      </c>
    </row>
    <row r="35" spans="2:4" ht="15.5" x14ac:dyDescent="0.25">
      <c r="B35" s="124">
        <f t="shared" si="0"/>
        <v>27</v>
      </c>
      <c r="C35" s="262" t="s">
        <v>445</v>
      </c>
      <c r="D35" s="870" t="s">
        <v>311</v>
      </c>
    </row>
    <row r="36" spans="2:4" ht="15.5" x14ac:dyDescent="0.25">
      <c r="B36" s="124">
        <f t="shared" si="0"/>
        <v>28</v>
      </c>
      <c r="C36" s="125" t="s">
        <v>313</v>
      </c>
      <c r="D36" s="870" t="s">
        <v>312</v>
      </c>
    </row>
    <row r="37" spans="2:4" ht="15.5" x14ac:dyDescent="0.25">
      <c r="B37" s="124">
        <f t="shared" si="0"/>
        <v>29</v>
      </c>
      <c r="C37" s="123" t="s">
        <v>451</v>
      </c>
      <c r="D37" s="870" t="s">
        <v>444</v>
      </c>
    </row>
    <row r="38" spans="2:4" ht="15.5" x14ac:dyDescent="0.25">
      <c r="B38" s="124">
        <f t="shared" si="0"/>
        <v>30</v>
      </c>
      <c r="C38" s="123" t="s">
        <v>323</v>
      </c>
      <c r="D38" s="870" t="s">
        <v>76</v>
      </c>
    </row>
    <row r="39" spans="2:4" ht="15.5" x14ac:dyDescent="0.25">
      <c r="B39" s="124">
        <f t="shared" si="0"/>
        <v>31</v>
      </c>
      <c r="C39" s="123" t="s">
        <v>314</v>
      </c>
      <c r="D39" s="870" t="s">
        <v>77</v>
      </c>
    </row>
    <row r="40" spans="2:4" ht="15.5" x14ac:dyDescent="0.25">
      <c r="B40" s="124">
        <f t="shared" si="0"/>
        <v>32</v>
      </c>
      <c r="C40" s="123" t="s">
        <v>88</v>
      </c>
      <c r="D40" s="870" t="s">
        <v>324</v>
      </c>
    </row>
    <row r="41" spans="2:4" ht="15.5" x14ac:dyDescent="0.25">
      <c r="B41" s="124">
        <f t="shared" si="0"/>
        <v>33</v>
      </c>
      <c r="C41" s="123" t="s">
        <v>315</v>
      </c>
      <c r="D41" s="870" t="s">
        <v>352</v>
      </c>
    </row>
    <row r="42" spans="2:4" ht="15.5" x14ac:dyDescent="0.25">
      <c r="B42" s="872"/>
      <c r="C42" s="873" t="s">
        <v>1347</v>
      </c>
      <c r="D42" s="874"/>
    </row>
    <row r="43" spans="2:4" ht="15.5" x14ac:dyDescent="0.25">
      <c r="B43" s="124">
        <f>B41+1</f>
        <v>34</v>
      </c>
      <c r="C43" s="123" t="s">
        <v>1348</v>
      </c>
      <c r="D43" s="870" t="s">
        <v>1349</v>
      </c>
    </row>
    <row r="44" spans="2:4" ht="15.5" x14ac:dyDescent="0.25">
      <c r="B44" s="124">
        <f>B43+1</f>
        <v>35</v>
      </c>
      <c r="C44" s="123" t="s">
        <v>1350</v>
      </c>
      <c r="D44" s="870" t="s">
        <v>1351</v>
      </c>
    </row>
    <row r="45" spans="2:4" ht="15.5" x14ac:dyDescent="0.25">
      <c r="B45" s="124">
        <f>B44+1</f>
        <v>36</v>
      </c>
      <c r="C45" s="123" t="s">
        <v>1352</v>
      </c>
      <c r="D45" s="870" t="s">
        <v>1353</v>
      </c>
    </row>
    <row r="46" spans="2:4" ht="15.5" x14ac:dyDescent="0.25">
      <c r="B46" s="124">
        <f t="shared" ref="B46:B55" si="1">B45+1</f>
        <v>37</v>
      </c>
      <c r="C46" s="123" t="s">
        <v>1354</v>
      </c>
      <c r="D46" s="870" t="s">
        <v>1355</v>
      </c>
    </row>
    <row r="47" spans="2:4" ht="15.5" x14ac:dyDescent="0.25">
      <c r="B47" s="124">
        <f t="shared" si="1"/>
        <v>38</v>
      </c>
      <c r="C47" s="123" t="s">
        <v>1356</v>
      </c>
      <c r="D47" s="870" t="s">
        <v>1357</v>
      </c>
    </row>
    <row r="48" spans="2:4" ht="15.5" x14ac:dyDescent="0.25">
      <c r="B48" s="124">
        <f t="shared" si="1"/>
        <v>39</v>
      </c>
      <c r="C48" s="123" t="s">
        <v>1358</v>
      </c>
      <c r="D48" s="870" t="s">
        <v>1359</v>
      </c>
    </row>
    <row r="49" spans="2:4" ht="15.5" x14ac:dyDescent="0.25">
      <c r="B49" s="124">
        <f t="shared" si="1"/>
        <v>40</v>
      </c>
      <c r="C49" s="123" t="s">
        <v>1360</v>
      </c>
      <c r="D49" s="870" t="s">
        <v>1361</v>
      </c>
    </row>
    <row r="50" spans="2:4" ht="15.5" x14ac:dyDescent="0.25">
      <c r="B50" s="124">
        <f t="shared" si="1"/>
        <v>41</v>
      </c>
      <c r="C50" s="123" t="s">
        <v>1362</v>
      </c>
      <c r="D50" s="870" t="s">
        <v>1363</v>
      </c>
    </row>
    <row r="51" spans="2:4" ht="15.5" x14ac:dyDescent="0.25">
      <c r="B51" s="124">
        <f t="shared" si="1"/>
        <v>42</v>
      </c>
      <c r="C51" s="123" t="s">
        <v>1364</v>
      </c>
      <c r="D51" s="870" t="s">
        <v>1365</v>
      </c>
    </row>
    <row r="52" spans="2:4" ht="15.5" x14ac:dyDescent="0.25">
      <c r="B52" s="124">
        <f t="shared" si="1"/>
        <v>43</v>
      </c>
      <c r="C52" s="322" t="s">
        <v>1366</v>
      </c>
      <c r="D52" s="323" t="s">
        <v>1367</v>
      </c>
    </row>
    <row r="53" spans="2:4" ht="15.5" x14ac:dyDescent="0.25">
      <c r="B53" s="124">
        <f t="shared" si="1"/>
        <v>44</v>
      </c>
      <c r="C53" s="322" t="s">
        <v>1368</v>
      </c>
      <c r="D53" s="323" t="s">
        <v>1369</v>
      </c>
    </row>
    <row r="54" spans="2:4" ht="15.5" x14ac:dyDescent="0.25">
      <c r="B54" s="124">
        <f t="shared" si="1"/>
        <v>45</v>
      </c>
      <c r="C54" s="322" t="s">
        <v>569</v>
      </c>
      <c r="D54" s="323" t="s">
        <v>570</v>
      </c>
    </row>
    <row r="55" spans="2:4" ht="15.5" x14ac:dyDescent="0.25">
      <c r="B55" s="875">
        <f t="shared" si="1"/>
        <v>46</v>
      </c>
      <c r="C55" s="876" t="s">
        <v>642</v>
      </c>
      <c r="D55" s="877" t="s">
        <v>1370</v>
      </c>
    </row>
    <row r="56" spans="2:4" ht="15.5" x14ac:dyDescent="0.25">
      <c r="B56" s="124">
        <f>B55+1</f>
        <v>47</v>
      </c>
      <c r="C56" s="322" t="s">
        <v>1371</v>
      </c>
      <c r="D56" s="323" t="s">
        <v>1372</v>
      </c>
    </row>
    <row r="57" spans="2:4" x14ac:dyDescent="0.25">
      <c r="B57" s="101">
        <v>48</v>
      </c>
      <c r="C57" s="23" t="s">
        <v>1373</v>
      </c>
      <c r="D57" s="23" t="s">
        <v>1374</v>
      </c>
    </row>
    <row r="58" spans="2:4" x14ac:dyDescent="0.25">
      <c r="B58" s="324" t="s">
        <v>1375</v>
      </c>
    </row>
  </sheetData>
  <mergeCells count="5">
    <mergeCell ref="B2:D2"/>
    <mergeCell ref="B3:D3"/>
    <mergeCell ref="B6:B8"/>
    <mergeCell ref="C6:C8"/>
    <mergeCell ref="D6:D8"/>
  </mergeCells>
  <phoneticPr fontId="21" type="noConversion"/>
  <pageMargins left="0.55000000000000004" right="0.23622047244094491" top="1.1023622047244095" bottom="0.98425196850393704" header="0.23622047244094491" footer="0.23622047244094491"/>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X33"/>
  <sheetViews>
    <sheetView showGridLines="0" view="pageBreakPreview" zoomScale="90" zoomScaleNormal="80" zoomScaleSheetLayoutView="90" workbookViewId="0">
      <pane xSplit="3" ySplit="9" topLeftCell="D10" activePane="bottomRight" state="frozen"/>
      <selection activeCell="V30" sqref="V30"/>
      <selection pane="topRight" activeCell="V30" sqref="V30"/>
      <selection pane="bottomLeft" activeCell="V30" sqref="V30"/>
      <selection pane="bottomRight" activeCell="C20" sqref="C20"/>
    </sheetView>
  </sheetViews>
  <sheetFormatPr defaultColWidth="9.36328125" defaultRowHeight="14" x14ac:dyDescent="0.25"/>
  <cols>
    <col min="1" max="1" width="6.6328125" style="13" customWidth="1"/>
    <col min="2" max="2" width="6.36328125" style="13" customWidth="1"/>
    <col min="3" max="3" width="33.36328125" style="13" customWidth="1"/>
    <col min="4" max="13" width="12.54296875" style="13" customWidth="1"/>
    <col min="14" max="14" width="14.6328125" style="13" customWidth="1"/>
    <col min="15" max="15" width="14" style="13" bestFit="1" customWidth="1"/>
    <col min="16" max="16" width="13" style="13" customWidth="1"/>
    <col min="17" max="17" width="15.54296875" style="13" customWidth="1"/>
    <col min="18" max="19" width="15.6328125" style="13" customWidth="1"/>
    <col min="20" max="23" width="16.36328125" style="13" customWidth="1"/>
    <col min="24" max="24" width="15.6328125" style="13" customWidth="1"/>
    <col min="25" max="16384" width="9.36328125" style="13"/>
  </cols>
  <sheetData>
    <row r="2" spans="2:24" x14ac:dyDescent="0.25">
      <c r="B2" s="1352" t="str">
        <f>Index!B2</f>
        <v xml:space="preserve">      Maharashtra State Power Generation Company Ltd.</v>
      </c>
      <c r="C2" s="1353"/>
      <c r="D2" s="1353"/>
      <c r="E2" s="1353"/>
      <c r="F2" s="1353"/>
      <c r="G2" s="1353"/>
      <c r="H2" s="1353"/>
      <c r="I2" s="1353"/>
      <c r="J2" s="1353"/>
      <c r="K2" s="1353"/>
      <c r="L2" s="1353"/>
      <c r="M2" s="1353"/>
      <c r="N2" s="1353"/>
      <c r="O2" s="1353"/>
      <c r="P2" s="1353"/>
      <c r="Q2" s="1353"/>
      <c r="R2" s="1353"/>
      <c r="S2" s="1353"/>
      <c r="T2" s="1353"/>
      <c r="U2" s="1353"/>
      <c r="V2" s="1353"/>
      <c r="W2" s="1353"/>
      <c r="X2" s="1353"/>
    </row>
    <row r="3" spans="2:24" s="5" customFormat="1" x14ac:dyDescent="0.3">
      <c r="B3" s="1354" t="str">
        <f>Index!B3</f>
        <v>MYT Petition Formats for Koyna</v>
      </c>
      <c r="C3" s="1353"/>
      <c r="D3" s="1353"/>
      <c r="E3" s="1353"/>
      <c r="F3" s="1353"/>
      <c r="G3" s="1353"/>
      <c r="H3" s="1353"/>
      <c r="I3" s="1353"/>
      <c r="J3" s="1353"/>
      <c r="K3" s="1353"/>
      <c r="L3" s="1353"/>
      <c r="M3" s="1353"/>
      <c r="N3" s="1353"/>
      <c r="O3" s="1353"/>
      <c r="P3" s="1353"/>
      <c r="Q3" s="1353"/>
      <c r="R3" s="1353"/>
      <c r="S3" s="1353"/>
      <c r="T3" s="1353"/>
      <c r="U3" s="1353"/>
      <c r="V3" s="1353"/>
      <c r="W3" s="1353"/>
      <c r="X3" s="1353"/>
    </row>
    <row r="4" spans="2:24" s="5" customFormat="1" x14ac:dyDescent="0.3">
      <c r="B4" s="1354" t="s">
        <v>78</v>
      </c>
      <c r="C4" s="1353"/>
      <c r="D4" s="1353"/>
      <c r="E4" s="1353"/>
      <c r="F4" s="1353"/>
      <c r="G4" s="1353"/>
      <c r="H4" s="1353"/>
      <c r="I4" s="1353"/>
      <c r="J4" s="1353"/>
      <c r="K4" s="1353"/>
      <c r="L4" s="1353"/>
      <c r="M4" s="1353"/>
      <c r="N4" s="1353"/>
      <c r="O4" s="1353"/>
      <c r="P4" s="1353"/>
      <c r="Q4" s="1353"/>
      <c r="R4" s="1353"/>
      <c r="S4" s="1353"/>
      <c r="T4" s="1353"/>
      <c r="U4" s="1353"/>
      <c r="V4" s="1353"/>
      <c r="W4" s="1353"/>
      <c r="X4" s="1353"/>
    </row>
    <row r="6" spans="2:24" x14ac:dyDescent="0.25">
      <c r="X6" s="13" t="s">
        <v>447</v>
      </c>
    </row>
    <row r="7" spans="2:24" ht="12.75" customHeight="1" x14ac:dyDescent="0.25">
      <c r="B7" s="1355" t="s">
        <v>343</v>
      </c>
      <c r="C7" s="1358" t="s">
        <v>37</v>
      </c>
      <c r="D7" s="1358" t="s">
        <v>5</v>
      </c>
      <c r="E7" s="1362" t="s">
        <v>519</v>
      </c>
      <c r="F7" s="1363"/>
      <c r="G7" s="1363"/>
      <c r="H7" s="1364"/>
      <c r="I7" s="1362" t="s">
        <v>520</v>
      </c>
      <c r="J7" s="1363"/>
      <c r="K7" s="1363"/>
      <c r="L7" s="1364"/>
      <c r="M7" s="1362" t="s">
        <v>521</v>
      </c>
      <c r="N7" s="1363"/>
      <c r="O7" s="1363"/>
      <c r="P7" s="1363"/>
      <c r="Q7" s="1363"/>
      <c r="R7" s="1364"/>
      <c r="S7" s="1360" t="s">
        <v>1380</v>
      </c>
      <c r="T7" s="1360"/>
      <c r="U7" s="1360"/>
      <c r="V7" s="1360"/>
      <c r="W7" s="1360"/>
      <c r="X7" s="1360" t="s">
        <v>27</v>
      </c>
    </row>
    <row r="8" spans="2:24" ht="28" x14ac:dyDescent="0.25">
      <c r="B8" s="1356"/>
      <c r="C8" s="1358"/>
      <c r="D8" s="1358"/>
      <c r="E8" s="961" t="s">
        <v>965</v>
      </c>
      <c r="F8" s="961" t="s">
        <v>909</v>
      </c>
      <c r="G8" s="961" t="s">
        <v>79</v>
      </c>
      <c r="H8" s="961" t="s">
        <v>459</v>
      </c>
      <c r="I8" s="961" t="s">
        <v>965</v>
      </c>
      <c r="J8" s="961" t="s">
        <v>909</v>
      </c>
      <c r="K8" s="961" t="s">
        <v>79</v>
      </c>
      <c r="L8" s="961" t="s">
        <v>459</v>
      </c>
      <c r="M8" s="961" t="s">
        <v>965</v>
      </c>
      <c r="N8" s="961" t="s">
        <v>909</v>
      </c>
      <c r="O8" s="961" t="s">
        <v>449</v>
      </c>
      <c r="P8" s="961" t="s">
        <v>455</v>
      </c>
      <c r="Q8" s="961" t="s">
        <v>80</v>
      </c>
      <c r="R8" s="961" t="s">
        <v>460</v>
      </c>
      <c r="S8" s="961" t="s">
        <v>913</v>
      </c>
      <c r="T8" s="961" t="s">
        <v>914</v>
      </c>
      <c r="U8" s="961" t="s">
        <v>918</v>
      </c>
      <c r="V8" s="961" t="s">
        <v>915</v>
      </c>
      <c r="W8" s="961" t="s">
        <v>917</v>
      </c>
      <c r="X8" s="1360"/>
    </row>
    <row r="9" spans="2:24" x14ac:dyDescent="0.25">
      <c r="B9" s="1357"/>
      <c r="C9" s="1359"/>
      <c r="D9" s="1359"/>
      <c r="E9" s="961" t="s">
        <v>81</v>
      </c>
      <c r="F9" s="961" t="s">
        <v>82</v>
      </c>
      <c r="G9" s="961" t="s">
        <v>1421</v>
      </c>
      <c r="H9" s="961" t="s">
        <v>1422</v>
      </c>
      <c r="I9" s="961" t="s">
        <v>1408</v>
      </c>
      <c r="J9" s="961" t="s">
        <v>522</v>
      </c>
      <c r="K9" s="961" t="s">
        <v>415</v>
      </c>
      <c r="L9" s="961" t="s">
        <v>1423</v>
      </c>
      <c r="M9" s="961" t="s">
        <v>603</v>
      </c>
      <c r="N9" s="961" t="s">
        <v>670</v>
      </c>
      <c r="O9" s="961" t="s">
        <v>604</v>
      </c>
      <c r="P9" s="961" t="s">
        <v>605</v>
      </c>
      <c r="Q9" s="961" t="s">
        <v>1424</v>
      </c>
      <c r="R9" s="961" t="s">
        <v>1425</v>
      </c>
      <c r="S9" s="961" t="s">
        <v>21</v>
      </c>
      <c r="T9" s="961" t="s">
        <v>21</v>
      </c>
      <c r="U9" s="961" t="s">
        <v>21</v>
      </c>
      <c r="V9" s="961" t="s">
        <v>21</v>
      </c>
      <c r="W9" s="961" t="s">
        <v>21</v>
      </c>
      <c r="X9" s="1361"/>
    </row>
    <row r="10" spans="2:24" x14ac:dyDescent="0.25">
      <c r="B10" s="23"/>
      <c r="C10" s="23"/>
      <c r="D10" s="129"/>
      <c r="E10" s="129"/>
      <c r="F10" s="129"/>
      <c r="G10" s="129"/>
      <c r="H10" s="129"/>
      <c r="I10" s="129"/>
      <c r="J10" s="129"/>
      <c r="K10" s="129"/>
      <c r="L10" s="129"/>
      <c r="M10" s="129"/>
      <c r="N10" s="129"/>
      <c r="O10" s="23"/>
      <c r="P10" s="23"/>
      <c r="Q10" s="23"/>
      <c r="R10" s="23"/>
      <c r="S10" s="23"/>
      <c r="T10" s="23"/>
      <c r="U10" s="23"/>
      <c r="V10" s="23"/>
      <c r="W10" s="23"/>
      <c r="X10" s="23"/>
    </row>
    <row r="11" spans="2:24" s="361" customFormat="1" x14ac:dyDescent="0.25">
      <c r="B11" s="276">
        <v>1</v>
      </c>
      <c r="C11" s="121" t="s">
        <v>83</v>
      </c>
      <c r="D11" s="130" t="s">
        <v>56</v>
      </c>
      <c r="E11" s="581"/>
      <c r="F11" s="351">
        <f>'F2.2'!E119</f>
        <v>0</v>
      </c>
      <c r="G11" s="351">
        <f>'F2.2'!F119</f>
        <v>0</v>
      </c>
      <c r="H11" s="351">
        <f>G11-F11</f>
        <v>0</v>
      </c>
      <c r="I11" s="581"/>
      <c r="J11" s="351">
        <f>'F2.2'!H119</f>
        <v>0</v>
      </c>
      <c r="K11" s="351">
        <f>'F2.2'!I119</f>
        <v>0</v>
      </c>
      <c r="L11" s="351">
        <f>K11-J11</f>
        <v>0</v>
      </c>
      <c r="M11" s="581"/>
      <c r="N11" s="351">
        <f>'F2.2'!K119</f>
        <v>0</v>
      </c>
      <c r="O11" s="351">
        <f>'F2.2'!L119</f>
        <v>0</v>
      </c>
      <c r="P11" s="351">
        <f>'F2.2'!M119</f>
        <v>0</v>
      </c>
      <c r="Q11" s="365">
        <f>O11+P11</f>
        <v>0</v>
      </c>
      <c r="R11" s="365">
        <f t="shared" ref="R11:R19" si="0">Q11-N11</f>
        <v>0</v>
      </c>
      <c r="S11" s="365">
        <f>'F2.2'!Q119</f>
        <v>0</v>
      </c>
      <c r="T11" s="365">
        <f>'F2.2'!S119</f>
        <v>0</v>
      </c>
      <c r="U11" s="365">
        <f>'F2.2'!T119</f>
        <v>0</v>
      </c>
      <c r="V11" s="365">
        <f>'F2.2'!U119</f>
        <v>0</v>
      </c>
      <c r="W11" s="365">
        <f>'F2.2'!V119</f>
        <v>0</v>
      </c>
      <c r="X11" s="365"/>
    </row>
    <row r="12" spans="2:24" s="361" customFormat="1" x14ac:dyDescent="0.25">
      <c r="B12" s="276">
        <f>B11+1</f>
        <v>2</v>
      </c>
      <c r="C12" s="23" t="s">
        <v>1411</v>
      </c>
      <c r="D12" s="130"/>
      <c r="E12" s="939"/>
      <c r="F12" s="351"/>
      <c r="G12" s="351"/>
      <c r="H12" s="351"/>
      <c r="I12" s="939"/>
      <c r="J12" s="351"/>
      <c r="K12" s="351"/>
      <c r="L12" s="351"/>
      <c r="M12" s="939"/>
      <c r="N12" s="351"/>
      <c r="O12" s="351"/>
      <c r="P12" s="351"/>
      <c r="Q12" s="365"/>
      <c r="R12" s="365"/>
      <c r="S12" s="365"/>
      <c r="T12" s="365"/>
      <c r="U12" s="365"/>
      <c r="V12" s="365"/>
      <c r="W12" s="365"/>
      <c r="X12" s="365"/>
    </row>
    <row r="13" spans="2:24" s="361" customFormat="1" x14ac:dyDescent="0.25">
      <c r="B13" s="276">
        <f t="shared" ref="B13:B30" si="1">B12+1</f>
        <v>3</v>
      </c>
      <c r="C13" s="121" t="s">
        <v>84</v>
      </c>
      <c r="D13" s="130" t="s">
        <v>40</v>
      </c>
      <c r="E13" s="581">
        <f>'F3'!$E$17+'F3.1'!D27</f>
        <v>108.73541997887169</v>
      </c>
      <c r="F13" s="351">
        <f>'F3'!F17+'F3.1'!E27</f>
        <v>92.15720922948573</v>
      </c>
      <c r="G13" s="351">
        <f>'F3'!G17+'F3.1'!E27</f>
        <v>117.85752605509902</v>
      </c>
      <c r="H13" s="351">
        <f>G13-F13</f>
        <v>25.700316825613285</v>
      </c>
      <c r="I13" s="581">
        <f>'F3'!$I$17+'F3.1'!G27</f>
        <v>104.74545804967023</v>
      </c>
      <c r="J13" s="351">
        <f>'F3'!J17+'F3.1'!I27</f>
        <v>112.89365909288709</v>
      </c>
      <c r="K13" s="351">
        <f>'F3'!K17+'F3.1'!H27</f>
        <v>155.96145784262387</v>
      </c>
      <c r="L13" s="351">
        <f>K13-J13</f>
        <v>43.067798749736781</v>
      </c>
      <c r="M13" s="581">
        <f>'F3'!$M$17+'F3.1'!J27</f>
        <v>127.9644769613259</v>
      </c>
      <c r="N13" s="351">
        <f>'F3'!N17+'F3.1'!I27</f>
        <v>117.81201158745397</v>
      </c>
      <c r="O13" s="351">
        <f>'F3'!O17+'F3.1'!I27</f>
        <v>66.734832814228739</v>
      </c>
      <c r="P13" s="351">
        <f>'F3'!P17+'F3.1'!I27</f>
        <v>97.38537193426086</v>
      </c>
      <c r="Q13" s="365">
        <f>O13+P13</f>
        <v>164.12020474848958</v>
      </c>
      <c r="R13" s="365">
        <f t="shared" si="0"/>
        <v>46.308193161035618</v>
      </c>
      <c r="S13" s="365">
        <f>'F3'!S17+'F3.1'!P27</f>
        <v>136.35525723315303</v>
      </c>
      <c r="T13" s="365">
        <f>'F3'!T17+'F3.1'!R27</f>
        <v>142.29574339463173</v>
      </c>
      <c r="U13" s="365">
        <f>'F3'!U17+'F3.1'!S27</f>
        <v>148.49503421499043</v>
      </c>
      <c r="V13" s="365">
        <f>'F3'!V17+'F3.1'!T27</f>
        <v>154.96440484067961</v>
      </c>
      <c r="W13" s="365">
        <f>'F3'!W17+'F3.1'!U27</f>
        <v>161.71562163391093</v>
      </c>
      <c r="X13" s="365"/>
    </row>
    <row r="14" spans="2:24" s="361" customFormat="1" x14ac:dyDescent="0.25">
      <c r="B14" s="276">
        <f t="shared" si="1"/>
        <v>4</v>
      </c>
      <c r="C14" s="121" t="s">
        <v>966</v>
      </c>
      <c r="D14" s="130"/>
      <c r="E14" s="581"/>
      <c r="F14" s="938">
        <f>G14</f>
        <v>1.4268828999999998</v>
      </c>
      <c r="G14" s="371">
        <v>1.4268828999999998</v>
      </c>
      <c r="H14" s="938">
        <f>G14-F14</f>
        <v>0</v>
      </c>
      <c r="I14" s="938"/>
      <c r="J14" s="938">
        <f>K14</f>
        <v>0.85628020000000005</v>
      </c>
      <c r="K14" s="371">
        <v>0.85628020000000005</v>
      </c>
      <c r="L14" s="938">
        <f t="shared" ref="L14" si="2">K14-J14</f>
        <v>0</v>
      </c>
      <c r="M14" s="938"/>
      <c r="N14" s="938">
        <f>Q14</f>
        <v>1.1415815499999999</v>
      </c>
      <c r="O14" s="938">
        <f>Q14/2</f>
        <v>0.57079077499999997</v>
      </c>
      <c r="P14" s="938">
        <f>O14</f>
        <v>0.57079077499999997</v>
      </c>
      <c r="Q14" s="945">
        <f>AVERAGE($K14,$G14)</f>
        <v>1.1415815499999999</v>
      </c>
      <c r="R14" s="938">
        <f t="shared" si="0"/>
        <v>0</v>
      </c>
      <c r="S14" s="943">
        <v>1.1913159682951353</v>
      </c>
      <c r="T14" s="943">
        <v>1.2432171283032525</v>
      </c>
      <c r="U14" s="943">
        <v>1.2973794268185981</v>
      </c>
      <c r="V14" s="943">
        <v>1.3539013731490193</v>
      </c>
      <c r="W14" s="943">
        <v>1.4128857682827278</v>
      </c>
      <c r="X14" s="479"/>
    </row>
    <row r="15" spans="2:24" s="361" customFormat="1" x14ac:dyDescent="0.25">
      <c r="B15" s="276">
        <f t="shared" si="1"/>
        <v>5</v>
      </c>
      <c r="C15" s="121" t="s">
        <v>1417</v>
      </c>
      <c r="D15" s="130"/>
      <c r="E15" s="954"/>
      <c r="F15" s="954"/>
      <c r="G15" s="371"/>
      <c r="H15" s="954"/>
      <c r="I15" s="954"/>
      <c r="J15" s="954"/>
      <c r="K15" s="371"/>
      <c r="L15" s="954"/>
      <c r="M15" s="954"/>
      <c r="N15" s="954"/>
      <c r="O15" s="955"/>
      <c r="P15" s="956"/>
      <c r="Q15" s="954"/>
      <c r="R15" s="954"/>
      <c r="S15" s="954">
        <v>38.269999999999996</v>
      </c>
      <c r="T15" s="954">
        <v>38.269999999999996</v>
      </c>
      <c r="U15" s="954">
        <v>38.269999999999996</v>
      </c>
      <c r="V15" s="954">
        <v>38.269999999999996</v>
      </c>
      <c r="W15" s="954">
        <v>38.269999999999996</v>
      </c>
      <c r="X15" s="479"/>
    </row>
    <row r="16" spans="2:24" s="361" customFormat="1" x14ac:dyDescent="0.25">
      <c r="B16" s="276">
        <f t="shared" si="1"/>
        <v>6</v>
      </c>
      <c r="C16" s="121" t="s">
        <v>1418</v>
      </c>
      <c r="D16" s="130"/>
      <c r="E16" s="954"/>
      <c r="F16" s="954"/>
      <c r="G16" s="371"/>
      <c r="H16" s="954"/>
      <c r="I16" s="954"/>
      <c r="J16" s="954"/>
      <c r="K16" s="371"/>
      <c r="L16" s="954"/>
      <c r="M16" s="954"/>
      <c r="N16" s="954"/>
      <c r="O16" s="955"/>
      <c r="P16" s="956"/>
      <c r="Q16" s="954"/>
      <c r="R16" s="954"/>
      <c r="S16" s="954">
        <v>0</v>
      </c>
      <c r="T16" s="954">
        <v>0</v>
      </c>
      <c r="U16" s="954">
        <v>0</v>
      </c>
      <c r="V16" s="954">
        <v>0</v>
      </c>
      <c r="W16" s="954">
        <v>0</v>
      </c>
      <c r="X16" s="479"/>
    </row>
    <row r="17" spans="2:24" s="361" customFormat="1" x14ac:dyDescent="0.25">
      <c r="B17" s="276">
        <f t="shared" si="1"/>
        <v>7</v>
      </c>
      <c r="C17" s="122" t="s">
        <v>336</v>
      </c>
      <c r="D17" s="130" t="s">
        <v>70</v>
      </c>
      <c r="E17" s="576">
        <v>8.8795095659903271</v>
      </c>
      <c r="F17" s="490">
        <f>G17</f>
        <v>8.1228705572443705</v>
      </c>
      <c r="G17" s="351">
        <f>'F5 (T)'!E85</f>
        <v>8.1228705572443705</v>
      </c>
      <c r="H17" s="351">
        <f t="shared" ref="H17:H29" si="3">G17-F17</f>
        <v>0</v>
      </c>
      <c r="I17" s="576">
        <v>9.873303334039413</v>
      </c>
      <c r="J17" s="351">
        <f t="shared" ref="J17:J18" si="4">K17</f>
        <v>5.962641132065972</v>
      </c>
      <c r="K17" s="379">
        <f>'F5 (T)'!$J$85</f>
        <v>5.962641132065972</v>
      </c>
      <c r="L17" s="351">
        <f>K17-J17</f>
        <v>0</v>
      </c>
      <c r="M17" s="576">
        <v>12.906796832465981</v>
      </c>
      <c r="N17" s="490">
        <f>Q17</f>
        <v>9.5336129885441725</v>
      </c>
      <c r="O17" s="516">
        <f>Q17/2</f>
        <v>4.7668064942720862</v>
      </c>
      <c r="P17" s="517">
        <f>O17</f>
        <v>4.7668064942720862</v>
      </c>
      <c r="Q17" s="365">
        <f>'F5 (T)'!$O$85</f>
        <v>9.5336129885441725</v>
      </c>
      <c r="R17" s="365">
        <f t="shared" si="0"/>
        <v>0</v>
      </c>
      <c r="S17" s="365">
        <f>'F5 (T)'!$T$85</f>
        <v>11.696265236051357</v>
      </c>
      <c r="T17" s="365">
        <f>'F5 (T)'!E112</f>
        <v>13.144779684418344</v>
      </c>
      <c r="U17" s="365">
        <f>'F5 (T)'!J112</f>
        <v>14.651214184418341</v>
      </c>
      <c r="V17" s="365">
        <f>'F5 (T)'!O112</f>
        <v>16.256572517751671</v>
      </c>
      <c r="W17" s="365">
        <f>'F5 (T)'!T112</f>
        <v>55.014867712215832</v>
      </c>
      <c r="X17" s="365"/>
    </row>
    <row r="18" spans="2:24" s="361" customFormat="1" x14ac:dyDescent="0.25">
      <c r="B18" s="276">
        <f t="shared" si="1"/>
        <v>8</v>
      </c>
      <c r="C18" s="122" t="s">
        <v>873</v>
      </c>
      <c r="D18" s="130"/>
      <c r="E18" s="646">
        <v>0.14946837206674149</v>
      </c>
      <c r="F18" s="490">
        <f t="shared" ref="F18:F19" si="5">G18</f>
        <v>3.2267280462223498E-2</v>
      </c>
      <c r="G18" s="643">
        <v>3.2267280462223498E-2</v>
      </c>
      <c r="H18" s="351">
        <f t="shared" si="3"/>
        <v>0</v>
      </c>
      <c r="I18" s="581">
        <v>0.14544450069924769</v>
      </c>
      <c r="J18" s="351">
        <f t="shared" si="4"/>
        <v>3.7526281616881894E-2</v>
      </c>
      <c r="K18" s="643">
        <v>3.7526281616881894E-2</v>
      </c>
      <c r="L18" s="351">
        <f>K18-J18</f>
        <v>0</v>
      </c>
      <c r="M18" s="581">
        <v>0.14033830429650906</v>
      </c>
      <c r="N18" s="490">
        <f t="shared" ref="N18:N19" si="6">Q18</f>
        <v>4.029003282929116E-2</v>
      </c>
      <c r="O18" s="941">
        <v>1.9265334891260557E-2</v>
      </c>
      <c r="P18" s="941">
        <v>2.1024697938030603E-2</v>
      </c>
      <c r="Q18" s="365">
        <f>SUM(O18:P18)</f>
        <v>4.029003282929116E-2</v>
      </c>
      <c r="R18" s="365">
        <f t="shared" si="0"/>
        <v>0</v>
      </c>
      <c r="S18" s="908">
        <v>3.7526281616881894E-2</v>
      </c>
      <c r="T18" s="908">
        <v>3.7526281616881894E-2</v>
      </c>
      <c r="U18" s="908">
        <v>3.7526281616881894E-2</v>
      </c>
      <c r="V18" s="908">
        <v>3.7526281616881894E-2</v>
      </c>
      <c r="W18" s="908">
        <v>3.7526281616881894E-2</v>
      </c>
      <c r="X18" s="365"/>
    </row>
    <row r="19" spans="2:24" s="361" customFormat="1" x14ac:dyDescent="0.25">
      <c r="B19" s="276">
        <f t="shared" si="1"/>
        <v>9</v>
      </c>
      <c r="C19" s="121" t="s">
        <v>335</v>
      </c>
      <c r="D19" s="130" t="s">
        <v>71</v>
      </c>
      <c r="E19" s="576">
        <f>'F6'!$D$25</f>
        <v>0.97196043110494879</v>
      </c>
      <c r="F19" s="490">
        <f t="shared" si="5"/>
        <v>9.0722570000000002E-3</v>
      </c>
      <c r="G19" s="351">
        <f>'F6'!$E$25</f>
        <v>9.0722570000000002E-3</v>
      </c>
      <c r="H19" s="351">
        <f t="shared" si="3"/>
        <v>0</v>
      </c>
      <c r="I19" s="576">
        <f>'F6'!$G$25</f>
        <v>3.2034004018402737</v>
      </c>
      <c r="J19" s="351">
        <f>K19</f>
        <v>4.6255766208815684E-2</v>
      </c>
      <c r="K19" s="351">
        <f>'F6'!$H$25</f>
        <v>4.6255766208815684E-2</v>
      </c>
      <c r="L19" s="351">
        <f>K19-J19</f>
        <v>0</v>
      </c>
      <c r="M19" s="576">
        <f>'F6'!$J$25</f>
        <v>6.0713588680491082</v>
      </c>
      <c r="N19" s="490">
        <f t="shared" si="6"/>
        <v>1.729429938856565</v>
      </c>
      <c r="O19" s="516">
        <f>Q19/2</f>
        <v>0.86471496942828252</v>
      </c>
      <c r="P19" s="517">
        <f>O19</f>
        <v>0.86471496942828252</v>
      </c>
      <c r="Q19" s="516">
        <f>'F6'!$K$25</f>
        <v>1.729429938856565</v>
      </c>
      <c r="R19" s="365">
        <f t="shared" si="0"/>
        <v>0</v>
      </c>
      <c r="S19" s="365">
        <f>'F6'!$M$25</f>
        <v>3.961469138377673</v>
      </c>
      <c r="T19" s="365">
        <f>'F6'!$N$25</f>
        <v>5.0517842650565896</v>
      </c>
      <c r="U19" s="365">
        <f>'F6'!O25</f>
        <v>6.2048851725815393</v>
      </c>
      <c r="V19" s="365">
        <f>'F6'!P25</f>
        <v>7.3668259980825059</v>
      </c>
      <c r="W19" s="365">
        <f>'F6'!Q25</f>
        <v>7.0373779832184615</v>
      </c>
      <c r="X19" s="365"/>
    </row>
    <row r="20" spans="2:24" s="361" customFormat="1" x14ac:dyDescent="0.25">
      <c r="B20" s="276">
        <f t="shared" si="1"/>
        <v>10</v>
      </c>
      <c r="C20" s="23" t="s">
        <v>1412</v>
      </c>
      <c r="D20" s="130"/>
      <c r="E20" s="576"/>
      <c r="F20" s="941">
        <f>G20</f>
        <v>0</v>
      </c>
      <c r="G20" s="940">
        <v>0</v>
      </c>
      <c r="H20" s="940"/>
      <c r="I20" s="576"/>
      <c r="J20" s="941">
        <f>K20</f>
        <v>1.4361228669565607E-5</v>
      </c>
      <c r="K20" s="940">
        <v>1.4361228669565607E-5</v>
      </c>
      <c r="L20" s="940"/>
      <c r="M20" s="576"/>
      <c r="N20" s="940">
        <f>Q20</f>
        <v>7.7366806499241957E-4</v>
      </c>
      <c r="O20" s="940">
        <v>3.8683403249620979E-4</v>
      </c>
      <c r="P20" s="940">
        <v>3.8683403249620979E-4</v>
      </c>
      <c r="Q20" s="940">
        <v>7.7366806499241957E-4</v>
      </c>
      <c r="R20" s="940"/>
      <c r="S20" s="940">
        <v>1.682395239936468E-3</v>
      </c>
      <c r="T20" s="940">
        <v>1.973715675036332E-3</v>
      </c>
      <c r="U20" s="940">
        <v>2.2648819939577254E-3</v>
      </c>
      <c r="V20" s="940">
        <v>2.6013856654764451E-3</v>
      </c>
      <c r="W20" s="940">
        <v>2.4412371772379146E-3</v>
      </c>
      <c r="X20" s="365"/>
    </row>
    <row r="21" spans="2:24" s="361" customFormat="1" x14ac:dyDescent="0.25">
      <c r="B21" s="276">
        <f t="shared" si="1"/>
        <v>11</v>
      </c>
      <c r="C21" s="122" t="s">
        <v>86</v>
      </c>
      <c r="D21" s="130" t="s">
        <v>361</v>
      </c>
      <c r="E21" s="490">
        <f>'F2.7'!E17</f>
        <v>6.0786242513776152</v>
      </c>
      <c r="F21" s="490">
        <f>'F2.7'!F17</f>
        <v>8.4019191916220688</v>
      </c>
      <c r="G21" s="490">
        <f>'F2.7'!$F$19</f>
        <v>22.30032223904405</v>
      </c>
      <c r="H21" s="490">
        <f>G21-F21</f>
        <v>13.898403047421981</v>
      </c>
      <c r="I21" s="490">
        <f>'F2.7'!G17</f>
        <v>5.9799820315172054</v>
      </c>
      <c r="J21" s="490">
        <f>'F2.7'!H17</f>
        <v>12.272033382889315</v>
      </c>
      <c r="K21" s="490">
        <f>'F2.7'!H19</f>
        <v>27.496417576641917</v>
      </c>
      <c r="L21" s="490">
        <f t="shared" ref="L21" si="7">K21-J21</f>
        <v>15.224384193752602</v>
      </c>
      <c r="M21" s="490">
        <f>'F2.7'!I17</f>
        <v>6.2558839858553421</v>
      </c>
      <c r="N21" s="490">
        <f ca="1">'F2.7'!J17</f>
        <v>13.343786127424339</v>
      </c>
      <c r="O21" s="546">
        <f ca="1">Q21/2</f>
        <v>6.6718930637121696</v>
      </c>
      <c r="P21" s="547">
        <f ca="1">O21</f>
        <v>6.6718930637121696</v>
      </c>
      <c r="Q21" s="479">
        <f ca="1">N21</f>
        <v>13.343786127424339</v>
      </c>
      <c r="R21" s="479">
        <f t="shared" ref="R21" ca="1" si="8">Q21-N21</f>
        <v>0</v>
      </c>
      <c r="S21" s="479">
        <f ca="1">'F2.7'!E36</f>
        <v>7.8872395299485785</v>
      </c>
      <c r="T21" s="479">
        <f ca="1">'F2.7'!F36</f>
        <v>8.0241090291831956</v>
      </c>
      <c r="U21" s="479">
        <f ca="1">'F2.7'!G36</f>
        <v>8.1521542143948285</v>
      </c>
      <c r="V21" s="479">
        <f ca="1">'F2.7'!H36</f>
        <v>8.3314155695416012</v>
      </c>
      <c r="W21" s="479">
        <f ca="1">'F2.7'!I36</f>
        <v>8.9676821913066966</v>
      </c>
      <c r="X21" s="365"/>
    </row>
    <row r="22" spans="2:24" s="361" customFormat="1" x14ac:dyDescent="0.25">
      <c r="B22" s="276">
        <f t="shared" si="1"/>
        <v>12</v>
      </c>
      <c r="C22" s="104" t="s">
        <v>1413</v>
      </c>
      <c r="D22" s="130"/>
      <c r="E22" s="490"/>
      <c r="F22" s="490"/>
      <c r="G22" s="490"/>
      <c r="H22" s="490"/>
      <c r="I22" s="490"/>
      <c r="J22" s="490"/>
      <c r="K22" s="490"/>
      <c r="L22" s="490"/>
      <c r="M22" s="490"/>
      <c r="N22" s="490"/>
      <c r="O22" s="546"/>
      <c r="P22" s="547"/>
      <c r="Q22" s="479"/>
      <c r="R22" s="479"/>
      <c r="S22" s="479"/>
      <c r="T22" s="479"/>
      <c r="U22" s="479"/>
      <c r="V22" s="479"/>
      <c r="W22" s="479"/>
      <c r="X22" s="365"/>
    </row>
    <row r="23" spans="2:24" s="361" customFormat="1" x14ac:dyDescent="0.25">
      <c r="B23" s="276">
        <f t="shared" si="1"/>
        <v>13</v>
      </c>
      <c r="C23" s="122" t="s">
        <v>87</v>
      </c>
      <c r="D23" s="130" t="s">
        <v>76</v>
      </c>
      <c r="E23" s="576">
        <f>'F10'!D27</f>
        <v>307.94900133627328</v>
      </c>
      <c r="F23" s="351">
        <f>G23</f>
        <v>308.31698418100001</v>
      </c>
      <c r="G23" s="351">
        <f>'F10'!E27</f>
        <v>308.31698418100001</v>
      </c>
      <c r="H23" s="351">
        <f t="shared" si="3"/>
        <v>0</v>
      </c>
      <c r="I23" s="351">
        <f>'F10'!G27</f>
        <v>307.99415668112118</v>
      </c>
      <c r="J23" s="351">
        <f>K23</f>
        <v>301.92351600299992</v>
      </c>
      <c r="K23" s="351">
        <f>'F10'!H27</f>
        <v>301.92351600299992</v>
      </c>
      <c r="L23" s="351">
        <f>K23-J23</f>
        <v>0</v>
      </c>
      <c r="M23" s="351">
        <f>'F10'!$J$27</f>
        <v>298.95067918192916</v>
      </c>
      <c r="N23" s="351">
        <f>Q23</f>
        <v>295.31859999528001</v>
      </c>
      <c r="O23" s="365">
        <f>'F10'!K27</f>
        <v>147.65929999764001</v>
      </c>
      <c r="P23" s="365">
        <f>'F10'!L27</f>
        <v>147.65929999764001</v>
      </c>
      <c r="Q23" s="365">
        <f t="shared" ref="Q23:Q29" si="9">O23+P23</f>
        <v>295.31859999528001</v>
      </c>
      <c r="R23" s="365">
        <f t="shared" ref="R23:R29" si="10">Q23-N23</f>
        <v>0</v>
      </c>
      <c r="S23" s="365">
        <f>'F10'!O27</f>
        <v>289.403716003</v>
      </c>
      <c r="T23" s="365">
        <f>'F10'!P27</f>
        <v>283.12611600299999</v>
      </c>
      <c r="U23" s="365">
        <f>'F10'!Q27</f>
        <v>276.86031600299998</v>
      </c>
      <c r="V23" s="365">
        <f>'F10'!R27</f>
        <v>270.60631600300002</v>
      </c>
      <c r="W23" s="365">
        <f>'F10'!S27</f>
        <v>264.32871600300001</v>
      </c>
      <c r="X23" s="365"/>
    </row>
    <row r="24" spans="2:24" s="361" customFormat="1" x14ac:dyDescent="0.25">
      <c r="B24" s="276">
        <f t="shared" si="1"/>
        <v>14</v>
      </c>
      <c r="C24" s="121" t="s">
        <v>88</v>
      </c>
      <c r="D24" s="130" t="s">
        <v>324</v>
      </c>
      <c r="E24" s="576">
        <f>F24</f>
        <v>0</v>
      </c>
      <c r="F24" s="351"/>
      <c r="G24" s="351">
        <f>'F12'!$E$94</f>
        <v>0</v>
      </c>
      <c r="H24" s="351">
        <f>G24-F24</f>
        <v>0</v>
      </c>
      <c r="I24" s="576">
        <f>J24</f>
        <v>0</v>
      </c>
      <c r="J24" s="351"/>
      <c r="K24" s="351">
        <f>'F12'!$F$94</f>
        <v>0</v>
      </c>
      <c r="L24" s="351">
        <f t="shared" ref="L24:L29" si="11">K24-J24</f>
        <v>0</v>
      </c>
      <c r="M24" s="576">
        <f>N24</f>
        <v>0</v>
      </c>
      <c r="N24" s="351"/>
      <c r="O24" s="516">
        <f>'F12'!$G$94</f>
        <v>0</v>
      </c>
      <c r="P24" s="517"/>
      <c r="Q24" s="365">
        <f t="shared" si="9"/>
        <v>0</v>
      </c>
      <c r="R24" s="365">
        <f t="shared" si="10"/>
        <v>0</v>
      </c>
      <c r="S24" s="365">
        <f>'F12'!$H$94</f>
        <v>0</v>
      </c>
      <c r="T24" s="365">
        <f>'F12'!$I$94</f>
        <v>0</v>
      </c>
      <c r="U24" s="365">
        <f>'F12'!$I$94</f>
        <v>0</v>
      </c>
      <c r="V24" s="365">
        <f>'F12'!$I$94</f>
        <v>0</v>
      </c>
      <c r="W24" s="365">
        <f>'F12'!$I$94</f>
        <v>0</v>
      </c>
      <c r="X24" s="365"/>
    </row>
    <row r="25" spans="2:24" s="361" customFormat="1" x14ac:dyDescent="0.25">
      <c r="B25" s="276">
        <f t="shared" si="1"/>
        <v>15</v>
      </c>
      <c r="C25" s="121" t="s">
        <v>1384</v>
      </c>
      <c r="D25" s="130"/>
      <c r="E25" s="576"/>
      <c r="F25" s="351">
        <f>G25</f>
        <v>9.6109960362792286</v>
      </c>
      <c r="G25" s="351">
        <v>9.6109960362792286</v>
      </c>
      <c r="H25" s="351">
        <f>G25-F25</f>
        <v>0</v>
      </c>
      <c r="I25" s="576"/>
      <c r="J25" s="351">
        <f>K25</f>
        <v>0.11347989438812031</v>
      </c>
      <c r="K25" s="351">
        <v>0.11347989438812031</v>
      </c>
      <c r="L25" s="351"/>
      <c r="M25" s="576"/>
      <c r="N25" s="351"/>
      <c r="O25" s="900"/>
      <c r="P25" s="901"/>
      <c r="Q25" s="365"/>
      <c r="R25" s="365"/>
      <c r="S25" s="365"/>
      <c r="T25" s="365"/>
      <c r="U25" s="365"/>
      <c r="V25" s="365"/>
      <c r="W25" s="365"/>
      <c r="X25" s="365"/>
    </row>
    <row r="26" spans="2:24" s="361" customFormat="1" x14ac:dyDescent="0.25">
      <c r="B26" s="276">
        <f t="shared" si="1"/>
        <v>16</v>
      </c>
      <c r="C26" s="279" t="s">
        <v>89</v>
      </c>
      <c r="D26" s="548"/>
      <c r="E26" s="574">
        <f>SUM(E11:E25)</f>
        <v>432.76398393568462</v>
      </c>
      <c r="F26" s="574">
        <f t="shared" ref="F26:H26" si="12">SUM(F11:F25)</f>
        <v>428.07820163309361</v>
      </c>
      <c r="G26" s="574">
        <f t="shared" si="12"/>
        <v>467.67692150612891</v>
      </c>
      <c r="H26" s="574">
        <f t="shared" si="12"/>
        <v>39.598719873035265</v>
      </c>
      <c r="I26" s="574">
        <f>SUM(I11:I25)</f>
        <v>431.94174499888754</v>
      </c>
      <c r="J26" s="574">
        <f t="shared" ref="J26" si="13">SUM(J11:J25)</f>
        <v>434.10540611428473</v>
      </c>
      <c r="K26" s="574">
        <f t="shared" ref="K26" si="14">SUM(K11:K25)</f>
        <v>492.39758905777416</v>
      </c>
      <c r="L26" s="574">
        <f t="shared" ref="L26" si="15">SUM(L11:L25)</f>
        <v>58.292182943489379</v>
      </c>
      <c r="M26" s="574">
        <f>SUM(M11:M25)</f>
        <v>452.28953413392202</v>
      </c>
      <c r="N26" s="574">
        <f t="shared" ref="N26" ca="1" si="16">SUM(N11:N25)</f>
        <v>438.92008588845334</v>
      </c>
      <c r="O26" s="574">
        <f t="shared" ref="O26" ca="1" si="17">SUM(O11:O25)</f>
        <v>227.28799028320503</v>
      </c>
      <c r="P26" s="574">
        <f t="shared" ref="P26" ca="1" si="18">SUM(P11:P25)</f>
        <v>257.94028876628397</v>
      </c>
      <c r="Q26" s="574">
        <f t="shared" ref="Q26" ca="1" si="19">SUM(Q11:Q25)</f>
        <v>485.22827904948895</v>
      </c>
      <c r="R26" s="574">
        <f t="shared" ref="R26" ca="1" si="20">SUM(R11:R25)</f>
        <v>46.308193161035618</v>
      </c>
      <c r="S26" s="574">
        <f t="shared" ref="S26:T26" ca="1" si="21">SUM(S11:S24)</f>
        <v>488.80447178568255</v>
      </c>
      <c r="T26" s="574">
        <f t="shared" ca="1" si="21"/>
        <v>491.19524950188503</v>
      </c>
      <c r="U26" s="574">
        <f t="shared" ref="U26:W26" ca="1" si="22">SUM(U11:U24)</f>
        <v>493.97077437981454</v>
      </c>
      <c r="V26" s="574">
        <f t="shared" ca="1" si="22"/>
        <v>497.18956396948681</v>
      </c>
      <c r="W26" s="574">
        <f t="shared" ca="1" si="22"/>
        <v>536.78711881072877</v>
      </c>
      <c r="X26" s="365"/>
    </row>
    <row r="27" spans="2:24" s="361" customFormat="1" x14ac:dyDescent="0.25">
      <c r="B27" s="276">
        <f t="shared" si="1"/>
        <v>17</v>
      </c>
      <c r="C27" s="121" t="s">
        <v>90</v>
      </c>
      <c r="D27" s="130" t="s">
        <v>73</v>
      </c>
      <c r="E27" s="576">
        <f>'F7'!$D$22</f>
        <v>4.0912864278402283</v>
      </c>
      <c r="F27" s="351">
        <f>G27</f>
        <v>3.5147937978402286</v>
      </c>
      <c r="G27" s="351">
        <f>'F7'!E22</f>
        <v>3.5147937978402286</v>
      </c>
      <c r="H27" s="351">
        <f>G27-F27</f>
        <v>0</v>
      </c>
      <c r="I27" s="576">
        <f>'F7'!$G$22</f>
        <v>5.6220190578402285</v>
      </c>
      <c r="J27" s="351">
        <f>K27</f>
        <v>3.9354237978402287</v>
      </c>
      <c r="K27" s="351">
        <f>'F7'!H22</f>
        <v>3.9354237978402287</v>
      </c>
      <c r="L27" s="351">
        <f t="shared" si="11"/>
        <v>0</v>
      </c>
      <c r="M27" s="576">
        <f>'F7'!$J$22</f>
        <v>7.2789190578402287</v>
      </c>
      <c r="N27" s="351">
        <f>Q27</f>
        <v>5.3716137978402285</v>
      </c>
      <c r="O27" s="365">
        <f>'F7'!K22/2</f>
        <v>2.6858068989201143</v>
      </c>
      <c r="P27" s="365">
        <f>'F7'!K22/2</f>
        <v>2.6858068989201143</v>
      </c>
      <c r="Q27" s="365">
        <f t="shared" si="9"/>
        <v>5.3716137978402285</v>
      </c>
      <c r="R27" s="365">
        <f t="shared" si="10"/>
        <v>0</v>
      </c>
      <c r="S27" s="365">
        <f>'F7'!D65</f>
        <v>8.0783163476088244</v>
      </c>
      <c r="T27" s="365">
        <f>'F7'!E65</f>
        <v>9.5999900976088242</v>
      </c>
      <c r="U27" s="365">
        <f>'F7'!F65</f>
        <v>11.259923847608823</v>
      </c>
      <c r="V27" s="365">
        <f>'F7'!G65</f>
        <v>13.028861347608824</v>
      </c>
      <c r="W27" s="365">
        <f>'F7'!H65</f>
        <v>15.185608847608824</v>
      </c>
      <c r="X27" s="365"/>
    </row>
    <row r="28" spans="2:24" s="361" customFormat="1" x14ac:dyDescent="0.25">
      <c r="B28" s="276">
        <f t="shared" si="1"/>
        <v>18</v>
      </c>
      <c r="C28" s="23" t="s">
        <v>1414</v>
      </c>
      <c r="D28" s="130"/>
      <c r="E28" s="576"/>
      <c r="F28" s="941">
        <f>G28</f>
        <v>6.490234048175885E-4</v>
      </c>
      <c r="G28" s="941">
        <v>6.490234048175885E-4</v>
      </c>
      <c r="H28" s="940"/>
      <c r="I28" s="576"/>
      <c r="J28" s="941">
        <f>K28</f>
        <v>8.2893999429419635E-4</v>
      </c>
      <c r="K28" s="941">
        <v>8.2893999429419635E-4</v>
      </c>
      <c r="L28" s="940"/>
      <c r="M28" s="576"/>
      <c r="N28" s="940">
        <f>Q28</f>
        <v>1.2471415654409109E-3</v>
      </c>
      <c r="O28" s="941">
        <v>6.2357078272045545E-4</v>
      </c>
      <c r="P28" s="941">
        <v>6.2357078272045545E-4</v>
      </c>
      <c r="Q28" s="941">
        <v>1.2471415654409109E-3</v>
      </c>
      <c r="R28" s="940"/>
      <c r="S28" s="941">
        <v>1.5911156314091909E-3</v>
      </c>
      <c r="T28" s="941">
        <v>1.5911156314091909E-3</v>
      </c>
      <c r="U28" s="941">
        <v>1.770794231689883E-3</v>
      </c>
      <c r="V28" s="941">
        <v>2.1941496671757849E-3</v>
      </c>
      <c r="W28" s="941">
        <v>2.478101246525974E-3</v>
      </c>
      <c r="X28" s="365"/>
    </row>
    <row r="29" spans="2:24" s="361" customFormat="1" x14ac:dyDescent="0.25">
      <c r="B29" s="276">
        <f t="shared" si="1"/>
        <v>19</v>
      </c>
      <c r="C29" s="121" t="s">
        <v>91</v>
      </c>
      <c r="D29" s="130" t="s">
        <v>77</v>
      </c>
      <c r="E29" s="576">
        <f>'F11'!$D$27</f>
        <v>3.0636873530832562</v>
      </c>
      <c r="F29" s="351">
        <f>G29</f>
        <v>3.154702366</v>
      </c>
      <c r="G29" s="351">
        <f>'F11'!E27</f>
        <v>3.154702366</v>
      </c>
      <c r="H29" s="351">
        <f t="shared" si="3"/>
        <v>0</v>
      </c>
      <c r="I29" s="576">
        <f>'F11'!$G$27</f>
        <v>1.684106191495748</v>
      </c>
      <c r="J29" s="351">
        <f>K29</f>
        <v>3.1779944520000001</v>
      </c>
      <c r="K29" s="351">
        <f>'F11'!H27</f>
        <v>3.1779944520000001</v>
      </c>
      <c r="L29" s="351">
        <f t="shared" si="11"/>
        <v>0</v>
      </c>
      <c r="M29" s="576">
        <f>'F11'!$J$27</f>
        <v>1.684106191495748</v>
      </c>
      <c r="N29" s="351">
        <f>Q29</f>
        <v>3.1779944520000001</v>
      </c>
      <c r="O29" s="351">
        <f>'F11'!K27</f>
        <v>1.588997226</v>
      </c>
      <c r="P29" s="351">
        <f>'F11'!L27</f>
        <v>1.588997226</v>
      </c>
      <c r="Q29" s="365">
        <f t="shared" si="9"/>
        <v>3.1779944520000001</v>
      </c>
      <c r="R29" s="365">
        <f t="shared" si="10"/>
        <v>0</v>
      </c>
      <c r="S29" s="365">
        <f>'F11'!O27</f>
        <v>3.1779944520000001</v>
      </c>
      <c r="T29" s="365">
        <f>'F11'!P27</f>
        <v>3.1779944520000001</v>
      </c>
      <c r="U29" s="365">
        <f>'F11'!Q27</f>
        <v>3.1779944520000001</v>
      </c>
      <c r="V29" s="365">
        <f>'F11'!R27</f>
        <v>3.1779944520000001</v>
      </c>
      <c r="W29" s="365">
        <f>'F11'!S27</f>
        <v>3.1779944520000001</v>
      </c>
      <c r="X29" s="365"/>
    </row>
    <row r="30" spans="2:24" s="361" customFormat="1" x14ac:dyDescent="0.25">
      <c r="B30" s="276">
        <f t="shared" si="1"/>
        <v>20</v>
      </c>
      <c r="C30" s="279" t="s">
        <v>92</v>
      </c>
      <c r="D30" s="130"/>
      <c r="E30" s="574">
        <f>E26+E27-E29+E28</f>
        <v>433.79158301044157</v>
      </c>
      <c r="F30" s="574">
        <f t="shared" ref="F30:V30" si="23">F26+F27-F29+F28</f>
        <v>428.43894208833871</v>
      </c>
      <c r="G30" s="574">
        <f t="shared" si="23"/>
        <v>468.037661961374</v>
      </c>
      <c r="H30" s="574">
        <f t="shared" si="23"/>
        <v>39.598719873035265</v>
      </c>
      <c r="I30" s="574">
        <f t="shared" si="23"/>
        <v>435.87965786523205</v>
      </c>
      <c r="J30" s="574">
        <f t="shared" si="23"/>
        <v>434.86366440011921</v>
      </c>
      <c r="K30" s="574">
        <f t="shared" si="23"/>
        <v>493.15584734360863</v>
      </c>
      <c r="L30" s="574">
        <f t="shared" si="23"/>
        <v>58.292182943489379</v>
      </c>
      <c r="M30" s="574">
        <f t="shared" si="23"/>
        <v>457.88434700026653</v>
      </c>
      <c r="N30" s="574">
        <f t="shared" ca="1" si="23"/>
        <v>441.11495237585899</v>
      </c>
      <c r="O30" s="574">
        <f t="shared" ca="1" si="23"/>
        <v>228.38542352690786</v>
      </c>
      <c r="P30" s="574">
        <f t="shared" ca="1" si="23"/>
        <v>259.03772200998679</v>
      </c>
      <c r="Q30" s="574">
        <f t="shared" ca="1" si="23"/>
        <v>487.42314553689459</v>
      </c>
      <c r="R30" s="574">
        <f t="shared" ca="1" si="23"/>
        <v>46.308193161035618</v>
      </c>
      <c r="S30" s="574">
        <f t="shared" ca="1" si="23"/>
        <v>493.7063847969228</v>
      </c>
      <c r="T30" s="574">
        <f t="shared" ca="1" si="23"/>
        <v>497.61883626312527</v>
      </c>
      <c r="U30" s="574">
        <f t="shared" ca="1" si="23"/>
        <v>502.05447456965504</v>
      </c>
      <c r="V30" s="574">
        <f t="shared" ca="1" si="23"/>
        <v>507.04262501476279</v>
      </c>
      <c r="W30" s="574">
        <f ca="1">W26+W27-W29+W28</f>
        <v>548.79721130758412</v>
      </c>
      <c r="X30" s="365"/>
    </row>
    <row r="31" spans="2:24" s="417" customFormat="1" x14ac:dyDescent="0.25">
      <c r="E31" s="555"/>
      <c r="F31" s="556"/>
      <c r="G31" s="418"/>
      <c r="H31" s="418"/>
      <c r="I31" s="418"/>
      <c r="J31" s="1119"/>
      <c r="K31" s="418"/>
      <c r="N31" s="418"/>
      <c r="Q31" s="418"/>
      <c r="S31" s="1120"/>
      <c r="T31" s="1120"/>
      <c r="U31" s="1120"/>
      <c r="V31" s="1120"/>
      <c r="W31" s="1120"/>
    </row>
    <row r="32" spans="2:24" x14ac:dyDescent="0.25">
      <c r="B32" s="13" t="s">
        <v>1426</v>
      </c>
      <c r="F32" s="416"/>
      <c r="J32" s="416"/>
      <c r="N32" s="416"/>
      <c r="Q32" s="416"/>
      <c r="S32" s="370"/>
      <c r="T32" s="370"/>
      <c r="U32" s="370"/>
      <c r="V32" s="370"/>
      <c r="W32" s="370"/>
    </row>
    <row r="33" spans="7:16" x14ac:dyDescent="0.25">
      <c r="G33" s="418"/>
      <c r="H33" s="417"/>
      <c r="I33" s="417"/>
      <c r="J33" s="417"/>
      <c r="K33" s="418"/>
      <c r="L33" s="417"/>
      <c r="M33" s="417"/>
      <c r="N33" s="417"/>
      <c r="O33" s="418"/>
      <c r="P33" s="418"/>
    </row>
  </sheetData>
  <mergeCells count="11">
    <mergeCell ref="B2:X2"/>
    <mergeCell ref="B3:X3"/>
    <mergeCell ref="B4:X4"/>
    <mergeCell ref="B7:B9"/>
    <mergeCell ref="C7:C9"/>
    <mergeCell ref="D7:D9"/>
    <mergeCell ref="X7:X9"/>
    <mergeCell ref="E7:H7"/>
    <mergeCell ref="I7:L7"/>
    <mergeCell ref="M7:R7"/>
    <mergeCell ref="S7:W7"/>
  </mergeCells>
  <pageMargins left="0.23" right="0.23" top="0.92" bottom="1" header="0.5" footer="0.5"/>
  <pageSetup paperSize="9" scale="4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9"/>
  <sheetViews>
    <sheetView view="pageBreakPreview" zoomScale="90" zoomScaleNormal="75" zoomScaleSheetLayoutView="90" workbookViewId="0">
      <selection activeCell="E10" sqref="E10"/>
    </sheetView>
  </sheetViews>
  <sheetFormatPr defaultColWidth="9.36328125" defaultRowHeight="14" x14ac:dyDescent="0.3"/>
  <cols>
    <col min="1" max="1" width="8.36328125" style="179" customWidth="1"/>
    <col min="2" max="2" width="54" style="179" bestFit="1" customWidth="1"/>
    <col min="3" max="3" width="16.453125" style="179" customWidth="1"/>
    <col min="4" max="16" width="13.6328125" style="179" customWidth="1"/>
    <col min="17" max="17" width="12.54296875" style="179" customWidth="1"/>
    <col min="18" max="16384" width="9.36328125" style="179"/>
  </cols>
  <sheetData>
    <row r="1" spans="1:17" x14ac:dyDescent="0.3">
      <c r="A1" s="176"/>
      <c r="B1" s="177"/>
      <c r="C1" s="178"/>
    </row>
    <row r="2" spans="1:17" x14ac:dyDescent="0.3">
      <c r="A2" s="1372" t="str">
        <f>Index!B2</f>
        <v xml:space="preserve">      Maharashtra State Power Generation Company Ltd.</v>
      </c>
      <c r="B2" s="1373"/>
      <c r="C2" s="1373"/>
      <c r="D2" s="1373"/>
      <c r="E2" s="1373"/>
      <c r="F2" s="1373"/>
      <c r="G2" s="1373"/>
      <c r="H2" s="1373"/>
      <c r="I2" s="1373"/>
      <c r="J2" s="1373"/>
      <c r="K2" s="1373"/>
      <c r="L2" s="1373"/>
      <c r="M2" s="1373"/>
      <c r="N2" s="1373"/>
      <c r="O2" s="1373"/>
      <c r="P2" s="1373"/>
      <c r="Q2" s="1373"/>
    </row>
    <row r="3" spans="1:17" x14ac:dyDescent="0.3">
      <c r="A3" s="1372" t="str">
        <f>Index!B3</f>
        <v>MYT Petition Formats for Koyna</v>
      </c>
      <c r="B3" s="1373"/>
      <c r="C3" s="1373"/>
      <c r="D3" s="1373"/>
      <c r="E3" s="1373"/>
      <c r="F3" s="1373"/>
      <c r="G3" s="1373"/>
      <c r="H3" s="1373"/>
      <c r="I3" s="1373"/>
      <c r="J3" s="1373"/>
      <c r="K3" s="1373"/>
      <c r="L3" s="1373"/>
      <c r="M3" s="1373"/>
      <c r="N3" s="1373"/>
      <c r="O3" s="1373"/>
      <c r="P3" s="1373"/>
      <c r="Q3" s="1373"/>
    </row>
    <row r="4" spans="1:17" x14ac:dyDescent="0.3">
      <c r="A4" s="1374" t="s">
        <v>375</v>
      </c>
      <c r="B4" s="1373"/>
      <c r="C4" s="1373"/>
      <c r="D4" s="1373"/>
      <c r="E4" s="1373"/>
      <c r="F4" s="1373"/>
      <c r="G4" s="1373"/>
      <c r="H4" s="1373"/>
      <c r="I4" s="1373"/>
      <c r="J4" s="1373"/>
      <c r="K4" s="1373"/>
      <c r="L4" s="1373"/>
      <c r="M4" s="1373"/>
      <c r="N4" s="1373"/>
      <c r="O4" s="1373"/>
      <c r="P4" s="1373"/>
      <c r="Q4" s="1373"/>
    </row>
    <row r="5" spans="1:17" s="264" customFormat="1" ht="36" customHeight="1" x14ac:dyDescent="0.3">
      <c r="A5" s="180"/>
      <c r="B5" s="178"/>
      <c r="C5" s="178"/>
      <c r="E5" s="334"/>
      <c r="F5" s="569"/>
      <c r="G5" s="179"/>
      <c r="H5" s="179"/>
      <c r="I5" s="179"/>
      <c r="J5" s="179"/>
      <c r="K5" s="179"/>
      <c r="L5" s="179"/>
      <c r="M5" s="185"/>
      <c r="N5" s="185"/>
      <c r="O5" s="185"/>
      <c r="P5" s="185"/>
      <c r="Q5" s="179"/>
    </row>
    <row r="6" spans="1:17" s="264" customFormat="1" x14ac:dyDescent="0.25">
      <c r="A6" s="1379" t="s">
        <v>343</v>
      </c>
      <c r="B6" s="1370" t="s">
        <v>37</v>
      </c>
      <c r="C6" s="1381" t="s">
        <v>519</v>
      </c>
      <c r="D6" s="1382"/>
      <c r="E6" s="1383"/>
      <c r="F6" s="1381" t="s">
        <v>520</v>
      </c>
      <c r="G6" s="1382"/>
      <c r="H6" s="1383"/>
      <c r="I6" s="1381" t="s">
        <v>521</v>
      </c>
      <c r="J6" s="1382"/>
      <c r="K6" s="1383"/>
      <c r="L6" s="593" t="s">
        <v>913</v>
      </c>
      <c r="M6" s="593" t="s">
        <v>914</v>
      </c>
      <c r="N6" s="593" t="s">
        <v>918</v>
      </c>
      <c r="O6" s="593" t="s">
        <v>915</v>
      </c>
      <c r="P6" s="593" t="s">
        <v>917</v>
      </c>
      <c r="Q6" s="1368" t="s">
        <v>27</v>
      </c>
    </row>
    <row r="7" spans="1:17" s="264" customFormat="1" ht="28" x14ac:dyDescent="0.25">
      <c r="A7" s="1380"/>
      <c r="B7" s="1371"/>
      <c r="C7" s="338" t="s">
        <v>955</v>
      </c>
      <c r="D7" s="575" t="s">
        <v>909</v>
      </c>
      <c r="E7" s="570" t="s">
        <v>7</v>
      </c>
      <c r="F7" s="338" t="s">
        <v>955</v>
      </c>
      <c r="G7" s="575" t="s">
        <v>909</v>
      </c>
      <c r="H7" s="570" t="s">
        <v>7</v>
      </c>
      <c r="I7" s="338" t="s">
        <v>955</v>
      </c>
      <c r="J7" s="575" t="s">
        <v>909</v>
      </c>
      <c r="K7" s="570" t="s">
        <v>695</v>
      </c>
      <c r="L7" s="594" t="s">
        <v>916</v>
      </c>
      <c r="M7" s="594" t="s">
        <v>916</v>
      </c>
      <c r="N7" s="594" t="s">
        <v>916</v>
      </c>
      <c r="O7" s="594" t="s">
        <v>916</v>
      </c>
      <c r="P7" s="594" t="s">
        <v>916</v>
      </c>
      <c r="Q7" s="1369"/>
    </row>
    <row r="8" spans="1:17" s="264" customFormat="1" x14ac:dyDescent="0.25">
      <c r="A8" s="186">
        <v>1</v>
      </c>
      <c r="B8" s="183" t="s">
        <v>870</v>
      </c>
      <c r="C8" s="544">
        <f>SUM('F1'!E13:E25,'F1'!E27)-'F1'!E29</f>
        <v>433.79158301044157</v>
      </c>
      <c r="D8" s="544">
        <f>SUM('F1'!F13:F25,'F1'!F27)-'F1'!F29</f>
        <v>428.43829306493387</v>
      </c>
      <c r="E8" s="544">
        <f>SUM('F1'!G13:G25,'F1'!G27)-'F1'!G29</f>
        <v>468.03701293796917</v>
      </c>
      <c r="F8" s="545">
        <f>SUM('F1'!I13:I25,'F1'!I27)-'F1'!I29</f>
        <v>435.87965786523205</v>
      </c>
      <c r="G8" s="545">
        <f>SUM('F1'!J13:J25,'F1'!J27)-'F1'!J29</f>
        <v>434.86283546012493</v>
      </c>
      <c r="H8" s="545">
        <f>SUM('F1'!K13:K25,'F1'!K27)-'F1'!K29</f>
        <v>493.15501840361435</v>
      </c>
      <c r="I8" s="545">
        <f>SUM('F1'!M13:M25,'F1'!M27)-'F1'!M29</f>
        <v>457.88434700026653</v>
      </c>
      <c r="J8" s="545">
        <f ca="1">SUM('F1'!N13:N25,'F1'!N27)-'F1'!N29</f>
        <v>441.11370523429355</v>
      </c>
      <c r="K8" s="545">
        <f ca="1">SUM('F1'!Q13:Q25,'F1'!Q27)-'F1'!Q29</f>
        <v>487.42189839532915</v>
      </c>
      <c r="L8" s="545">
        <f ca="1">SUM('F1'!S13:S25,'F1'!S27)-'F1'!S29</f>
        <v>493.70479368129139</v>
      </c>
      <c r="M8" s="545">
        <f ca="1">SUM('F1'!T13:T25,'F1'!T27)-'F1'!T29</f>
        <v>497.61724514749386</v>
      </c>
      <c r="N8" s="545">
        <f ca="1">SUM('F1'!U13:U25,'F1'!U27)-'F1'!U29</f>
        <v>502.05270377542337</v>
      </c>
      <c r="O8" s="545">
        <f ca="1">SUM('F1'!V13:V25,'F1'!V27)-'F1'!V29</f>
        <v>507.04043086509563</v>
      </c>
      <c r="P8" s="545">
        <f ca="1">SUM('F1'!W13:W25,'F1'!W27)-'F1'!W29</f>
        <v>548.79473320633758</v>
      </c>
      <c r="Q8" s="181"/>
    </row>
    <row r="9" spans="1:17" s="264" customFormat="1" x14ac:dyDescent="0.25">
      <c r="A9" s="182"/>
      <c r="B9" s="183" t="s">
        <v>649</v>
      </c>
      <c r="C9" s="352">
        <f t="shared" ref="C9:D9" si="0">C8*0.5</f>
        <v>216.89579150522079</v>
      </c>
      <c r="D9" s="352">
        <f t="shared" si="0"/>
        <v>214.21914653246694</v>
      </c>
      <c r="E9" s="352">
        <f>E8*0.5</f>
        <v>234.01850646898458</v>
      </c>
      <c r="F9" s="352">
        <f t="shared" ref="F9:G9" si="1">F8*0.5</f>
        <v>217.93982893261602</v>
      </c>
      <c r="G9" s="352">
        <f t="shared" si="1"/>
        <v>217.43141773006246</v>
      </c>
      <c r="H9" s="352">
        <f>H8*0.5</f>
        <v>246.57750920180717</v>
      </c>
      <c r="I9" s="352">
        <f t="shared" ref="I9:J9" si="2">I8*0.5</f>
        <v>228.94217350013326</v>
      </c>
      <c r="J9" s="352">
        <f t="shared" ca="1" si="2"/>
        <v>220.55685261714677</v>
      </c>
      <c r="K9" s="352">
        <f ca="1">K8*0.5</f>
        <v>243.71094919766458</v>
      </c>
      <c r="L9" s="352">
        <f ca="1">L8*0.5</f>
        <v>246.8523968406457</v>
      </c>
      <c r="M9" s="352">
        <f ca="1">M8*0.5</f>
        <v>248.80862257374693</v>
      </c>
      <c r="N9" s="352">
        <f t="shared" ref="N9:P9" ca="1" si="3">N8*0.5</f>
        <v>251.02635188771168</v>
      </c>
      <c r="O9" s="352">
        <f t="shared" ca="1" si="3"/>
        <v>253.52021543254781</v>
      </c>
      <c r="P9" s="352">
        <f t="shared" ca="1" si="3"/>
        <v>274.39736660316879</v>
      </c>
      <c r="Q9" s="181"/>
    </row>
    <row r="10" spans="1:17" s="190" customFormat="1" x14ac:dyDescent="0.3">
      <c r="A10" s="187">
        <v>2</v>
      </c>
      <c r="B10" s="188" t="s">
        <v>422</v>
      </c>
      <c r="C10" s="412"/>
      <c r="D10" s="412"/>
      <c r="E10" s="412">
        <f>(E8*0.5)/('F2.5'!F15*(1-'F2.5'!F17))*10</f>
        <v>0.74663639426155592</v>
      </c>
      <c r="F10" s="412"/>
      <c r="G10" s="412"/>
      <c r="H10" s="412">
        <f>(H8*0.5)/('F2.5'!I15*(1-'F2.5'!I17))*10</f>
        <v>0.78762353726749457</v>
      </c>
      <c r="I10" s="412"/>
      <c r="J10" s="412"/>
      <c r="K10" s="412">
        <f ca="1">(K8*0.5)/('F2.5'!N15*(1-'F2.5'!N17))*10</f>
        <v>1.5624901079711127</v>
      </c>
      <c r="L10" s="412">
        <f ca="1">(L8*0.5)/('F2.5'!P15*(1-'F2.5'!P17))*10</f>
        <v>0.78167320088868175</v>
      </c>
      <c r="M10" s="412">
        <f ca="1">(M8*0.5)/('F2.5'!Q15*(1-'F2.5'!Q17))*10</f>
        <v>0.7878677092265578</v>
      </c>
      <c r="N10" s="412">
        <f ca="1">(N8*0.5)/('F2.5'!R15*(1-'F2.5'!R17))*10</f>
        <v>0.7948902846349325</v>
      </c>
      <c r="O10" s="412">
        <f ca="1">(O8*0.5)/('F2.5'!S15*(1-'F2.5'!S17))*10</f>
        <v>0.80278725596120271</v>
      </c>
      <c r="P10" s="412">
        <f ca="1">(P8*0.5)/('F2.5'!T15*(1-'F2.5'!T17))*10</f>
        <v>0.86889603104233315</v>
      </c>
      <c r="Q10" s="189"/>
    </row>
    <row r="11" spans="1:17" s="264" customFormat="1" x14ac:dyDescent="0.25">
      <c r="A11" s="182"/>
      <c r="B11" s="23"/>
      <c r="C11" s="23"/>
      <c r="D11" s="181"/>
      <c r="E11" s="181"/>
      <c r="F11" s="181"/>
      <c r="G11" s="181"/>
      <c r="H11" s="181"/>
      <c r="I11" s="181"/>
      <c r="J11" s="181"/>
      <c r="K11" s="181"/>
      <c r="L11" s="181"/>
      <c r="M11" s="181"/>
      <c r="N11" s="181"/>
      <c r="O11" s="181"/>
      <c r="P11" s="181"/>
      <c r="Q11" s="181"/>
    </row>
    <row r="12" spans="1:17" ht="17.25" customHeight="1" x14ac:dyDescent="0.3">
      <c r="A12" s="187">
        <v>3</v>
      </c>
      <c r="B12" s="188" t="s">
        <v>423</v>
      </c>
      <c r="C12" s="428"/>
      <c r="D12" s="428"/>
      <c r="E12" s="427"/>
      <c r="F12" s="427"/>
      <c r="G12" s="427"/>
      <c r="H12" s="427"/>
      <c r="I12" s="427"/>
      <c r="J12" s="427"/>
      <c r="K12" s="427"/>
      <c r="L12" s="427"/>
      <c r="M12" s="427"/>
      <c r="N12" s="427"/>
      <c r="O12" s="427"/>
      <c r="P12" s="427"/>
      <c r="Q12" s="189"/>
    </row>
    <row r="13" spans="1:17" s="264" customFormat="1" ht="17.75" customHeight="1" x14ac:dyDescent="0.25">
      <c r="A13" s="1375"/>
      <c r="B13" s="1376"/>
      <c r="C13" s="1376"/>
      <c r="D13" s="1376"/>
      <c r="E13" s="336"/>
      <c r="F13" s="566"/>
      <c r="H13" s="334"/>
      <c r="I13" s="569"/>
      <c r="K13" s="334"/>
      <c r="L13" s="334"/>
      <c r="M13" s="334"/>
      <c r="N13" s="595"/>
      <c r="O13" s="595"/>
      <c r="P13" s="595"/>
    </row>
    <row r="14" spans="1:17" s="264" customFormat="1" ht="17.75" customHeight="1" x14ac:dyDescent="0.25">
      <c r="A14" s="1377" t="s">
        <v>152</v>
      </c>
      <c r="B14" s="1378"/>
      <c r="C14" s="1378"/>
      <c r="D14" s="1378"/>
      <c r="E14" s="337"/>
      <c r="F14" s="567"/>
      <c r="H14" s="334"/>
      <c r="I14" s="569"/>
      <c r="K14" s="334"/>
      <c r="L14" s="334"/>
      <c r="M14" s="334"/>
      <c r="N14" s="595"/>
      <c r="O14" s="595"/>
      <c r="P14" s="595"/>
    </row>
    <row r="15" spans="1:17" s="264" customFormat="1" ht="17.25" customHeight="1" x14ac:dyDescent="0.25">
      <c r="A15" s="1365" t="s">
        <v>773</v>
      </c>
      <c r="B15" s="1366"/>
      <c r="C15" s="1366"/>
      <c r="D15" s="1366"/>
      <c r="E15" s="333"/>
      <c r="F15" s="568"/>
      <c r="H15" s="334"/>
      <c r="I15" s="569"/>
      <c r="K15" s="334"/>
      <c r="L15" s="334"/>
      <c r="M15" s="334"/>
      <c r="N15" s="595"/>
      <c r="O15" s="595"/>
      <c r="P15" s="595"/>
    </row>
    <row r="16" spans="1:17" s="264" customFormat="1" ht="17.75" customHeight="1" x14ac:dyDescent="0.25">
      <c r="A16" s="1365" t="s">
        <v>650</v>
      </c>
      <c r="B16" s="1367"/>
      <c r="C16" s="1367"/>
      <c r="D16" s="1367"/>
      <c r="E16" s="334"/>
      <c r="F16" s="569"/>
      <c r="H16" s="334"/>
      <c r="I16" s="569"/>
      <c r="K16" s="334"/>
      <c r="L16" s="334"/>
      <c r="M16" s="334"/>
      <c r="N16" s="595"/>
      <c r="O16" s="595"/>
      <c r="P16" s="595"/>
    </row>
    <row r="17" spans="1:16" s="264" customFormat="1" ht="17.75" customHeight="1" x14ac:dyDescent="0.25">
      <c r="A17" s="1365"/>
      <c r="B17" s="1366"/>
      <c r="C17" s="1366"/>
      <c r="D17" s="1366"/>
      <c r="E17" s="333"/>
      <c r="F17" s="568"/>
      <c r="H17" s="334"/>
      <c r="I17" s="569"/>
      <c r="K17" s="334"/>
      <c r="L17" s="334"/>
      <c r="M17" s="334"/>
      <c r="N17" s="595"/>
      <c r="O17" s="595"/>
      <c r="P17" s="595"/>
    </row>
    <row r="18" spans="1:16" x14ac:dyDescent="0.3">
      <c r="A18" s="180"/>
      <c r="B18" s="178"/>
      <c r="C18" s="178"/>
      <c r="D18" s="184" t="s">
        <v>374</v>
      </c>
      <c r="E18" s="184"/>
      <c r="F18" s="184"/>
    </row>
    <row r="19" spans="1:16" x14ac:dyDescent="0.3">
      <c r="A19" s="178"/>
      <c r="B19" s="178"/>
      <c r="C19" s="178"/>
      <c r="D19" s="178"/>
      <c r="E19" s="178"/>
      <c r="F19" s="178"/>
    </row>
  </sheetData>
  <mergeCells count="14">
    <mergeCell ref="A2:Q2"/>
    <mergeCell ref="A3:Q3"/>
    <mergeCell ref="A4:Q4"/>
    <mergeCell ref="A13:D13"/>
    <mergeCell ref="A14:D14"/>
    <mergeCell ref="A6:A7"/>
    <mergeCell ref="C6:E6"/>
    <mergeCell ref="F6:H6"/>
    <mergeCell ref="I6:K6"/>
    <mergeCell ref="A15:D15"/>
    <mergeCell ref="A16:D16"/>
    <mergeCell ref="A17:D17"/>
    <mergeCell ref="Q6:Q7"/>
    <mergeCell ref="B6:B7"/>
  </mergeCells>
  <pageMargins left="0.74803149606299213" right="0.74803149606299213" top="0.98425196850393704" bottom="0.98425196850393704" header="0.51181102362204722" footer="0.51181102362204722"/>
  <pageSetup scale="46" orientation="landscape" horizontalDpi="300" verticalDpi="300" r:id="rId1"/>
  <headerFooter alignWithMargins="0">
    <oddHeader>&amp;A</oddHeader>
    <oddFooter>&amp;L&amp;F&amp;C&amp;P/&amp;N&amp;R&amp;D&amp;T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U61"/>
  <sheetViews>
    <sheetView showGridLines="0" view="pageBreakPreview" zoomScale="75" zoomScaleNormal="75" zoomScaleSheetLayoutView="75" workbookViewId="0">
      <pane xSplit="2" ySplit="9" topLeftCell="E10" activePane="bottomRight" state="frozen"/>
      <selection pane="topRight" activeCell="C1" sqref="C1"/>
      <selection pane="bottomLeft" activeCell="A10" sqref="A10"/>
      <selection pane="bottomRight" activeCell="A8" sqref="A8:XFD8"/>
    </sheetView>
  </sheetViews>
  <sheetFormatPr defaultColWidth="9.36328125" defaultRowHeight="14" x14ac:dyDescent="0.3"/>
  <cols>
    <col min="1" max="1" width="4.36328125" style="5" customWidth="1"/>
    <col min="2" max="2" width="6.36328125" style="5" customWidth="1"/>
    <col min="3" max="3" width="45.36328125" style="5" customWidth="1"/>
    <col min="4" max="8" width="15.6328125" style="49" customWidth="1"/>
    <col min="9" max="11" width="18.36328125" style="5" customWidth="1"/>
    <col min="12" max="15" width="15.6328125" style="5" customWidth="1"/>
    <col min="16" max="16" width="17.36328125" style="5" customWidth="1"/>
    <col min="17" max="20" width="16.453125" style="5" customWidth="1"/>
    <col min="21" max="21" width="15.6328125" style="5" customWidth="1"/>
    <col min="22" max="16384" width="9.36328125" style="5"/>
  </cols>
  <sheetData>
    <row r="2" spans="2:21" x14ac:dyDescent="0.3">
      <c r="B2" s="1352" t="str">
        <f>Index!B2</f>
        <v xml:space="preserve">      Maharashtra State Power Generation Company Ltd.</v>
      </c>
      <c r="C2" s="1353"/>
      <c r="D2" s="1353"/>
      <c r="E2" s="1353"/>
      <c r="F2" s="1353"/>
      <c r="G2" s="1353"/>
      <c r="H2" s="1353"/>
      <c r="I2" s="1353"/>
      <c r="J2" s="1353"/>
      <c r="K2" s="1353"/>
      <c r="L2" s="1353"/>
      <c r="M2" s="1353"/>
      <c r="N2" s="1353"/>
      <c r="O2" s="1353"/>
      <c r="P2" s="1353"/>
      <c r="Q2" s="1353"/>
      <c r="R2" s="1353"/>
      <c r="S2" s="1353"/>
      <c r="T2" s="1353"/>
      <c r="U2" s="1353"/>
    </row>
    <row r="3" spans="2:21" x14ac:dyDescent="0.3">
      <c r="B3" s="1352" t="str">
        <f>Index!B3</f>
        <v>MYT Petition Formats for Koyna</v>
      </c>
      <c r="C3" s="1353"/>
      <c r="D3" s="1353"/>
      <c r="E3" s="1353"/>
      <c r="F3" s="1353"/>
      <c r="G3" s="1353"/>
      <c r="H3" s="1353"/>
      <c r="I3" s="1353"/>
      <c r="J3" s="1353"/>
      <c r="K3" s="1353"/>
      <c r="L3" s="1353"/>
      <c r="M3" s="1353"/>
      <c r="N3" s="1353"/>
      <c r="O3" s="1353"/>
      <c r="P3" s="1353"/>
      <c r="Q3" s="1353"/>
      <c r="R3" s="1353"/>
      <c r="S3" s="1353"/>
      <c r="T3" s="1353"/>
      <c r="U3" s="1353"/>
    </row>
    <row r="4" spans="2:21" x14ac:dyDescent="0.3">
      <c r="B4" s="1354" t="s">
        <v>378</v>
      </c>
      <c r="C4" s="1353"/>
      <c r="D4" s="1353"/>
      <c r="E4" s="1353"/>
      <c r="F4" s="1353"/>
      <c r="G4" s="1353"/>
      <c r="H4" s="1353"/>
      <c r="I4" s="1353"/>
      <c r="J4" s="1353"/>
      <c r="K4" s="1353"/>
      <c r="L4" s="1353"/>
      <c r="M4" s="1353"/>
      <c r="N4" s="1353"/>
      <c r="O4" s="1353"/>
      <c r="P4" s="1353"/>
      <c r="Q4" s="1353"/>
      <c r="R4" s="1353"/>
      <c r="S4" s="1353"/>
      <c r="T4" s="1353"/>
      <c r="U4" s="1353"/>
    </row>
    <row r="5" spans="2:21" s="13" customFormat="1" x14ac:dyDescent="0.25">
      <c r="B5" s="1352"/>
      <c r="C5" s="1352"/>
      <c r="D5" s="1352"/>
      <c r="E5" s="1352"/>
      <c r="F5" s="1352"/>
      <c r="G5" s="1352"/>
      <c r="H5" s="1352"/>
      <c r="I5" s="1352"/>
      <c r="J5" s="1352"/>
      <c r="K5" s="1352"/>
      <c r="L5" s="1352"/>
      <c r="M5" s="1352"/>
      <c r="N5" s="1352"/>
      <c r="O5" s="1352"/>
      <c r="P5" s="1352"/>
      <c r="Q5" s="1352"/>
      <c r="R5" s="1352"/>
      <c r="S5" s="1352"/>
      <c r="T5" s="1352"/>
      <c r="U5" s="1352"/>
    </row>
    <row r="6" spans="2:21" s="13" customFormat="1" x14ac:dyDescent="0.3">
      <c r="B6" s="32"/>
      <c r="C6" s="8"/>
      <c r="D6" s="33"/>
      <c r="E6" s="33"/>
      <c r="F6" s="33"/>
      <c r="G6" s="33"/>
      <c r="H6" s="33"/>
      <c r="I6" s="15"/>
      <c r="J6" s="15"/>
      <c r="K6" s="15"/>
      <c r="L6" s="15"/>
      <c r="M6" s="15"/>
      <c r="N6" s="32"/>
      <c r="O6" s="32"/>
      <c r="P6" s="32"/>
      <c r="Q6" s="32"/>
      <c r="R6" s="32"/>
      <c r="S6" s="32"/>
      <c r="T6" s="32"/>
    </row>
    <row r="7" spans="2:21" s="34" customFormat="1" ht="21" customHeight="1" x14ac:dyDescent="0.3">
      <c r="B7" s="1360" t="s">
        <v>343</v>
      </c>
      <c r="C7" s="1391" t="s">
        <v>37</v>
      </c>
      <c r="D7" s="1391" t="s">
        <v>93</v>
      </c>
      <c r="E7" s="1362" t="s">
        <v>519</v>
      </c>
      <c r="F7" s="1363"/>
      <c r="G7" s="1364"/>
      <c r="H7" s="1362" t="s">
        <v>520</v>
      </c>
      <c r="I7" s="1363"/>
      <c r="J7" s="1364"/>
      <c r="K7" s="1362" t="s">
        <v>521</v>
      </c>
      <c r="L7" s="1363"/>
      <c r="M7" s="1363"/>
      <c r="N7" s="1363"/>
      <c r="O7" s="1364"/>
      <c r="P7" s="593" t="s">
        <v>913</v>
      </c>
      <c r="Q7" s="593" t="s">
        <v>914</v>
      </c>
      <c r="R7" s="593" t="s">
        <v>918</v>
      </c>
      <c r="S7" s="593" t="s">
        <v>915</v>
      </c>
      <c r="T7" s="593" t="s">
        <v>917</v>
      </c>
      <c r="U7" s="1360" t="s">
        <v>27</v>
      </c>
    </row>
    <row r="8" spans="2:21" s="35" customFormat="1" ht="28" x14ac:dyDescent="0.25">
      <c r="B8" s="1391"/>
      <c r="C8" s="1391"/>
      <c r="D8" s="1391"/>
      <c r="E8" s="330" t="s">
        <v>955</v>
      </c>
      <c r="F8" s="331" t="s">
        <v>79</v>
      </c>
      <c r="G8" s="331" t="s">
        <v>459</v>
      </c>
      <c r="H8" s="330" t="s">
        <v>955</v>
      </c>
      <c r="I8" s="331" t="s">
        <v>79</v>
      </c>
      <c r="J8" s="331" t="s">
        <v>459</v>
      </c>
      <c r="K8" s="331" t="s">
        <v>955</v>
      </c>
      <c r="L8" s="331" t="s">
        <v>449</v>
      </c>
      <c r="M8" s="331" t="s">
        <v>455</v>
      </c>
      <c r="N8" s="331" t="s">
        <v>80</v>
      </c>
      <c r="O8" s="331" t="s">
        <v>460</v>
      </c>
      <c r="P8" s="594" t="s">
        <v>916</v>
      </c>
      <c r="Q8" s="594" t="s">
        <v>916</v>
      </c>
      <c r="R8" s="594" t="s">
        <v>916</v>
      </c>
      <c r="S8" s="594" t="s">
        <v>916</v>
      </c>
      <c r="T8" s="594" t="s">
        <v>916</v>
      </c>
      <c r="U8" s="1360"/>
    </row>
    <row r="9" spans="2:21" s="35" customFormat="1" x14ac:dyDescent="0.25">
      <c r="B9" s="1391"/>
      <c r="C9" s="1391"/>
      <c r="D9" s="1391"/>
      <c r="E9" s="594" t="s">
        <v>81</v>
      </c>
      <c r="F9" s="594" t="s">
        <v>82</v>
      </c>
      <c r="G9" s="594" t="s">
        <v>692</v>
      </c>
      <c r="H9" s="594" t="s">
        <v>397</v>
      </c>
      <c r="I9" s="594" t="s">
        <v>414</v>
      </c>
      <c r="J9" s="594" t="s">
        <v>465</v>
      </c>
      <c r="K9" s="331" t="s">
        <v>415</v>
      </c>
      <c r="L9" s="331" t="s">
        <v>416</v>
      </c>
      <c r="M9" s="331" t="s">
        <v>603</v>
      </c>
      <c r="N9" s="331" t="s">
        <v>693</v>
      </c>
      <c r="O9" s="331" t="s">
        <v>516</v>
      </c>
      <c r="P9" s="594" t="s">
        <v>605</v>
      </c>
      <c r="Q9" s="594" t="s">
        <v>606</v>
      </c>
      <c r="R9" s="594" t="s">
        <v>607</v>
      </c>
      <c r="S9" s="594" t="s">
        <v>672</v>
      </c>
      <c r="T9" s="594" t="s">
        <v>608</v>
      </c>
      <c r="U9" s="1361"/>
    </row>
    <row r="10" spans="2:21" s="35" customFormat="1" x14ac:dyDescent="0.25">
      <c r="B10" s="38"/>
      <c r="C10" s="146"/>
      <c r="D10" s="147"/>
      <c r="E10" s="147"/>
      <c r="F10" s="147"/>
      <c r="G10" s="147"/>
      <c r="H10" s="147"/>
      <c r="I10" s="36"/>
      <c r="J10" s="36"/>
      <c r="K10" s="36"/>
      <c r="L10" s="36"/>
      <c r="M10" s="36"/>
      <c r="N10" s="36"/>
      <c r="O10" s="36"/>
      <c r="P10" s="36"/>
      <c r="Q10" s="36"/>
      <c r="R10" s="36"/>
      <c r="S10" s="36"/>
      <c r="T10" s="36"/>
      <c r="U10" s="36"/>
    </row>
    <row r="11" spans="2:21" s="35" customFormat="1" x14ac:dyDescent="0.25">
      <c r="B11" s="148">
        <v>1</v>
      </c>
      <c r="C11" s="149" t="s">
        <v>95</v>
      </c>
      <c r="D11" s="148" t="s">
        <v>96</v>
      </c>
      <c r="E11" s="1384" t="s">
        <v>839</v>
      </c>
      <c r="F11" s="1385"/>
      <c r="G11" s="1385"/>
      <c r="H11" s="1385"/>
      <c r="I11" s="1385"/>
      <c r="J11" s="1385"/>
      <c r="K11" s="1385"/>
      <c r="L11" s="1385"/>
      <c r="M11" s="1385"/>
      <c r="N11" s="1385"/>
      <c r="O11" s="1385"/>
      <c r="P11" s="1385"/>
      <c r="Q11" s="1385"/>
      <c r="R11" s="1385"/>
      <c r="S11" s="1385"/>
      <c r="T11" s="1385"/>
      <c r="U11" s="1386"/>
    </row>
    <row r="12" spans="2:21" s="35" customFormat="1" ht="28" x14ac:dyDescent="0.25">
      <c r="B12" s="148">
        <v>2</v>
      </c>
      <c r="C12" s="149" t="s">
        <v>524</v>
      </c>
      <c r="D12" s="148"/>
      <c r="E12" s="1387"/>
      <c r="F12" s="1387"/>
      <c r="G12" s="1387"/>
      <c r="H12" s="1387"/>
      <c r="I12" s="1387"/>
      <c r="J12" s="1387"/>
      <c r="K12" s="1387"/>
      <c r="L12" s="1387"/>
      <c r="M12" s="1387"/>
      <c r="N12" s="1387"/>
      <c r="O12" s="1387"/>
      <c r="P12" s="1387"/>
      <c r="Q12" s="1387"/>
      <c r="R12" s="1387"/>
      <c r="S12" s="1387"/>
      <c r="T12" s="1387"/>
      <c r="U12" s="1388"/>
    </row>
    <row r="13" spans="2:21" s="35" customFormat="1" x14ac:dyDescent="0.25">
      <c r="B13" s="148"/>
      <c r="C13" s="149"/>
      <c r="D13" s="148"/>
      <c r="E13" s="1387"/>
      <c r="F13" s="1387"/>
      <c r="G13" s="1387"/>
      <c r="H13" s="1387"/>
      <c r="I13" s="1387"/>
      <c r="J13" s="1387"/>
      <c r="K13" s="1387"/>
      <c r="L13" s="1387"/>
      <c r="M13" s="1387"/>
      <c r="N13" s="1387"/>
      <c r="O13" s="1387"/>
      <c r="P13" s="1387"/>
      <c r="Q13" s="1387"/>
      <c r="R13" s="1387"/>
      <c r="S13" s="1387"/>
      <c r="T13" s="1387"/>
      <c r="U13" s="1388"/>
    </row>
    <row r="14" spans="2:21" s="35" customFormat="1" x14ac:dyDescent="0.25">
      <c r="B14" s="38">
        <v>2</v>
      </c>
      <c r="C14" s="194" t="s">
        <v>379</v>
      </c>
      <c r="D14" s="148"/>
      <c r="E14" s="1387"/>
      <c r="F14" s="1387"/>
      <c r="G14" s="1387"/>
      <c r="H14" s="1387"/>
      <c r="I14" s="1387"/>
      <c r="J14" s="1387"/>
      <c r="K14" s="1387"/>
      <c r="L14" s="1387"/>
      <c r="M14" s="1387"/>
      <c r="N14" s="1387"/>
      <c r="O14" s="1387"/>
      <c r="P14" s="1387"/>
      <c r="Q14" s="1387"/>
      <c r="R14" s="1387"/>
      <c r="S14" s="1387"/>
      <c r="T14" s="1387"/>
      <c r="U14" s="1388"/>
    </row>
    <row r="15" spans="2:21" s="420" customFormat="1" x14ac:dyDescent="0.25">
      <c r="B15" s="385">
        <f>B14+0.1</f>
        <v>2.1</v>
      </c>
      <c r="C15" s="419" t="s">
        <v>97</v>
      </c>
      <c r="D15" s="385" t="s">
        <v>98</v>
      </c>
      <c r="E15" s="1387"/>
      <c r="F15" s="1387"/>
      <c r="G15" s="1387"/>
      <c r="H15" s="1387"/>
      <c r="I15" s="1387"/>
      <c r="J15" s="1387"/>
      <c r="K15" s="1387"/>
      <c r="L15" s="1387"/>
      <c r="M15" s="1387"/>
      <c r="N15" s="1387"/>
      <c r="O15" s="1387"/>
      <c r="P15" s="1387"/>
      <c r="Q15" s="1387"/>
      <c r="R15" s="1387"/>
      <c r="S15" s="1387"/>
      <c r="T15" s="1387"/>
      <c r="U15" s="1388"/>
    </row>
    <row r="16" spans="2:21" s="35" customFormat="1" x14ac:dyDescent="0.25">
      <c r="B16" s="148">
        <v>2.2000000000000002</v>
      </c>
      <c r="C16" s="149" t="s">
        <v>705</v>
      </c>
      <c r="D16" s="148" t="s">
        <v>98</v>
      </c>
      <c r="E16" s="1387"/>
      <c r="F16" s="1387"/>
      <c r="G16" s="1387"/>
      <c r="H16" s="1387"/>
      <c r="I16" s="1387"/>
      <c r="J16" s="1387"/>
      <c r="K16" s="1387"/>
      <c r="L16" s="1387"/>
      <c r="M16" s="1387"/>
      <c r="N16" s="1387"/>
      <c r="O16" s="1387"/>
      <c r="P16" s="1387"/>
      <c r="Q16" s="1387"/>
      <c r="R16" s="1387"/>
      <c r="S16" s="1387"/>
      <c r="T16" s="1387"/>
      <c r="U16" s="1388"/>
    </row>
    <row r="17" spans="2:21" s="35" customFormat="1" x14ac:dyDescent="0.25">
      <c r="B17" s="148" t="s">
        <v>116</v>
      </c>
      <c r="C17" s="325" t="s">
        <v>660</v>
      </c>
      <c r="D17" s="148" t="s">
        <v>98</v>
      </c>
      <c r="E17" s="1387"/>
      <c r="F17" s="1387"/>
      <c r="G17" s="1387"/>
      <c r="H17" s="1387"/>
      <c r="I17" s="1387"/>
      <c r="J17" s="1387"/>
      <c r="K17" s="1387"/>
      <c r="L17" s="1387"/>
      <c r="M17" s="1387"/>
      <c r="N17" s="1387"/>
      <c r="O17" s="1387"/>
      <c r="P17" s="1387"/>
      <c r="Q17" s="1387"/>
      <c r="R17" s="1387"/>
      <c r="S17" s="1387"/>
      <c r="T17" s="1387"/>
      <c r="U17" s="1388"/>
    </row>
    <row r="18" spans="2:21" s="35" customFormat="1" x14ac:dyDescent="0.25">
      <c r="B18" s="148"/>
      <c r="C18" s="326" t="s">
        <v>661</v>
      </c>
      <c r="D18" s="148" t="s">
        <v>98</v>
      </c>
      <c r="E18" s="1387"/>
      <c r="F18" s="1387"/>
      <c r="G18" s="1387"/>
      <c r="H18" s="1387"/>
      <c r="I18" s="1387"/>
      <c r="J18" s="1387"/>
      <c r="K18" s="1387"/>
      <c r="L18" s="1387"/>
      <c r="M18" s="1387"/>
      <c r="N18" s="1387"/>
      <c r="O18" s="1387"/>
      <c r="P18" s="1387"/>
      <c r="Q18" s="1387"/>
      <c r="R18" s="1387"/>
      <c r="S18" s="1387"/>
      <c r="T18" s="1387"/>
      <c r="U18" s="1388"/>
    </row>
    <row r="19" spans="2:21" s="35" customFormat="1" x14ac:dyDescent="0.25">
      <c r="B19" s="148"/>
      <c r="C19" s="326" t="s">
        <v>662</v>
      </c>
      <c r="D19" s="148" t="s">
        <v>98</v>
      </c>
      <c r="E19" s="1387"/>
      <c r="F19" s="1387"/>
      <c r="G19" s="1387"/>
      <c r="H19" s="1387"/>
      <c r="I19" s="1387"/>
      <c r="J19" s="1387"/>
      <c r="K19" s="1387"/>
      <c r="L19" s="1387"/>
      <c r="M19" s="1387"/>
      <c r="N19" s="1387"/>
      <c r="O19" s="1387"/>
      <c r="P19" s="1387"/>
      <c r="Q19" s="1387"/>
      <c r="R19" s="1387"/>
      <c r="S19" s="1387"/>
      <c r="T19" s="1387"/>
      <c r="U19" s="1388"/>
    </row>
    <row r="20" spans="2:21" s="35" customFormat="1" x14ac:dyDescent="0.25">
      <c r="B20" s="148" t="s">
        <v>118</v>
      </c>
      <c r="C20" s="325" t="s">
        <v>663</v>
      </c>
      <c r="D20" s="148" t="s">
        <v>98</v>
      </c>
      <c r="E20" s="1387"/>
      <c r="F20" s="1387"/>
      <c r="G20" s="1387"/>
      <c r="H20" s="1387"/>
      <c r="I20" s="1387"/>
      <c r="J20" s="1387"/>
      <c r="K20" s="1387"/>
      <c r="L20" s="1387"/>
      <c r="M20" s="1387"/>
      <c r="N20" s="1387"/>
      <c r="O20" s="1387"/>
      <c r="P20" s="1387"/>
      <c r="Q20" s="1387"/>
      <c r="R20" s="1387"/>
      <c r="S20" s="1387"/>
      <c r="T20" s="1387"/>
      <c r="U20" s="1388"/>
    </row>
    <row r="21" spans="2:21" s="35" customFormat="1" x14ac:dyDescent="0.25">
      <c r="B21" s="148"/>
      <c r="C21" s="326" t="s">
        <v>661</v>
      </c>
      <c r="D21" s="148" t="s">
        <v>98</v>
      </c>
      <c r="E21" s="1387"/>
      <c r="F21" s="1387"/>
      <c r="G21" s="1387"/>
      <c r="H21" s="1387"/>
      <c r="I21" s="1387"/>
      <c r="J21" s="1387"/>
      <c r="K21" s="1387"/>
      <c r="L21" s="1387"/>
      <c r="M21" s="1387"/>
      <c r="N21" s="1387"/>
      <c r="O21" s="1387"/>
      <c r="P21" s="1387"/>
      <c r="Q21" s="1387"/>
      <c r="R21" s="1387"/>
      <c r="S21" s="1387"/>
      <c r="T21" s="1387"/>
      <c r="U21" s="1388"/>
    </row>
    <row r="22" spans="2:21" s="35" customFormat="1" x14ac:dyDescent="0.25">
      <c r="B22" s="148"/>
      <c r="C22" s="326" t="s">
        <v>662</v>
      </c>
      <c r="D22" s="148" t="s">
        <v>98</v>
      </c>
      <c r="E22" s="1387"/>
      <c r="F22" s="1387"/>
      <c r="G22" s="1387"/>
      <c r="H22" s="1387"/>
      <c r="I22" s="1387"/>
      <c r="J22" s="1387"/>
      <c r="K22" s="1387"/>
      <c r="L22" s="1387"/>
      <c r="M22" s="1387"/>
      <c r="N22" s="1387"/>
      <c r="O22" s="1387"/>
      <c r="P22" s="1387"/>
      <c r="Q22" s="1387"/>
      <c r="R22" s="1387"/>
      <c r="S22" s="1387"/>
      <c r="T22" s="1387"/>
      <c r="U22" s="1388"/>
    </row>
    <row r="23" spans="2:21" s="35" customFormat="1" x14ac:dyDescent="0.25">
      <c r="B23" s="148"/>
      <c r="C23" s="149"/>
      <c r="D23" s="148"/>
      <c r="E23" s="1387"/>
      <c r="F23" s="1387"/>
      <c r="G23" s="1387"/>
      <c r="H23" s="1387"/>
      <c r="I23" s="1387"/>
      <c r="J23" s="1387"/>
      <c r="K23" s="1387"/>
      <c r="L23" s="1387"/>
      <c r="M23" s="1387"/>
      <c r="N23" s="1387"/>
      <c r="O23" s="1387"/>
      <c r="P23" s="1387"/>
      <c r="Q23" s="1387"/>
      <c r="R23" s="1387"/>
      <c r="S23" s="1387"/>
      <c r="T23" s="1387"/>
      <c r="U23" s="1388"/>
    </row>
    <row r="24" spans="2:21" s="35" customFormat="1" x14ac:dyDescent="0.25">
      <c r="B24" s="38">
        <v>3</v>
      </c>
      <c r="C24" s="194" t="s">
        <v>380</v>
      </c>
      <c r="D24" s="148"/>
      <c r="E24" s="1387"/>
      <c r="F24" s="1387"/>
      <c r="G24" s="1387"/>
      <c r="H24" s="1387"/>
      <c r="I24" s="1387"/>
      <c r="J24" s="1387"/>
      <c r="K24" s="1387"/>
      <c r="L24" s="1387"/>
      <c r="M24" s="1387"/>
      <c r="N24" s="1387"/>
      <c r="O24" s="1387"/>
      <c r="P24" s="1387"/>
      <c r="Q24" s="1387"/>
      <c r="R24" s="1387"/>
      <c r="S24" s="1387"/>
      <c r="T24" s="1387"/>
      <c r="U24" s="1388"/>
    </row>
    <row r="25" spans="2:21" s="420" customFormat="1" x14ac:dyDescent="0.25">
      <c r="B25" s="423">
        <f>B24+0.1</f>
        <v>3.1</v>
      </c>
      <c r="C25" s="419" t="s">
        <v>99</v>
      </c>
      <c r="D25" s="385" t="s">
        <v>98</v>
      </c>
      <c r="E25" s="1387"/>
      <c r="F25" s="1387"/>
      <c r="G25" s="1387"/>
      <c r="H25" s="1387"/>
      <c r="I25" s="1387"/>
      <c r="J25" s="1387"/>
      <c r="K25" s="1387"/>
      <c r="L25" s="1387"/>
      <c r="M25" s="1387"/>
      <c r="N25" s="1387"/>
      <c r="O25" s="1387"/>
      <c r="P25" s="1387"/>
      <c r="Q25" s="1387"/>
      <c r="R25" s="1387"/>
      <c r="S25" s="1387"/>
      <c r="T25" s="1387"/>
      <c r="U25" s="1388"/>
    </row>
    <row r="26" spans="2:21" s="420" customFormat="1" x14ac:dyDescent="0.25">
      <c r="B26" s="423">
        <v>3.2</v>
      </c>
      <c r="C26" s="419" t="s">
        <v>708</v>
      </c>
      <c r="D26" s="385" t="s">
        <v>98</v>
      </c>
      <c r="E26" s="1387"/>
      <c r="F26" s="1387"/>
      <c r="G26" s="1387"/>
      <c r="H26" s="1387"/>
      <c r="I26" s="1387"/>
      <c r="J26" s="1387"/>
      <c r="K26" s="1387"/>
      <c r="L26" s="1387"/>
      <c r="M26" s="1387"/>
      <c r="N26" s="1387"/>
      <c r="O26" s="1387"/>
      <c r="P26" s="1387"/>
      <c r="Q26" s="1387"/>
      <c r="R26" s="1387"/>
      <c r="S26" s="1387"/>
      <c r="T26" s="1387"/>
      <c r="U26" s="1388"/>
    </row>
    <row r="27" spans="2:21" s="35" customFormat="1" x14ac:dyDescent="0.25">
      <c r="B27" s="148">
        <v>3.3</v>
      </c>
      <c r="C27" s="289" t="s">
        <v>696</v>
      </c>
      <c r="D27" s="148" t="s">
        <v>98</v>
      </c>
      <c r="E27" s="1387"/>
      <c r="F27" s="1387"/>
      <c r="G27" s="1387"/>
      <c r="H27" s="1387"/>
      <c r="I27" s="1387"/>
      <c r="J27" s="1387"/>
      <c r="K27" s="1387"/>
      <c r="L27" s="1387"/>
      <c r="M27" s="1387"/>
      <c r="N27" s="1387"/>
      <c r="O27" s="1387"/>
      <c r="P27" s="1387"/>
      <c r="Q27" s="1387"/>
      <c r="R27" s="1387"/>
      <c r="S27" s="1387"/>
      <c r="T27" s="1387"/>
      <c r="U27" s="1388"/>
    </row>
    <row r="28" spans="2:21" s="35" customFormat="1" x14ac:dyDescent="0.25">
      <c r="B28" s="148"/>
      <c r="C28" s="149"/>
      <c r="D28" s="148"/>
      <c r="E28" s="1387"/>
      <c r="F28" s="1387"/>
      <c r="G28" s="1387"/>
      <c r="H28" s="1387"/>
      <c r="I28" s="1387"/>
      <c r="J28" s="1387"/>
      <c r="K28" s="1387"/>
      <c r="L28" s="1387"/>
      <c r="M28" s="1387"/>
      <c r="N28" s="1387"/>
      <c r="O28" s="1387"/>
      <c r="P28" s="1387"/>
      <c r="Q28" s="1387"/>
      <c r="R28" s="1387"/>
      <c r="S28" s="1387"/>
      <c r="T28" s="1387"/>
      <c r="U28" s="1388"/>
    </row>
    <row r="29" spans="2:21" s="35" customFormat="1" x14ac:dyDescent="0.25">
      <c r="B29" s="38">
        <v>4</v>
      </c>
      <c r="C29" s="194" t="s">
        <v>166</v>
      </c>
      <c r="D29" s="148"/>
      <c r="E29" s="1387"/>
      <c r="F29" s="1387"/>
      <c r="G29" s="1387"/>
      <c r="H29" s="1387"/>
      <c r="I29" s="1387"/>
      <c r="J29" s="1387"/>
      <c r="K29" s="1387"/>
      <c r="L29" s="1387"/>
      <c r="M29" s="1387"/>
      <c r="N29" s="1387"/>
      <c r="O29" s="1387"/>
      <c r="P29" s="1387"/>
      <c r="Q29" s="1387"/>
      <c r="R29" s="1387"/>
      <c r="S29" s="1387"/>
      <c r="T29" s="1387"/>
      <c r="U29" s="1388"/>
    </row>
    <row r="30" spans="2:21" s="35" customFormat="1" x14ac:dyDescent="0.25">
      <c r="B30" s="148">
        <f>B29+0.1</f>
        <v>4.0999999999999996</v>
      </c>
      <c r="C30" s="149" t="s">
        <v>709</v>
      </c>
      <c r="D30" s="148" t="s">
        <v>100</v>
      </c>
      <c r="E30" s="1387"/>
      <c r="F30" s="1387"/>
      <c r="G30" s="1387"/>
      <c r="H30" s="1387"/>
      <c r="I30" s="1387"/>
      <c r="J30" s="1387"/>
      <c r="K30" s="1387"/>
      <c r="L30" s="1387"/>
      <c r="M30" s="1387"/>
      <c r="N30" s="1387"/>
      <c r="O30" s="1387"/>
      <c r="P30" s="1387"/>
      <c r="Q30" s="1387"/>
      <c r="R30" s="1387"/>
      <c r="S30" s="1387"/>
      <c r="T30" s="1387"/>
      <c r="U30" s="1388"/>
    </row>
    <row r="31" spans="2:21" s="35" customFormat="1" x14ac:dyDescent="0.25">
      <c r="B31" s="148">
        <v>4.2</v>
      </c>
      <c r="C31" s="149" t="s">
        <v>715</v>
      </c>
      <c r="D31" s="148" t="s">
        <v>100</v>
      </c>
      <c r="E31" s="1387"/>
      <c r="F31" s="1387"/>
      <c r="G31" s="1387"/>
      <c r="H31" s="1387"/>
      <c r="I31" s="1387"/>
      <c r="J31" s="1387"/>
      <c r="K31" s="1387"/>
      <c r="L31" s="1387"/>
      <c r="M31" s="1387"/>
      <c r="N31" s="1387"/>
      <c r="O31" s="1387"/>
      <c r="P31" s="1387"/>
      <c r="Q31" s="1387"/>
      <c r="R31" s="1387"/>
      <c r="S31" s="1387"/>
      <c r="T31" s="1387"/>
      <c r="U31" s="1388"/>
    </row>
    <row r="32" spans="2:21" s="35" customFormat="1" x14ac:dyDescent="0.25">
      <c r="B32" s="148"/>
      <c r="C32" s="150"/>
      <c r="D32" s="148"/>
      <c r="E32" s="1387"/>
      <c r="F32" s="1387"/>
      <c r="G32" s="1387"/>
      <c r="H32" s="1387"/>
      <c r="I32" s="1387"/>
      <c r="J32" s="1387"/>
      <c r="K32" s="1387"/>
      <c r="L32" s="1387"/>
      <c r="M32" s="1387"/>
      <c r="N32" s="1387"/>
      <c r="O32" s="1387"/>
      <c r="P32" s="1387"/>
      <c r="Q32" s="1387"/>
      <c r="R32" s="1387"/>
      <c r="S32" s="1387"/>
      <c r="T32" s="1387"/>
      <c r="U32" s="1388"/>
    </row>
    <row r="33" spans="2:21" s="35" customFormat="1" x14ac:dyDescent="0.25">
      <c r="B33" s="38">
        <v>5</v>
      </c>
      <c r="C33" s="195" t="s">
        <v>364</v>
      </c>
      <c r="D33" s="148"/>
      <c r="E33" s="1387"/>
      <c r="F33" s="1387"/>
      <c r="G33" s="1387"/>
      <c r="H33" s="1387"/>
      <c r="I33" s="1387"/>
      <c r="J33" s="1387"/>
      <c r="K33" s="1387"/>
      <c r="L33" s="1387"/>
      <c r="M33" s="1387"/>
      <c r="N33" s="1387"/>
      <c r="O33" s="1387"/>
      <c r="P33" s="1387"/>
      <c r="Q33" s="1387"/>
      <c r="R33" s="1387"/>
      <c r="S33" s="1387"/>
      <c r="T33" s="1387"/>
      <c r="U33" s="1388"/>
    </row>
    <row r="34" spans="2:21" s="422" customFormat="1" x14ac:dyDescent="0.25">
      <c r="B34" s="424">
        <f>B33+0.1</f>
        <v>5.0999999999999996</v>
      </c>
      <c r="C34" s="421" t="s">
        <v>101</v>
      </c>
      <c r="D34" s="386" t="s">
        <v>98</v>
      </c>
      <c r="E34" s="1387"/>
      <c r="F34" s="1387"/>
      <c r="G34" s="1387"/>
      <c r="H34" s="1387"/>
      <c r="I34" s="1387"/>
      <c r="J34" s="1387"/>
      <c r="K34" s="1387"/>
      <c r="L34" s="1387"/>
      <c r="M34" s="1387"/>
      <c r="N34" s="1387"/>
      <c r="O34" s="1387"/>
      <c r="P34" s="1387"/>
      <c r="Q34" s="1387"/>
      <c r="R34" s="1387"/>
      <c r="S34" s="1387"/>
      <c r="T34" s="1387"/>
      <c r="U34" s="1388"/>
    </row>
    <row r="35" spans="2:21" s="35" customFormat="1" ht="28" x14ac:dyDescent="0.25">
      <c r="B35" s="148">
        <v>5.2</v>
      </c>
      <c r="C35" s="150" t="s">
        <v>701</v>
      </c>
      <c r="D35" s="148" t="s">
        <v>98</v>
      </c>
      <c r="E35" s="1387"/>
      <c r="F35" s="1387"/>
      <c r="G35" s="1387"/>
      <c r="H35" s="1387"/>
      <c r="I35" s="1387"/>
      <c r="J35" s="1387"/>
      <c r="K35" s="1387"/>
      <c r="L35" s="1387"/>
      <c r="M35" s="1387"/>
      <c r="N35" s="1387"/>
      <c r="O35" s="1387"/>
      <c r="P35" s="1387"/>
      <c r="Q35" s="1387"/>
      <c r="R35" s="1387"/>
      <c r="S35" s="1387"/>
      <c r="T35" s="1387"/>
      <c r="U35" s="1388"/>
    </row>
    <row r="36" spans="2:21" s="35" customFormat="1" ht="28" x14ac:dyDescent="0.25">
      <c r="B36" s="148">
        <v>5.3</v>
      </c>
      <c r="C36" s="150" t="s">
        <v>703</v>
      </c>
      <c r="D36" s="148" t="s">
        <v>98</v>
      </c>
      <c r="E36" s="1387"/>
      <c r="F36" s="1387"/>
      <c r="G36" s="1387"/>
      <c r="H36" s="1387"/>
      <c r="I36" s="1387"/>
      <c r="J36" s="1387"/>
      <c r="K36" s="1387"/>
      <c r="L36" s="1387"/>
      <c r="M36" s="1387"/>
      <c r="N36" s="1387"/>
      <c r="O36" s="1387"/>
      <c r="P36" s="1387"/>
      <c r="Q36" s="1387"/>
      <c r="R36" s="1387"/>
      <c r="S36" s="1387"/>
      <c r="T36" s="1387"/>
      <c r="U36" s="1388"/>
    </row>
    <row r="37" spans="2:21" s="35" customFormat="1" ht="28" x14ac:dyDescent="0.25">
      <c r="B37" s="148">
        <v>5.4</v>
      </c>
      <c r="C37" s="150" t="s">
        <v>702</v>
      </c>
      <c r="D37" s="148" t="s">
        <v>98</v>
      </c>
      <c r="E37" s="1387"/>
      <c r="F37" s="1387"/>
      <c r="G37" s="1387"/>
      <c r="H37" s="1387"/>
      <c r="I37" s="1387"/>
      <c r="J37" s="1387"/>
      <c r="K37" s="1387"/>
      <c r="L37" s="1387"/>
      <c r="M37" s="1387"/>
      <c r="N37" s="1387"/>
      <c r="O37" s="1387"/>
      <c r="P37" s="1387"/>
      <c r="Q37" s="1387"/>
      <c r="R37" s="1387"/>
      <c r="S37" s="1387"/>
      <c r="T37" s="1387"/>
      <c r="U37" s="1388"/>
    </row>
    <row r="38" spans="2:21" s="35" customFormat="1" ht="28" x14ac:dyDescent="0.25">
      <c r="B38" s="148">
        <v>5.5</v>
      </c>
      <c r="C38" s="150" t="s">
        <v>703</v>
      </c>
      <c r="D38" s="148" t="s">
        <v>100</v>
      </c>
      <c r="E38" s="1387"/>
      <c r="F38" s="1387"/>
      <c r="G38" s="1387"/>
      <c r="H38" s="1387"/>
      <c r="I38" s="1387"/>
      <c r="J38" s="1387"/>
      <c r="K38" s="1387"/>
      <c r="L38" s="1387"/>
      <c r="M38" s="1387"/>
      <c r="N38" s="1387"/>
      <c r="O38" s="1387"/>
      <c r="P38" s="1387"/>
      <c r="Q38" s="1387"/>
      <c r="R38" s="1387"/>
      <c r="S38" s="1387"/>
      <c r="T38" s="1387"/>
      <c r="U38" s="1388"/>
    </row>
    <row r="39" spans="2:21" s="35" customFormat="1" ht="28" x14ac:dyDescent="0.25">
      <c r="B39" s="148">
        <v>5.6</v>
      </c>
      <c r="C39" s="150" t="s">
        <v>702</v>
      </c>
      <c r="D39" s="148" t="s">
        <v>100</v>
      </c>
      <c r="E39" s="1387"/>
      <c r="F39" s="1387"/>
      <c r="G39" s="1387"/>
      <c r="H39" s="1387"/>
      <c r="I39" s="1387"/>
      <c r="J39" s="1387"/>
      <c r="K39" s="1387"/>
      <c r="L39" s="1387"/>
      <c r="M39" s="1387"/>
      <c r="N39" s="1387"/>
      <c r="O39" s="1387"/>
      <c r="P39" s="1387"/>
      <c r="Q39" s="1387"/>
      <c r="R39" s="1387"/>
      <c r="S39" s="1387"/>
      <c r="T39" s="1387"/>
      <c r="U39" s="1388"/>
    </row>
    <row r="40" spans="2:21" s="35" customFormat="1" x14ac:dyDescent="0.25">
      <c r="B40" s="148"/>
      <c r="C40" s="150"/>
      <c r="D40" s="148"/>
      <c r="E40" s="1387"/>
      <c r="F40" s="1387"/>
      <c r="G40" s="1387"/>
      <c r="H40" s="1387"/>
      <c r="I40" s="1387"/>
      <c r="J40" s="1387"/>
      <c r="K40" s="1387"/>
      <c r="L40" s="1387"/>
      <c r="M40" s="1387"/>
      <c r="N40" s="1387"/>
      <c r="O40" s="1387"/>
      <c r="P40" s="1387"/>
      <c r="Q40" s="1387"/>
      <c r="R40" s="1387"/>
      <c r="S40" s="1387"/>
      <c r="T40" s="1387"/>
      <c r="U40" s="1388"/>
    </row>
    <row r="41" spans="2:21" s="35" customFormat="1" x14ac:dyDescent="0.25">
      <c r="B41" s="38">
        <v>6</v>
      </c>
      <c r="C41" s="195" t="s">
        <v>102</v>
      </c>
      <c r="D41" s="148"/>
      <c r="E41" s="1387"/>
      <c r="F41" s="1387"/>
      <c r="G41" s="1387"/>
      <c r="H41" s="1387"/>
      <c r="I41" s="1387"/>
      <c r="J41" s="1387"/>
      <c r="K41" s="1387"/>
      <c r="L41" s="1387"/>
      <c r="M41" s="1387"/>
      <c r="N41" s="1387"/>
      <c r="O41" s="1387"/>
      <c r="P41" s="1387"/>
      <c r="Q41" s="1387"/>
      <c r="R41" s="1387"/>
      <c r="S41" s="1387"/>
      <c r="T41" s="1387"/>
      <c r="U41" s="1388"/>
    </row>
    <row r="42" spans="2:21" s="35" customFormat="1" x14ac:dyDescent="0.25">
      <c r="B42" s="148">
        <v>6.1</v>
      </c>
      <c r="C42" s="149" t="s">
        <v>713</v>
      </c>
      <c r="D42" s="148" t="s">
        <v>100</v>
      </c>
      <c r="E42" s="1387"/>
      <c r="F42" s="1387"/>
      <c r="G42" s="1387"/>
      <c r="H42" s="1387"/>
      <c r="I42" s="1387"/>
      <c r="J42" s="1387"/>
      <c r="K42" s="1387"/>
      <c r="L42" s="1387"/>
      <c r="M42" s="1387"/>
      <c r="N42" s="1387"/>
      <c r="O42" s="1387"/>
      <c r="P42" s="1387"/>
      <c r="Q42" s="1387"/>
      <c r="R42" s="1387"/>
      <c r="S42" s="1387"/>
      <c r="T42" s="1387"/>
      <c r="U42" s="1388"/>
    </row>
    <row r="43" spans="2:21" s="35" customFormat="1" x14ac:dyDescent="0.25">
      <c r="B43" s="148">
        <v>6.2</v>
      </c>
      <c r="C43" s="149" t="s">
        <v>714</v>
      </c>
      <c r="D43" s="148" t="s">
        <v>100</v>
      </c>
      <c r="E43" s="1387"/>
      <c r="F43" s="1387"/>
      <c r="G43" s="1387"/>
      <c r="H43" s="1387"/>
      <c r="I43" s="1387"/>
      <c r="J43" s="1387"/>
      <c r="K43" s="1387"/>
      <c r="L43" s="1387"/>
      <c r="M43" s="1387"/>
      <c r="N43" s="1387"/>
      <c r="O43" s="1387"/>
      <c r="P43" s="1387"/>
      <c r="Q43" s="1387"/>
      <c r="R43" s="1387"/>
      <c r="S43" s="1387"/>
      <c r="T43" s="1387"/>
      <c r="U43" s="1388"/>
    </row>
    <row r="44" spans="2:21" s="35" customFormat="1" x14ac:dyDescent="0.25">
      <c r="B44" s="148"/>
      <c r="C44" s="150"/>
      <c r="D44" s="148"/>
      <c r="E44" s="1387"/>
      <c r="F44" s="1387"/>
      <c r="G44" s="1387"/>
      <c r="H44" s="1387"/>
      <c r="I44" s="1387"/>
      <c r="J44" s="1387"/>
      <c r="K44" s="1387"/>
      <c r="L44" s="1387"/>
      <c r="M44" s="1387"/>
      <c r="N44" s="1387"/>
      <c r="O44" s="1387"/>
      <c r="P44" s="1387"/>
      <c r="Q44" s="1387"/>
      <c r="R44" s="1387"/>
      <c r="S44" s="1387"/>
      <c r="T44" s="1387"/>
      <c r="U44" s="1388"/>
    </row>
    <row r="45" spans="2:21" s="35" customFormat="1" x14ac:dyDescent="0.25">
      <c r="B45" s="38">
        <v>7</v>
      </c>
      <c r="C45" s="195" t="s">
        <v>452</v>
      </c>
      <c r="D45" s="148"/>
      <c r="E45" s="1387"/>
      <c r="F45" s="1387"/>
      <c r="G45" s="1387"/>
      <c r="H45" s="1387"/>
      <c r="I45" s="1387"/>
      <c r="J45" s="1387"/>
      <c r="K45" s="1387"/>
      <c r="L45" s="1387"/>
      <c r="M45" s="1387"/>
      <c r="N45" s="1387"/>
      <c r="O45" s="1387"/>
      <c r="P45" s="1387"/>
      <c r="Q45" s="1387"/>
      <c r="R45" s="1387"/>
      <c r="S45" s="1387"/>
      <c r="T45" s="1387"/>
      <c r="U45" s="1388"/>
    </row>
    <row r="46" spans="2:21" s="35" customFormat="1" x14ac:dyDescent="0.25">
      <c r="B46" s="148">
        <f>B45+0.1</f>
        <v>7.1</v>
      </c>
      <c r="C46" s="150" t="s">
        <v>103</v>
      </c>
      <c r="D46" s="148" t="s">
        <v>104</v>
      </c>
      <c r="E46" s="1387"/>
      <c r="F46" s="1387"/>
      <c r="G46" s="1387"/>
      <c r="H46" s="1387"/>
      <c r="I46" s="1387"/>
      <c r="J46" s="1387"/>
      <c r="K46" s="1387"/>
      <c r="L46" s="1387"/>
      <c r="M46" s="1387"/>
      <c r="N46" s="1387"/>
      <c r="O46" s="1387"/>
      <c r="P46" s="1387"/>
      <c r="Q46" s="1387"/>
      <c r="R46" s="1387"/>
      <c r="S46" s="1387"/>
      <c r="T46" s="1387"/>
      <c r="U46" s="1388"/>
    </row>
    <row r="47" spans="2:21" s="35" customFormat="1" x14ac:dyDescent="0.25">
      <c r="B47" s="148">
        <f>B46+0.1</f>
        <v>7.1999999999999993</v>
      </c>
      <c r="C47" s="149" t="s">
        <v>318</v>
      </c>
      <c r="D47" s="148" t="s">
        <v>104</v>
      </c>
      <c r="E47" s="1387"/>
      <c r="F47" s="1387"/>
      <c r="G47" s="1387"/>
      <c r="H47" s="1387"/>
      <c r="I47" s="1387"/>
      <c r="J47" s="1387"/>
      <c r="K47" s="1387"/>
      <c r="L47" s="1387"/>
      <c r="M47" s="1387"/>
      <c r="N47" s="1387"/>
      <c r="O47" s="1387"/>
      <c r="P47" s="1387"/>
      <c r="Q47" s="1387"/>
      <c r="R47" s="1387"/>
      <c r="S47" s="1387"/>
      <c r="T47" s="1387"/>
      <c r="U47" s="1388"/>
    </row>
    <row r="48" spans="2:21" s="35" customFormat="1" x14ac:dyDescent="0.25">
      <c r="B48" s="148"/>
      <c r="C48" s="149"/>
      <c r="D48" s="148"/>
      <c r="E48" s="1387"/>
      <c r="F48" s="1387"/>
      <c r="G48" s="1387"/>
      <c r="H48" s="1387"/>
      <c r="I48" s="1387"/>
      <c r="J48" s="1387"/>
      <c r="K48" s="1387"/>
      <c r="L48" s="1387"/>
      <c r="M48" s="1387"/>
      <c r="N48" s="1387"/>
      <c r="O48" s="1387"/>
      <c r="P48" s="1387"/>
      <c r="Q48" s="1387"/>
      <c r="R48" s="1387"/>
      <c r="S48" s="1387"/>
      <c r="T48" s="1387"/>
      <c r="U48" s="1388"/>
    </row>
    <row r="49" spans="2:21" s="35" customFormat="1" x14ac:dyDescent="0.25">
      <c r="B49" s="38">
        <v>8</v>
      </c>
      <c r="C49" s="194" t="s">
        <v>381</v>
      </c>
      <c r="D49" s="148"/>
      <c r="E49" s="1387"/>
      <c r="F49" s="1387"/>
      <c r="G49" s="1387"/>
      <c r="H49" s="1387"/>
      <c r="I49" s="1387"/>
      <c r="J49" s="1387"/>
      <c r="K49" s="1387"/>
      <c r="L49" s="1387"/>
      <c r="M49" s="1387"/>
      <c r="N49" s="1387"/>
      <c r="O49" s="1387"/>
      <c r="P49" s="1387"/>
      <c r="Q49" s="1387"/>
      <c r="R49" s="1387"/>
      <c r="S49" s="1387"/>
      <c r="T49" s="1387"/>
      <c r="U49" s="1388"/>
    </row>
    <row r="50" spans="2:21" s="35" customFormat="1" x14ac:dyDescent="0.25">
      <c r="B50" s="148">
        <f>B49+0.1</f>
        <v>8.1</v>
      </c>
      <c r="C50" s="149" t="s">
        <v>105</v>
      </c>
      <c r="D50" s="148" t="s">
        <v>106</v>
      </c>
      <c r="E50" s="1387"/>
      <c r="F50" s="1387"/>
      <c r="G50" s="1387"/>
      <c r="H50" s="1387"/>
      <c r="I50" s="1387"/>
      <c r="J50" s="1387"/>
      <c r="K50" s="1387"/>
      <c r="L50" s="1387"/>
      <c r="M50" s="1387"/>
      <c r="N50" s="1387"/>
      <c r="O50" s="1387"/>
      <c r="P50" s="1387"/>
      <c r="Q50" s="1387"/>
      <c r="R50" s="1387"/>
      <c r="S50" s="1387"/>
      <c r="T50" s="1387"/>
      <c r="U50" s="1388"/>
    </row>
    <row r="51" spans="2:21" s="35" customFormat="1" x14ac:dyDescent="0.25">
      <c r="B51" s="148">
        <f>B50+0.1</f>
        <v>8.1999999999999993</v>
      </c>
      <c r="C51" s="149" t="s">
        <v>319</v>
      </c>
      <c r="D51" s="148" t="s">
        <v>106</v>
      </c>
      <c r="E51" s="1387"/>
      <c r="F51" s="1387"/>
      <c r="G51" s="1387"/>
      <c r="H51" s="1387"/>
      <c r="I51" s="1387"/>
      <c r="J51" s="1387"/>
      <c r="K51" s="1387"/>
      <c r="L51" s="1387"/>
      <c r="M51" s="1387"/>
      <c r="N51" s="1387"/>
      <c r="O51" s="1387"/>
      <c r="P51" s="1387"/>
      <c r="Q51" s="1387"/>
      <c r="R51" s="1387"/>
      <c r="S51" s="1387"/>
      <c r="T51" s="1387"/>
      <c r="U51" s="1388"/>
    </row>
    <row r="52" spans="2:21" s="35" customFormat="1" x14ac:dyDescent="0.25">
      <c r="B52" s="148"/>
      <c r="C52" s="149"/>
      <c r="D52" s="148"/>
      <c r="E52" s="1387"/>
      <c r="F52" s="1387"/>
      <c r="G52" s="1387"/>
      <c r="H52" s="1387"/>
      <c r="I52" s="1387"/>
      <c r="J52" s="1387"/>
      <c r="K52" s="1387"/>
      <c r="L52" s="1387"/>
      <c r="M52" s="1387"/>
      <c r="N52" s="1387"/>
      <c r="O52" s="1387"/>
      <c r="P52" s="1387"/>
      <c r="Q52" s="1387"/>
      <c r="R52" s="1387"/>
      <c r="S52" s="1387"/>
      <c r="T52" s="1387"/>
      <c r="U52" s="1388"/>
    </row>
    <row r="53" spans="2:21" s="35" customFormat="1" x14ac:dyDescent="0.25">
      <c r="B53" s="38">
        <v>9</v>
      </c>
      <c r="C53" s="194" t="s">
        <v>151</v>
      </c>
      <c r="D53" s="148"/>
      <c r="E53" s="1387"/>
      <c r="F53" s="1387"/>
      <c r="G53" s="1387"/>
      <c r="H53" s="1387"/>
      <c r="I53" s="1387"/>
      <c r="J53" s="1387"/>
      <c r="K53" s="1387"/>
      <c r="L53" s="1387"/>
      <c r="M53" s="1387"/>
      <c r="N53" s="1387"/>
      <c r="O53" s="1387"/>
      <c r="P53" s="1387"/>
      <c r="Q53" s="1387"/>
      <c r="R53" s="1387"/>
      <c r="S53" s="1387"/>
      <c r="T53" s="1387"/>
      <c r="U53" s="1388"/>
    </row>
    <row r="54" spans="2:21" s="35" customFormat="1" x14ac:dyDescent="0.25">
      <c r="B54" s="148">
        <f>B53+0.1</f>
        <v>9.1</v>
      </c>
      <c r="C54" s="149" t="s">
        <v>107</v>
      </c>
      <c r="D54" s="148" t="s">
        <v>98</v>
      </c>
      <c r="E54" s="1387"/>
      <c r="F54" s="1387"/>
      <c r="G54" s="1387"/>
      <c r="H54" s="1387"/>
      <c r="I54" s="1387"/>
      <c r="J54" s="1387"/>
      <c r="K54" s="1387"/>
      <c r="L54" s="1387"/>
      <c r="M54" s="1387"/>
      <c r="N54" s="1387"/>
      <c r="O54" s="1387"/>
      <c r="P54" s="1387"/>
      <c r="Q54" s="1387"/>
      <c r="R54" s="1387"/>
      <c r="S54" s="1387"/>
      <c r="T54" s="1387"/>
      <c r="U54" s="1388"/>
    </row>
    <row r="55" spans="2:21" s="35" customFormat="1" x14ac:dyDescent="0.25">
      <c r="B55" s="148">
        <f>B54+0.1</f>
        <v>9.1999999999999993</v>
      </c>
      <c r="C55" s="149" t="s">
        <v>320</v>
      </c>
      <c r="D55" s="148" t="s">
        <v>98</v>
      </c>
      <c r="E55" s="1389"/>
      <c r="F55" s="1389"/>
      <c r="G55" s="1389"/>
      <c r="H55" s="1389"/>
      <c r="I55" s="1389"/>
      <c r="J55" s="1389"/>
      <c r="K55" s="1389"/>
      <c r="L55" s="1389"/>
      <c r="M55" s="1389"/>
      <c r="N55" s="1389"/>
      <c r="O55" s="1389"/>
      <c r="P55" s="1389"/>
      <c r="Q55" s="1389"/>
      <c r="R55" s="1389"/>
      <c r="S55" s="1389"/>
      <c r="T55" s="1389"/>
      <c r="U55" s="1390"/>
    </row>
    <row r="56" spans="2:21" s="35" customFormat="1" x14ac:dyDescent="0.25">
      <c r="B56" s="191"/>
      <c r="C56" s="192"/>
      <c r="D56" s="193"/>
      <c r="E56" s="193"/>
      <c r="F56" s="193"/>
      <c r="G56" s="193"/>
      <c r="H56" s="193"/>
      <c r="I56" s="191"/>
      <c r="J56" s="191"/>
      <c r="K56" s="191"/>
      <c r="L56" s="191"/>
      <c r="M56" s="191"/>
      <c r="N56" s="191"/>
      <c r="O56" s="191"/>
    </row>
    <row r="57" spans="2:21" s="1" customFormat="1" ht="15" customHeight="1" x14ac:dyDescent="0.3">
      <c r="D57" s="48"/>
      <c r="E57" s="48"/>
      <c r="F57" s="48"/>
      <c r="G57" s="48"/>
      <c r="H57" s="48"/>
      <c r="I57" s="43"/>
      <c r="J57" s="43"/>
      <c r="K57" s="43"/>
      <c r="L57" s="43"/>
      <c r="M57" s="43"/>
      <c r="N57" s="43"/>
      <c r="O57" s="43"/>
    </row>
    <row r="58" spans="2:21" ht="16" x14ac:dyDescent="0.3">
      <c r="B58" s="13" t="s">
        <v>694</v>
      </c>
      <c r="I58" s="43"/>
      <c r="J58" s="43"/>
      <c r="K58" s="43"/>
      <c r="L58" s="43"/>
      <c r="M58" s="43"/>
      <c r="N58" s="43"/>
      <c r="O58" s="43"/>
      <c r="P58" s="1"/>
      <c r="Q58" s="1"/>
      <c r="R58" s="1"/>
      <c r="S58" s="1"/>
      <c r="T58" s="1"/>
    </row>
    <row r="59" spans="2:21" ht="16" x14ac:dyDescent="0.3">
      <c r="B59" s="5">
        <v>2</v>
      </c>
      <c r="C59" s="45" t="s">
        <v>453</v>
      </c>
      <c r="I59" s="43"/>
      <c r="J59" s="43"/>
      <c r="K59" s="43"/>
      <c r="L59" s="43"/>
      <c r="M59" s="43"/>
      <c r="N59" s="43"/>
      <c r="O59" s="43"/>
      <c r="P59" s="1"/>
      <c r="Q59" s="1"/>
      <c r="R59" s="1"/>
      <c r="S59" s="1"/>
      <c r="T59" s="1"/>
    </row>
    <row r="60" spans="2:21" x14ac:dyDescent="0.3">
      <c r="B60" s="5">
        <v>3</v>
      </c>
      <c r="C60" s="5" t="s">
        <v>700</v>
      </c>
      <c r="I60" s="50"/>
      <c r="J60" s="50"/>
      <c r="K60" s="50"/>
      <c r="L60" s="50"/>
      <c r="M60" s="50"/>
      <c r="N60" s="50"/>
      <c r="O60" s="50"/>
      <c r="P60" s="1"/>
      <c r="Q60" s="1"/>
      <c r="R60" s="1"/>
      <c r="S60" s="1"/>
      <c r="T60" s="1"/>
    </row>
    <row r="61" spans="2:21" x14ac:dyDescent="0.3">
      <c r="B61" s="5">
        <v>4</v>
      </c>
      <c r="C61" s="5" t="s">
        <v>698</v>
      </c>
      <c r="M61" s="51"/>
    </row>
  </sheetData>
  <mergeCells count="12">
    <mergeCell ref="E11:U55"/>
    <mergeCell ref="B2:U2"/>
    <mergeCell ref="B3:U3"/>
    <mergeCell ref="B4:U4"/>
    <mergeCell ref="B5:U5"/>
    <mergeCell ref="B7:B9"/>
    <mergeCell ref="C7:C9"/>
    <mergeCell ref="D7:D9"/>
    <mergeCell ref="H7:J7"/>
    <mergeCell ref="K7:O7"/>
    <mergeCell ref="E7:G7"/>
    <mergeCell ref="U7:U9"/>
  </mergeCells>
  <printOptions horizontalCentered="1" verticalCentered="1"/>
  <pageMargins left="0.82677165354330717" right="0.51181102362204722" top="0.43307086614173229" bottom="0.62992125984251968" header="0.51181102362204722" footer="0.51181102362204722"/>
  <pageSetup paperSize="9" scale="3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U130"/>
  <sheetViews>
    <sheetView showGridLines="0" view="pageBreakPreview" topLeftCell="B1" zoomScale="70" zoomScaleNormal="80" zoomScaleSheetLayoutView="70" workbookViewId="0">
      <pane xSplit="3" ySplit="8" topLeftCell="E94" activePane="bottomRight" state="frozen"/>
      <selection activeCell="B1" sqref="B1"/>
      <selection pane="topRight" activeCell="E1" sqref="E1"/>
      <selection pane="bottomLeft" activeCell="B9" sqref="B9"/>
      <selection pane="bottomRight" activeCell="E7" sqref="A7:XFD7"/>
    </sheetView>
  </sheetViews>
  <sheetFormatPr defaultColWidth="9.36328125" defaultRowHeight="14" x14ac:dyDescent="0.3"/>
  <cols>
    <col min="1" max="1" width="4.36328125" style="5" customWidth="1"/>
    <col min="2" max="2" width="7.54296875" style="34" customWidth="1"/>
    <col min="3" max="3" width="43.36328125" style="5" customWidth="1"/>
    <col min="4" max="8" width="15.6328125" style="49" customWidth="1"/>
    <col min="9" max="11" width="18.36328125" style="5" customWidth="1"/>
    <col min="12" max="15" width="15.6328125" style="5" customWidth="1"/>
    <col min="16" max="16" width="16.6328125" style="5" customWidth="1"/>
    <col min="17" max="17" width="17.36328125" style="5" customWidth="1"/>
    <col min="18" max="19" width="16.453125" style="5" customWidth="1"/>
    <col min="20" max="20" width="15.6328125" style="5" customWidth="1"/>
    <col min="21" max="16384" width="9.36328125" style="5"/>
  </cols>
  <sheetData>
    <row r="2" spans="2:21" x14ac:dyDescent="0.3">
      <c r="B2" s="1352" t="str">
        <f>Index!B2</f>
        <v xml:space="preserve">      Maharashtra State Power Generation Company Ltd.</v>
      </c>
      <c r="C2" s="1353"/>
      <c r="D2" s="1353"/>
      <c r="E2" s="1353"/>
      <c r="F2" s="1353"/>
      <c r="G2" s="1353"/>
      <c r="H2" s="1353"/>
      <c r="I2" s="1353"/>
      <c r="J2" s="1353"/>
      <c r="K2" s="1353"/>
      <c r="L2" s="1353"/>
      <c r="M2" s="1353"/>
      <c r="N2" s="1353"/>
      <c r="O2" s="1353"/>
      <c r="P2" s="1353"/>
      <c r="Q2" s="1353"/>
      <c r="R2" s="1353"/>
      <c r="S2" s="1353"/>
      <c r="T2" s="1353"/>
    </row>
    <row r="3" spans="2:21" x14ac:dyDescent="0.3">
      <c r="B3" s="1352" t="str">
        <f>Index!B3</f>
        <v>MYT Petition Formats for Koyna</v>
      </c>
      <c r="C3" s="1353"/>
      <c r="D3" s="1353"/>
      <c r="E3" s="1353"/>
      <c r="F3" s="1353"/>
      <c r="G3" s="1353"/>
      <c r="H3" s="1353"/>
      <c r="I3" s="1353"/>
      <c r="J3" s="1353"/>
      <c r="K3" s="1353"/>
      <c r="L3" s="1353"/>
      <c r="M3" s="1353"/>
      <c r="N3" s="1353"/>
      <c r="O3" s="1353"/>
      <c r="P3" s="1353"/>
      <c r="Q3" s="1353"/>
      <c r="R3" s="1353"/>
      <c r="S3" s="1353"/>
      <c r="T3" s="1353"/>
    </row>
    <row r="4" spans="2:21" x14ac:dyDescent="0.3">
      <c r="B4" s="1354" t="s">
        <v>389</v>
      </c>
      <c r="C4" s="1354"/>
      <c r="D4" s="1354"/>
      <c r="E4" s="1354"/>
      <c r="F4" s="1354"/>
      <c r="G4" s="1354"/>
      <c r="H4" s="1354"/>
      <c r="I4" s="1354"/>
      <c r="J4" s="1354"/>
      <c r="K4" s="1354"/>
      <c r="L4" s="1354"/>
      <c r="M4" s="1354"/>
      <c r="N4" s="1354"/>
      <c r="O4" s="1354"/>
      <c r="P4" s="1354"/>
      <c r="Q4" s="1354"/>
      <c r="R4" s="1354"/>
      <c r="S4" s="1354"/>
      <c r="T4" s="1354"/>
    </row>
    <row r="5" spans="2:21" s="13" customFormat="1" x14ac:dyDescent="0.3">
      <c r="B5" s="197"/>
      <c r="C5" s="8"/>
      <c r="D5" s="33"/>
      <c r="E5" s="33"/>
      <c r="F5" s="33"/>
      <c r="G5" s="33"/>
      <c r="H5" s="33"/>
      <c r="I5" s="15"/>
      <c r="J5" s="15"/>
      <c r="K5" s="15"/>
      <c r="L5" s="15"/>
      <c r="M5" s="15"/>
      <c r="N5" s="32"/>
      <c r="O5" s="32"/>
      <c r="P5" s="32"/>
      <c r="Q5" s="32"/>
      <c r="R5" s="32"/>
      <c r="S5" s="32"/>
    </row>
    <row r="6" spans="2:21" s="91" customFormat="1" ht="21" customHeight="1" x14ac:dyDescent="0.25">
      <c r="B6" s="1360" t="s">
        <v>343</v>
      </c>
      <c r="C6" s="1391" t="s">
        <v>37</v>
      </c>
      <c r="D6" s="1391" t="s">
        <v>93</v>
      </c>
      <c r="E6" s="1362" t="s">
        <v>519</v>
      </c>
      <c r="F6" s="1363"/>
      <c r="G6" s="1364"/>
      <c r="H6" s="1362" t="s">
        <v>520</v>
      </c>
      <c r="I6" s="1363"/>
      <c r="J6" s="1364"/>
      <c r="K6" s="1362" t="s">
        <v>521</v>
      </c>
      <c r="L6" s="1363"/>
      <c r="M6" s="1363"/>
      <c r="N6" s="1363"/>
      <c r="O6" s="1364"/>
      <c r="P6" s="593" t="s">
        <v>913</v>
      </c>
      <c r="Q6" s="593" t="s">
        <v>914</v>
      </c>
      <c r="R6" s="593" t="s">
        <v>918</v>
      </c>
      <c r="S6" s="593" t="s">
        <v>915</v>
      </c>
      <c r="T6" s="593" t="s">
        <v>917</v>
      </c>
      <c r="U6" s="1360" t="s">
        <v>27</v>
      </c>
    </row>
    <row r="7" spans="2:21" s="91" customFormat="1" ht="28" x14ac:dyDescent="0.25">
      <c r="B7" s="1391"/>
      <c r="C7" s="1391"/>
      <c r="D7" s="1391"/>
      <c r="E7" s="592" t="s">
        <v>955</v>
      </c>
      <c r="F7" s="594" t="s">
        <v>79</v>
      </c>
      <c r="G7" s="594" t="s">
        <v>459</v>
      </c>
      <c r="H7" s="592" t="s">
        <v>955</v>
      </c>
      <c r="I7" s="594" t="s">
        <v>79</v>
      </c>
      <c r="J7" s="594" t="s">
        <v>459</v>
      </c>
      <c r="K7" s="594" t="s">
        <v>955</v>
      </c>
      <c r="L7" s="594" t="s">
        <v>449</v>
      </c>
      <c r="M7" s="594" t="s">
        <v>455</v>
      </c>
      <c r="N7" s="594" t="s">
        <v>80</v>
      </c>
      <c r="O7" s="594" t="s">
        <v>460</v>
      </c>
      <c r="P7" s="594" t="s">
        <v>916</v>
      </c>
      <c r="Q7" s="594" t="s">
        <v>916</v>
      </c>
      <c r="R7" s="594" t="s">
        <v>916</v>
      </c>
      <c r="S7" s="594" t="s">
        <v>916</v>
      </c>
      <c r="T7" s="594" t="s">
        <v>916</v>
      </c>
      <c r="U7" s="1360"/>
    </row>
    <row r="8" spans="2:21" s="91" customFormat="1" x14ac:dyDescent="0.25">
      <c r="B8" s="1391"/>
      <c r="C8" s="1391"/>
      <c r="D8" s="1391"/>
      <c r="E8" s="594" t="s">
        <v>81</v>
      </c>
      <c r="F8" s="594" t="s">
        <v>82</v>
      </c>
      <c r="G8" s="594" t="s">
        <v>692</v>
      </c>
      <c r="H8" s="594" t="s">
        <v>397</v>
      </c>
      <c r="I8" s="594" t="s">
        <v>414</v>
      </c>
      <c r="J8" s="594" t="s">
        <v>465</v>
      </c>
      <c r="K8" s="594" t="s">
        <v>415</v>
      </c>
      <c r="L8" s="594" t="s">
        <v>416</v>
      </c>
      <c r="M8" s="594" t="s">
        <v>603</v>
      </c>
      <c r="N8" s="594" t="s">
        <v>693</v>
      </c>
      <c r="O8" s="594" t="s">
        <v>516</v>
      </c>
      <c r="P8" s="594" t="s">
        <v>605</v>
      </c>
      <c r="Q8" s="594" t="s">
        <v>606</v>
      </c>
      <c r="R8" s="594" t="s">
        <v>607</v>
      </c>
      <c r="S8" s="594" t="s">
        <v>672</v>
      </c>
      <c r="T8" s="594" t="s">
        <v>608</v>
      </c>
      <c r="U8" s="1361"/>
    </row>
    <row r="9" spans="2:21" s="35" customFormat="1" ht="14" customHeight="1" x14ac:dyDescent="0.3">
      <c r="B9" s="198"/>
      <c r="C9" s="145"/>
      <c r="D9" s="145"/>
      <c r="E9" s="425"/>
      <c r="F9" s="425"/>
      <c r="G9" s="425"/>
      <c r="H9" s="425"/>
      <c r="I9" s="344"/>
      <c r="J9" s="344"/>
      <c r="K9" s="344"/>
      <c r="L9" s="344"/>
      <c r="M9" s="344"/>
      <c r="N9" s="344"/>
      <c r="O9" s="344"/>
      <c r="P9" s="344"/>
      <c r="Q9" s="344"/>
      <c r="R9" s="344"/>
      <c r="S9" s="344"/>
      <c r="T9" s="79"/>
    </row>
    <row r="10" spans="2:21" s="35" customFormat="1" ht="14" customHeight="1" x14ac:dyDescent="0.3">
      <c r="B10" s="199">
        <v>1</v>
      </c>
      <c r="C10" s="146" t="s">
        <v>94</v>
      </c>
      <c r="D10" s="147"/>
      <c r="E10" s="1392" t="s">
        <v>839</v>
      </c>
      <c r="F10" s="1392"/>
      <c r="G10" s="1392"/>
      <c r="H10" s="1392"/>
      <c r="I10" s="1392"/>
      <c r="J10" s="1392"/>
      <c r="K10" s="1392"/>
      <c r="L10" s="1392"/>
      <c r="M10" s="1392"/>
      <c r="N10" s="1392"/>
      <c r="O10" s="1392"/>
      <c r="P10" s="1392"/>
      <c r="Q10" s="1392"/>
      <c r="R10" s="1392"/>
      <c r="S10" s="1392"/>
      <c r="T10" s="1393"/>
    </row>
    <row r="11" spans="2:21" s="35" customFormat="1" ht="14" customHeight="1" x14ac:dyDescent="0.3">
      <c r="B11" s="200">
        <f>B10+0.1</f>
        <v>1.1000000000000001</v>
      </c>
      <c r="C11" s="149" t="s">
        <v>95</v>
      </c>
      <c r="D11" s="148" t="s">
        <v>96</v>
      </c>
      <c r="E11" s="1394"/>
      <c r="F11" s="1394"/>
      <c r="G11" s="1394"/>
      <c r="H11" s="1394"/>
      <c r="I11" s="1394"/>
      <c r="J11" s="1394"/>
      <c r="K11" s="1394"/>
      <c r="L11" s="1394"/>
      <c r="M11" s="1394"/>
      <c r="N11" s="1394"/>
      <c r="O11" s="1394"/>
      <c r="P11" s="1394"/>
      <c r="Q11" s="1394"/>
      <c r="R11" s="1394"/>
      <c r="S11" s="1394"/>
      <c r="T11" s="1395"/>
    </row>
    <row r="12" spans="2:21" s="35" customFormat="1" ht="14" customHeight="1" x14ac:dyDescent="0.3">
      <c r="B12" s="200">
        <f t="shared" ref="B12" si="0">B11+0.1</f>
        <v>1.2000000000000002</v>
      </c>
      <c r="C12" s="149" t="s">
        <v>97</v>
      </c>
      <c r="D12" s="148" t="s">
        <v>98</v>
      </c>
      <c r="E12" s="1394"/>
      <c r="F12" s="1394"/>
      <c r="G12" s="1394"/>
      <c r="H12" s="1394"/>
      <c r="I12" s="1394"/>
      <c r="J12" s="1394"/>
      <c r="K12" s="1394"/>
      <c r="L12" s="1394"/>
      <c r="M12" s="1394"/>
      <c r="N12" s="1394"/>
      <c r="O12" s="1394"/>
      <c r="P12" s="1394"/>
      <c r="Q12" s="1394"/>
      <c r="R12" s="1394"/>
      <c r="S12" s="1394"/>
      <c r="T12" s="1395"/>
    </row>
    <row r="13" spans="2:21" s="35" customFormat="1" ht="14" customHeight="1" x14ac:dyDescent="0.3">
      <c r="B13" s="200">
        <v>1.3</v>
      </c>
      <c r="C13" s="149" t="s">
        <v>705</v>
      </c>
      <c r="D13" s="148" t="s">
        <v>98</v>
      </c>
      <c r="E13" s="1394"/>
      <c r="F13" s="1394"/>
      <c r="G13" s="1394"/>
      <c r="H13" s="1394"/>
      <c r="I13" s="1394"/>
      <c r="J13" s="1394"/>
      <c r="K13" s="1394"/>
      <c r="L13" s="1394"/>
      <c r="M13" s="1394"/>
      <c r="N13" s="1394"/>
      <c r="O13" s="1394"/>
      <c r="P13" s="1394"/>
      <c r="Q13" s="1394"/>
      <c r="R13" s="1394"/>
      <c r="S13" s="1394"/>
      <c r="T13" s="1395"/>
    </row>
    <row r="14" spans="2:21" s="35" customFormat="1" ht="14" customHeight="1" x14ac:dyDescent="0.3">
      <c r="B14" s="200" t="s">
        <v>706</v>
      </c>
      <c r="C14" s="325" t="s">
        <v>660</v>
      </c>
      <c r="D14" s="148" t="s">
        <v>98</v>
      </c>
      <c r="E14" s="1394"/>
      <c r="F14" s="1394"/>
      <c r="G14" s="1394"/>
      <c r="H14" s="1394"/>
      <c r="I14" s="1394"/>
      <c r="J14" s="1394"/>
      <c r="K14" s="1394"/>
      <c r="L14" s="1394"/>
      <c r="M14" s="1394"/>
      <c r="N14" s="1394"/>
      <c r="O14" s="1394"/>
      <c r="P14" s="1394"/>
      <c r="Q14" s="1394"/>
      <c r="R14" s="1394"/>
      <c r="S14" s="1394"/>
      <c r="T14" s="1395"/>
    </row>
    <row r="15" spans="2:21" s="35" customFormat="1" ht="14" customHeight="1" x14ac:dyDescent="0.3">
      <c r="B15" s="200"/>
      <c r="C15" s="326" t="s">
        <v>661</v>
      </c>
      <c r="D15" s="148" t="s">
        <v>98</v>
      </c>
      <c r="E15" s="1394"/>
      <c r="F15" s="1394"/>
      <c r="G15" s="1394"/>
      <c r="H15" s="1394"/>
      <c r="I15" s="1394"/>
      <c r="J15" s="1394"/>
      <c r="K15" s="1394"/>
      <c r="L15" s="1394"/>
      <c r="M15" s="1394"/>
      <c r="N15" s="1394"/>
      <c r="O15" s="1394"/>
      <c r="P15" s="1394"/>
      <c r="Q15" s="1394"/>
      <c r="R15" s="1394"/>
      <c r="S15" s="1394"/>
      <c r="T15" s="1395"/>
    </row>
    <row r="16" spans="2:21" s="35" customFormat="1" ht="14" customHeight="1" x14ac:dyDescent="0.3">
      <c r="B16" s="200"/>
      <c r="C16" s="326" t="s">
        <v>662</v>
      </c>
      <c r="D16" s="148" t="s">
        <v>98</v>
      </c>
      <c r="E16" s="1394"/>
      <c r="F16" s="1394"/>
      <c r="G16" s="1394"/>
      <c r="H16" s="1394"/>
      <c r="I16" s="1394"/>
      <c r="J16" s="1394"/>
      <c r="K16" s="1394"/>
      <c r="L16" s="1394"/>
      <c r="M16" s="1394"/>
      <c r="N16" s="1394"/>
      <c r="O16" s="1394"/>
      <c r="P16" s="1394"/>
      <c r="Q16" s="1394"/>
      <c r="R16" s="1394"/>
      <c r="S16" s="1394"/>
      <c r="T16" s="1395"/>
    </row>
    <row r="17" spans="2:20" s="35" customFormat="1" ht="14" customHeight="1" x14ac:dyDescent="0.3">
      <c r="B17" s="200" t="s">
        <v>707</v>
      </c>
      <c r="C17" s="325" t="s">
        <v>663</v>
      </c>
      <c r="D17" s="148" t="s">
        <v>98</v>
      </c>
      <c r="E17" s="1394"/>
      <c r="F17" s="1394"/>
      <c r="G17" s="1394"/>
      <c r="H17" s="1394"/>
      <c r="I17" s="1394"/>
      <c r="J17" s="1394"/>
      <c r="K17" s="1394"/>
      <c r="L17" s="1394"/>
      <c r="M17" s="1394"/>
      <c r="N17" s="1394"/>
      <c r="O17" s="1394"/>
      <c r="P17" s="1394"/>
      <c r="Q17" s="1394"/>
      <c r="R17" s="1394"/>
      <c r="S17" s="1394"/>
      <c r="T17" s="1395"/>
    </row>
    <row r="18" spans="2:20" s="35" customFormat="1" ht="14" customHeight="1" x14ac:dyDescent="0.3">
      <c r="B18" s="200"/>
      <c r="C18" s="326" t="s">
        <v>661</v>
      </c>
      <c r="D18" s="148" t="s">
        <v>98</v>
      </c>
      <c r="E18" s="1394"/>
      <c r="F18" s="1394"/>
      <c r="G18" s="1394"/>
      <c r="H18" s="1394"/>
      <c r="I18" s="1394"/>
      <c r="J18" s="1394"/>
      <c r="K18" s="1394"/>
      <c r="L18" s="1394"/>
      <c r="M18" s="1394"/>
      <c r="N18" s="1394"/>
      <c r="O18" s="1394"/>
      <c r="P18" s="1394"/>
      <c r="Q18" s="1394"/>
      <c r="R18" s="1394"/>
      <c r="S18" s="1394"/>
      <c r="T18" s="1395"/>
    </row>
    <row r="19" spans="2:20" s="35" customFormat="1" ht="14" customHeight="1" x14ac:dyDescent="0.3">
      <c r="B19" s="200"/>
      <c r="C19" s="326" t="s">
        <v>662</v>
      </c>
      <c r="D19" s="148" t="s">
        <v>98</v>
      </c>
      <c r="E19" s="1394"/>
      <c r="F19" s="1394"/>
      <c r="G19" s="1394"/>
      <c r="H19" s="1394"/>
      <c r="I19" s="1394"/>
      <c r="J19" s="1394"/>
      <c r="K19" s="1394"/>
      <c r="L19" s="1394"/>
      <c r="M19" s="1394"/>
      <c r="N19" s="1394"/>
      <c r="O19" s="1394"/>
      <c r="P19" s="1394"/>
      <c r="Q19" s="1394"/>
      <c r="R19" s="1394"/>
      <c r="S19" s="1394"/>
      <c r="T19" s="1395"/>
    </row>
    <row r="20" spans="2:20" s="35" customFormat="1" ht="14" customHeight="1" x14ac:dyDescent="0.3">
      <c r="B20" s="200">
        <v>1.4</v>
      </c>
      <c r="C20" s="149" t="s">
        <v>99</v>
      </c>
      <c r="D20" s="148" t="s">
        <v>98</v>
      </c>
      <c r="E20" s="1394"/>
      <c r="F20" s="1394"/>
      <c r="G20" s="1394"/>
      <c r="H20" s="1394"/>
      <c r="I20" s="1394"/>
      <c r="J20" s="1394"/>
      <c r="K20" s="1394"/>
      <c r="L20" s="1394"/>
      <c r="M20" s="1394"/>
      <c r="N20" s="1394"/>
      <c r="O20" s="1394"/>
      <c r="P20" s="1394"/>
      <c r="Q20" s="1394"/>
      <c r="R20" s="1394"/>
      <c r="S20" s="1394"/>
      <c r="T20" s="1395"/>
    </row>
    <row r="21" spans="2:20" s="35" customFormat="1" ht="14" customHeight="1" x14ac:dyDescent="0.3">
      <c r="B21" s="200">
        <v>1.5</v>
      </c>
      <c r="C21" s="149" t="s">
        <v>708</v>
      </c>
      <c r="D21" s="148" t="s">
        <v>98</v>
      </c>
      <c r="E21" s="1394"/>
      <c r="F21" s="1394"/>
      <c r="G21" s="1394"/>
      <c r="H21" s="1394"/>
      <c r="I21" s="1394"/>
      <c r="J21" s="1394"/>
      <c r="K21" s="1394"/>
      <c r="L21" s="1394"/>
      <c r="M21" s="1394"/>
      <c r="N21" s="1394"/>
      <c r="O21" s="1394"/>
      <c r="P21" s="1394"/>
      <c r="Q21" s="1394"/>
      <c r="R21" s="1394"/>
      <c r="S21" s="1394"/>
      <c r="T21" s="1395"/>
    </row>
    <row r="22" spans="2:20" s="35" customFormat="1" ht="14" customHeight="1" x14ac:dyDescent="0.3">
      <c r="B22" s="200">
        <v>1.6</v>
      </c>
      <c r="C22" s="289" t="s">
        <v>696</v>
      </c>
      <c r="D22" s="148" t="s">
        <v>98</v>
      </c>
      <c r="E22" s="1394"/>
      <c r="F22" s="1394"/>
      <c r="G22" s="1394"/>
      <c r="H22" s="1394"/>
      <c r="I22" s="1394"/>
      <c r="J22" s="1394"/>
      <c r="K22" s="1394"/>
      <c r="L22" s="1394"/>
      <c r="M22" s="1394"/>
      <c r="N22" s="1394"/>
      <c r="O22" s="1394"/>
      <c r="P22" s="1394"/>
      <c r="Q22" s="1394"/>
      <c r="R22" s="1394"/>
      <c r="S22" s="1394"/>
      <c r="T22" s="1395"/>
    </row>
    <row r="23" spans="2:20" s="35" customFormat="1" ht="14" customHeight="1" x14ac:dyDescent="0.3">
      <c r="B23" s="200">
        <v>1.7</v>
      </c>
      <c r="C23" s="150" t="s">
        <v>709</v>
      </c>
      <c r="D23" s="148" t="s">
        <v>100</v>
      </c>
      <c r="E23" s="1394"/>
      <c r="F23" s="1394"/>
      <c r="G23" s="1394"/>
      <c r="H23" s="1394"/>
      <c r="I23" s="1394"/>
      <c r="J23" s="1394"/>
      <c r="K23" s="1394"/>
      <c r="L23" s="1394"/>
      <c r="M23" s="1394"/>
      <c r="N23" s="1394"/>
      <c r="O23" s="1394"/>
      <c r="P23" s="1394"/>
      <c r="Q23" s="1394"/>
      <c r="R23" s="1394"/>
      <c r="S23" s="1394"/>
      <c r="T23" s="1395"/>
    </row>
    <row r="24" spans="2:20" s="35" customFormat="1" ht="14" customHeight="1" x14ac:dyDescent="0.3">
      <c r="B24" s="200">
        <v>1.8</v>
      </c>
      <c r="C24" s="149" t="s">
        <v>715</v>
      </c>
      <c r="D24" s="148" t="s">
        <v>100</v>
      </c>
      <c r="E24" s="1394"/>
      <c r="F24" s="1394"/>
      <c r="G24" s="1394"/>
      <c r="H24" s="1394"/>
      <c r="I24" s="1394"/>
      <c r="J24" s="1394"/>
      <c r="K24" s="1394"/>
      <c r="L24" s="1394"/>
      <c r="M24" s="1394"/>
      <c r="N24" s="1394"/>
      <c r="O24" s="1394"/>
      <c r="P24" s="1394"/>
      <c r="Q24" s="1394"/>
      <c r="R24" s="1394"/>
      <c r="S24" s="1394"/>
      <c r="T24" s="1395"/>
    </row>
    <row r="25" spans="2:20" s="35" customFormat="1" ht="14" customHeight="1" x14ac:dyDescent="0.3">
      <c r="B25" s="343">
        <v>1.9</v>
      </c>
      <c r="C25" s="150" t="s">
        <v>101</v>
      </c>
      <c r="D25" s="148" t="s">
        <v>98</v>
      </c>
      <c r="E25" s="1394"/>
      <c r="F25" s="1394"/>
      <c r="G25" s="1394"/>
      <c r="H25" s="1394"/>
      <c r="I25" s="1394"/>
      <c r="J25" s="1394"/>
      <c r="K25" s="1394"/>
      <c r="L25" s="1394"/>
      <c r="M25" s="1394"/>
      <c r="N25" s="1394"/>
      <c r="O25" s="1394"/>
      <c r="P25" s="1394"/>
      <c r="Q25" s="1394"/>
      <c r="R25" s="1394"/>
      <c r="S25" s="1394"/>
      <c r="T25" s="1395"/>
    </row>
    <row r="26" spans="2:20" s="35" customFormat="1" ht="28" customHeight="1" x14ac:dyDescent="0.25">
      <c r="B26" s="342">
        <v>1.1000000000000001</v>
      </c>
      <c r="C26" s="150" t="s">
        <v>710</v>
      </c>
      <c r="D26" s="148" t="s">
        <v>98</v>
      </c>
      <c r="E26" s="1394"/>
      <c r="F26" s="1394"/>
      <c r="G26" s="1394"/>
      <c r="H26" s="1394"/>
      <c r="I26" s="1394"/>
      <c r="J26" s="1394"/>
      <c r="K26" s="1394"/>
      <c r="L26" s="1394"/>
      <c r="M26" s="1394"/>
      <c r="N26" s="1394"/>
      <c r="O26" s="1394"/>
      <c r="P26" s="1394"/>
      <c r="Q26" s="1394"/>
      <c r="R26" s="1394"/>
      <c r="S26" s="1394"/>
      <c r="T26" s="1395"/>
    </row>
    <row r="27" spans="2:20" s="35" customFormat="1" ht="28" customHeight="1" x14ac:dyDescent="0.25">
      <c r="B27" s="148">
        <v>1.1100000000000001</v>
      </c>
      <c r="C27" s="150" t="s">
        <v>703</v>
      </c>
      <c r="D27" s="148" t="s">
        <v>98</v>
      </c>
      <c r="E27" s="1394"/>
      <c r="F27" s="1394"/>
      <c r="G27" s="1394"/>
      <c r="H27" s="1394"/>
      <c r="I27" s="1394"/>
      <c r="J27" s="1394"/>
      <c r="K27" s="1394"/>
      <c r="L27" s="1394"/>
      <c r="M27" s="1394"/>
      <c r="N27" s="1394"/>
      <c r="O27" s="1394"/>
      <c r="P27" s="1394"/>
      <c r="Q27" s="1394"/>
      <c r="R27" s="1394"/>
      <c r="S27" s="1394"/>
      <c r="T27" s="1395"/>
    </row>
    <row r="28" spans="2:20" s="35" customFormat="1" ht="28" customHeight="1" x14ac:dyDescent="0.25">
      <c r="B28" s="148">
        <v>1.1200000000000001</v>
      </c>
      <c r="C28" s="150" t="s">
        <v>711</v>
      </c>
      <c r="D28" s="148" t="s">
        <v>98</v>
      </c>
      <c r="E28" s="1394"/>
      <c r="F28" s="1394"/>
      <c r="G28" s="1394"/>
      <c r="H28" s="1394"/>
      <c r="I28" s="1394"/>
      <c r="J28" s="1394"/>
      <c r="K28" s="1394"/>
      <c r="L28" s="1394"/>
      <c r="M28" s="1394"/>
      <c r="N28" s="1394"/>
      <c r="O28" s="1394"/>
      <c r="P28" s="1394"/>
      <c r="Q28" s="1394"/>
      <c r="R28" s="1394"/>
      <c r="S28" s="1394"/>
      <c r="T28" s="1395"/>
    </row>
    <row r="29" spans="2:20" s="35" customFormat="1" ht="14" customHeight="1" x14ac:dyDescent="0.3">
      <c r="B29" s="201">
        <v>1.1299999999999999</v>
      </c>
      <c r="C29" s="150" t="s">
        <v>317</v>
      </c>
      <c r="D29" s="148" t="s">
        <v>100</v>
      </c>
      <c r="E29" s="1394"/>
      <c r="F29" s="1394"/>
      <c r="G29" s="1394"/>
      <c r="H29" s="1394"/>
      <c r="I29" s="1394"/>
      <c r="J29" s="1394"/>
      <c r="K29" s="1394"/>
      <c r="L29" s="1394"/>
      <c r="M29" s="1394"/>
      <c r="N29" s="1394"/>
      <c r="O29" s="1394"/>
      <c r="P29" s="1394"/>
      <c r="Q29" s="1394"/>
      <c r="R29" s="1394"/>
      <c r="S29" s="1394"/>
      <c r="T29" s="1395"/>
    </row>
    <row r="30" spans="2:20" s="35" customFormat="1" ht="28" customHeight="1" x14ac:dyDescent="0.25">
      <c r="B30" s="342">
        <v>1.1399999999999999</v>
      </c>
      <c r="C30" s="150" t="s">
        <v>712</v>
      </c>
      <c r="D30" s="148" t="s">
        <v>100</v>
      </c>
      <c r="E30" s="1394"/>
      <c r="F30" s="1394"/>
      <c r="G30" s="1394"/>
      <c r="H30" s="1394"/>
      <c r="I30" s="1394"/>
      <c r="J30" s="1394"/>
      <c r="K30" s="1394"/>
      <c r="L30" s="1394"/>
      <c r="M30" s="1394"/>
      <c r="N30" s="1394"/>
      <c r="O30" s="1394"/>
      <c r="P30" s="1394"/>
      <c r="Q30" s="1394"/>
      <c r="R30" s="1394"/>
      <c r="S30" s="1394"/>
      <c r="T30" s="1395"/>
    </row>
    <row r="31" spans="2:20" s="35" customFormat="1" ht="14" customHeight="1" x14ac:dyDescent="0.3">
      <c r="B31" s="200">
        <v>1.1499999999999999</v>
      </c>
      <c r="C31" s="150" t="s">
        <v>713</v>
      </c>
      <c r="D31" s="148" t="s">
        <v>100</v>
      </c>
      <c r="E31" s="1394"/>
      <c r="F31" s="1394"/>
      <c r="G31" s="1394"/>
      <c r="H31" s="1394"/>
      <c r="I31" s="1394"/>
      <c r="J31" s="1394"/>
      <c r="K31" s="1394"/>
      <c r="L31" s="1394"/>
      <c r="M31" s="1394"/>
      <c r="N31" s="1394"/>
      <c r="O31" s="1394"/>
      <c r="P31" s="1394"/>
      <c r="Q31" s="1394"/>
      <c r="R31" s="1394"/>
      <c r="S31" s="1394"/>
      <c r="T31" s="1395"/>
    </row>
    <row r="32" spans="2:20" s="35" customFormat="1" ht="14" customHeight="1" x14ac:dyDescent="0.3">
      <c r="B32" s="200">
        <v>1.1599999999999999</v>
      </c>
      <c r="C32" s="149" t="s">
        <v>714</v>
      </c>
      <c r="D32" s="148" t="s">
        <v>100</v>
      </c>
      <c r="E32" s="1394"/>
      <c r="F32" s="1394"/>
      <c r="G32" s="1394"/>
      <c r="H32" s="1394"/>
      <c r="I32" s="1394"/>
      <c r="J32" s="1394"/>
      <c r="K32" s="1394"/>
      <c r="L32" s="1394"/>
      <c r="M32" s="1394"/>
      <c r="N32" s="1394"/>
      <c r="O32" s="1394"/>
      <c r="P32" s="1394"/>
      <c r="Q32" s="1394"/>
      <c r="R32" s="1394"/>
      <c r="S32" s="1394"/>
      <c r="T32" s="1395"/>
    </row>
    <row r="33" spans="2:20" s="35" customFormat="1" ht="14" customHeight="1" x14ac:dyDescent="0.3">
      <c r="B33" s="200">
        <v>1.17</v>
      </c>
      <c r="C33" s="150" t="s">
        <v>103</v>
      </c>
      <c r="D33" s="148" t="s">
        <v>104</v>
      </c>
      <c r="E33" s="1394"/>
      <c r="F33" s="1394"/>
      <c r="G33" s="1394"/>
      <c r="H33" s="1394"/>
      <c r="I33" s="1394"/>
      <c r="J33" s="1394"/>
      <c r="K33" s="1394"/>
      <c r="L33" s="1394"/>
      <c r="M33" s="1394"/>
      <c r="N33" s="1394"/>
      <c r="O33" s="1394"/>
      <c r="P33" s="1394"/>
      <c r="Q33" s="1394"/>
      <c r="R33" s="1394"/>
      <c r="S33" s="1394"/>
      <c r="T33" s="1395"/>
    </row>
    <row r="34" spans="2:20" s="35" customFormat="1" ht="28" customHeight="1" x14ac:dyDescent="0.25">
      <c r="B34" s="148">
        <v>1.18</v>
      </c>
      <c r="C34" s="149" t="s">
        <v>716</v>
      </c>
      <c r="D34" s="148" t="s">
        <v>104</v>
      </c>
      <c r="E34" s="1394"/>
      <c r="F34" s="1394"/>
      <c r="G34" s="1394"/>
      <c r="H34" s="1394"/>
      <c r="I34" s="1394"/>
      <c r="J34" s="1394"/>
      <c r="K34" s="1394"/>
      <c r="L34" s="1394"/>
      <c r="M34" s="1394"/>
      <c r="N34" s="1394"/>
      <c r="O34" s="1394"/>
      <c r="P34" s="1394"/>
      <c r="Q34" s="1394"/>
      <c r="R34" s="1394"/>
      <c r="S34" s="1394"/>
      <c r="T34" s="1395"/>
    </row>
    <row r="35" spans="2:20" s="35" customFormat="1" ht="14" customHeight="1" x14ac:dyDescent="0.3">
      <c r="B35" s="200">
        <v>1.19</v>
      </c>
      <c r="C35" s="149" t="s">
        <v>105</v>
      </c>
      <c r="D35" s="148" t="s">
        <v>106</v>
      </c>
      <c r="E35" s="1394"/>
      <c r="F35" s="1394"/>
      <c r="G35" s="1394"/>
      <c r="H35" s="1394"/>
      <c r="I35" s="1394"/>
      <c r="J35" s="1394"/>
      <c r="K35" s="1394"/>
      <c r="L35" s="1394"/>
      <c r="M35" s="1394"/>
      <c r="N35" s="1394"/>
      <c r="O35" s="1394"/>
      <c r="P35" s="1394"/>
      <c r="Q35" s="1394"/>
      <c r="R35" s="1394"/>
      <c r="S35" s="1394"/>
      <c r="T35" s="1395"/>
    </row>
    <row r="36" spans="2:20" s="35" customFormat="1" ht="28" customHeight="1" x14ac:dyDescent="0.25">
      <c r="B36" s="342">
        <v>1.2</v>
      </c>
      <c r="C36" s="149" t="s">
        <v>717</v>
      </c>
      <c r="D36" s="148" t="s">
        <v>106</v>
      </c>
      <c r="E36" s="1394"/>
      <c r="F36" s="1394"/>
      <c r="G36" s="1394"/>
      <c r="H36" s="1394"/>
      <c r="I36" s="1394"/>
      <c r="J36" s="1394"/>
      <c r="K36" s="1394"/>
      <c r="L36" s="1394"/>
      <c r="M36" s="1394"/>
      <c r="N36" s="1394"/>
      <c r="O36" s="1394"/>
      <c r="P36" s="1394"/>
      <c r="Q36" s="1394"/>
      <c r="R36" s="1394"/>
      <c r="S36" s="1394"/>
      <c r="T36" s="1395"/>
    </row>
    <row r="37" spans="2:20" s="35" customFormat="1" ht="14" customHeight="1" x14ac:dyDescent="0.3">
      <c r="B37" s="200">
        <v>1.21</v>
      </c>
      <c r="C37" s="149" t="s">
        <v>107</v>
      </c>
      <c r="D37" s="148" t="s">
        <v>98</v>
      </c>
      <c r="E37" s="1394"/>
      <c r="F37" s="1394"/>
      <c r="G37" s="1394"/>
      <c r="H37" s="1394"/>
      <c r="I37" s="1394"/>
      <c r="J37" s="1394"/>
      <c r="K37" s="1394"/>
      <c r="L37" s="1394"/>
      <c r="M37" s="1394"/>
      <c r="N37" s="1394"/>
      <c r="O37" s="1394"/>
      <c r="P37" s="1394"/>
      <c r="Q37" s="1394"/>
      <c r="R37" s="1394"/>
      <c r="S37" s="1394"/>
      <c r="T37" s="1395"/>
    </row>
    <row r="38" spans="2:20" s="35" customFormat="1" ht="14" customHeight="1" x14ac:dyDescent="0.3">
      <c r="B38" s="200">
        <v>1.22</v>
      </c>
      <c r="C38" s="149" t="s">
        <v>718</v>
      </c>
      <c r="D38" s="148" t="s">
        <v>98</v>
      </c>
      <c r="E38" s="1394"/>
      <c r="F38" s="1394"/>
      <c r="G38" s="1394"/>
      <c r="H38" s="1394"/>
      <c r="I38" s="1394"/>
      <c r="J38" s="1394"/>
      <c r="K38" s="1394"/>
      <c r="L38" s="1394"/>
      <c r="M38" s="1394"/>
      <c r="N38" s="1394"/>
      <c r="O38" s="1394"/>
      <c r="P38" s="1394"/>
      <c r="Q38" s="1394"/>
      <c r="R38" s="1394"/>
      <c r="S38" s="1394"/>
      <c r="T38" s="1395"/>
    </row>
    <row r="39" spans="2:20" s="35" customFormat="1" ht="14" customHeight="1" x14ac:dyDescent="0.3">
      <c r="B39" s="199"/>
      <c r="C39" s="146"/>
      <c r="D39" s="147"/>
      <c r="E39" s="1394"/>
      <c r="F39" s="1394"/>
      <c r="G39" s="1394"/>
      <c r="H39" s="1394"/>
      <c r="I39" s="1394"/>
      <c r="J39" s="1394"/>
      <c r="K39" s="1394"/>
      <c r="L39" s="1394"/>
      <c r="M39" s="1394"/>
      <c r="N39" s="1394"/>
      <c r="O39" s="1394"/>
      <c r="P39" s="1394"/>
      <c r="Q39" s="1394"/>
      <c r="R39" s="1394"/>
      <c r="S39" s="1394"/>
      <c r="T39" s="1395"/>
    </row>
    <row r="40" spans="2:20" s="35" customFormat="1" ht="14" customHeight="1" x14ac:dyDescent="0.3">
      <c r="B40" s="199">
        <v>2</v>
      </c>
      <c r="C40" s="196" t="s">
        <v>108</v>
      </c>
      <c r="D40" s="147"/>
      <c r="E40" s="1394"/>
      <c r="F40" s="1394"/>
      <c r="G40" s="1394"/>
      <c r="H40" s="1394"/>
      <c r="I40" s="1394"/>
      <c r="J40" s="1394"/>
      <c r="K40" s="1394"/>
      <c r="L40" s="1394"/>
      <c r="M40" s="1394"/>
      <c r="N40" s="1394"/>
      <c r="O40" s="1394"/>
      <c r="P40" s="1394"/>
      <c r="Q40" s="1394"/>
      <c r="R40" s="1394"/>
      <c r="S40" s="1394"/>
      <c r="T40" s="1395"/>
    </row>
    <row r="41" spans="2:20" s="35" customFormat="1" ht="14" customHeight="1" x14ac:dyDescent="0.3">
      <c r="B41" s="199">
        <v>2.1</v>
      </c>
      <c r="C41" s="146" t="s">
        <v>592</v>
      </c>
      <c r="D41" s="147"/>
      <c r="E41" s="1394"/>
      <c r="F41" s="1394"/>
      <c r="G41" s="1394"/>
      <c r="H41" s="1394"/>
      <c r="I41" s="1394"/>
      <c r="J41" s="1394"/>
      <c r="K41" s="1394"/>
      <c r="L41" s="1394"/>
      <c r="M41" s="1394"/>
      <c r="N41" s="1394"/>
      <c r="O41" s="1394"/>
      <c r="P41" s="1394"/>
      <c r="Q41" s="1394"/>
      <c r="R41" s="1394"/>
      <c r="S41" s="1394"/>
      <c r="T41" s="1395"/>
    </row>
    <row r="42" spans="2:20" s="35" customFormat="1" ht="14" customHeight="1" x14ac:dyDescent="0.3">
      <c r="B42" s="200" t="s">
        <v>109</v>
      </c>
      <c r="C42" s="151" t="s">
        <v>780</v>
      </c>
      <c r="D42" s="148" t="s">
        <v>110</v>
      </c>
      <c r="E42" s="1394"/>
      <c r="F42" s="1394"/>
      <c r="G42" s="1394"/>
      <c r="H42" s="1394"/>
      <c r="I42" s="1394"/>
      <c r="J42" s="1394"/>
      <c r="K42" s="1394"/>
      <c r="L42" s="1394"/>
      <c r="M42" s="1394"/>
      <c r="N42" s="1394"/>
      <c r="O42" s="1394"/>
      <c r="P42" s="1394"/>
      <c r="Q42" s="1394"/>
      <c r="R42" s="1394"/>
      <c r="S42" s="1394"/>
      <c r="T42" s="1395"/>
    </row>
    <row r="43" spans="2:20" s="35" customFormat="1" ht="14" customHeight="1" x14ac:dyDescent="0.3">
      <c r="B43" s="200" t="s">
        <v>111</v>
      </c>
      <c r="C43" s="151" t="s">
        <v>781</v>
      </c>
      <c r="D43" s="148" t="s">
        <v>110</v>
      </c>
      <c r="E43" s="1394"/>
      <c r="F43" s="1394"/>
      <c r="G43" s="1394"/>
      <c r="H43" s="1394"/>
      <c r="I43" s="1394"/>
      <c r="J43" s="1394"/>
      <c r="K43" s="1394"/>
      <c r="L43" s="1394"/>
      <c r="M43" s="1394"/>
      <c r="N43" s="1394"/>
      <c r="O43" s="1394"/>
      <c r="P43" s="1394"/>
      <c r="Q43" s="1394"/>
      <c r="R43" s="1394"/>
      <c r="S43" s="1394"/>
      <c r="T43" s="1395"/>
    </row>
    <row r="44" spans="2:20" s="35" customFormat="1" ht="14" customHeight="1" x14ac:dyDescent="0.3">
      <c r="B44" s="200" t="s">
        <v>113</v>
      </c>
      <c r="C44" s="151" t="s">
        <v>782</v>
      </c>
      <c r="D44" s="148" t="s">
        <v>110</v>
      </c>
      <c r="E44" s="1394"/>
      <c r="F44" s="1394"/>
      <c r="G44" s="1394"/>
      <c r="H44" s="1394"/>
      <c r="I44" s="1394"/>
      <c r="J44" s="1394"/>
      <c r="K44" s="1394"/>
      <c r="L44" s="1394"/>
      <c r="M44" s="1394"/>
      <c r="N44" s="1394"/>
      <c r="O44" s="1394"/>
      <c r="P44" s="1394"/>
      <c r="Q44" s="1394"/>
      <c r="R44" s="1394"/>
      <c r="S44" s="1394"/>
      <c r="T44" s="1395"/>
    </row>
    <row r="45" spans="2:20" s="35" customFormat="1" ht="14" customHeight="1" x14ac:dyDescent="0.3">
      <c r="B45" s="200" t="s">
        <v>779</v>
      </c>
      <c r="C45" s="151" t="s">
        <v>783</v>
      </c>
      <c r="D45" s="148" t="s">
        <v>110</v>
      </c>
      <c r="E45" s="1394"/>
      <c r="F45" s="1394"/>
      <c r="G45" s="1394"/>
      <c r="H45" s="1394"/>
      <c r="I45" s="1394"/>
      <c r="J45" s="1394"/>
      <c r="K45" s="1394"/>
      <c r="L45" s="1394"/>
      <c r="M45" s="1394"/>
      <c r="N45" s="1394"/>
      <c r="O45" s="1394"/>
      <c r="P45" s="1394"/>
      <c r="Q45" s="1394"/>
      <c r="R45" s="1394"/>
      <c r="S45" s="1394"/>
      <c r="T45" s="1395"/>
    </row>
    <row r="46" spans="2:20" s="35" customFormat="1" ht="14" customHeight="1" x14ac:dyDescent="0.3">
      <c r="B46" s="199">
        <v>2.2000000000000002</v>
      </c>
      <c r="C46" s="146" t="s">
        <v>334</v>
      </c>
      <c r="D46" s="147"/>
      <c r="E46" s="1394"/>
      <c r="F46" s="1394"/>
      <c r="G46" s="1394"/>
      <c r="H46" s="1394"/>
      <c r="I46" s="1394"/>
      <c r="J46" s="1394"/>
      <c r="K46" s="1394"/>
      <c r="L46" s="1394"/>
      <c r="M46" s="1394"/>
      <c r="N46" s="1394"/>
      <c r="O46" s="1394"/>
      <c r="P46" s="1394"/>
      <c r="Q46" s="1394"/>
      <c r="R46" s="1394"/>
      <c r="S46" s="1394"/>
      <c r="T46" s="1395"/>
    </row>
    <row r="47" spans="2:20" s="35" customFormat="1" ht="14" customHeight="1" x14ac:dyDescent="0.3">
      <c r="B47" s="200" t="s">
        <v>116</v>
      </c>
      <c r="C47" s="151" t="s">
        <v>780</v>
      </c>
      <c r="D47" s="148" t="s">
        <v>110</v>
      </c>
      <c r="E47" s="1394"/>
      <c r="F47" s="1394"/>
      <c r="G47" s="1394"/>
      <c r="H47" s="1394"/>
      <c r="I47" s="1394"/>
      <c r="J47" s="1394"/>
      <c r="K47" s="1394"/>
      <c r="L47" s="1394"/>
      <c r="M47" s="1394"/>
      <c r="N47" s="1394"/>
      <c r="O47" s="1394"/>
      <c r="P47" s="1394"/>
      <c r="Q47" s="1394"/>
      <c r="R47" s="1394"/>
      <c r="S47" s="1394"/>
      <c r="T47" s="1395"/>
    </row>
    <row r="48" spans="2:20" s="35" customFormat="1" ht="14" customHeight="1" x14ac:dyDescent="0.3">
      <c r="B48" s="200" t="s">
        <v>118</v>
      </c>
      <c r="C48" s="151" t="s">
        <v>781</v>
      </c>
      <c r="D48" s="148" t="s">
        <v>110</v>
      </c>
      <c r="E48" s="1394"/>
      <c r="F48" s="1394"/>
      <c r="G48" s="1394"/>
      <c r="H48" s="1394"/>
      <c r="I48" s="1394"/>
      <c r="J48" s="1394"/>
      <c r="K48" s="1394"/>
      <c r="L48" s="1394"/>
      <c r="M48" s="1394"/>
      <c r="N48" s="1394"/>
      <c r="O48" s="1394"/>
      <c r="P48" s="1394"/>
      <c r="Q48" s="1394"/>
      <c r="R48" s="1394"/>
      <c r="S48" s="1394"/>
      <c r="T48" s="1395"/>
    </row>
    <row r="49" spans="2:20" s="35" customFormat="1" ht="14" customHeight="1" x14ac:dyDescent="0.3">
      <c r="B49" s="200" t="s">
        <v>119</v>
      </c>
      <c r="C49" s="151" t="s">
        <v>782</v>
      </c>
      <c r="D49" s="148" t="s">
        <v>110</v>
      </c>
      <c r="E49" s="1394"/>
      <c r="F49" s="1394"/>
      <c r="G49" s="1394"/>
      <c r="H49" s="1394"/>
      <c r="I49" s="1394"/>
      <c r="J49" s="1394"/>
      <c r="K49" s="1394"/>
      <c r="L49" s="1394"/>
      <c r="M49" s="1394"/>
      <c r="N49" s="1394"/>
      <c r="O49" s="1394"/>
      <c r="P49" s="1394"/>
      <c r="Q49" s="1394"/>
      <c r="R49" s="1394"/>
      <c r="S49" s="1394"/>
      <c r="T49" s="1395"/>
    </row>
    <row r="50" spans="2:20" s="35" customFormat="1" ht="14" customHeight="1" x14ac:dyDescent="0.3">
      <c r="B50" s="200" t="s">
        <v>784</v>
      </c>
      <c r="C50" s="151" t="s">
        <v>783</v>
      </c>
      <c r="D50" s="148" t="s">
        <v>110</v>
      </c>
      <c r="E50" s="1394"/>
      <c r="F50" s="1394"/>
      <c r="G50" s="1394"/>
      <c r="H50" s="1394"/>
      <c r="I50" s="1394"/>
      <c r="J50" s="1394"/>
      <c r="K50" s="1394"/>
      <c r="L50" s="1394"/>
      <c r="M50" s="1394"/>
      <c r="N50" s="1394"/>
      <c r="O50" s="1394"/>
      <c r="P50" s="1394"/>
      <c r="Q50" s="1394"/>
      <c r="R50" s="1394"/>
      <c r="S50" s="1394"/>
      <c r="T50" s="1395"/>
    </row>
    <row r="51" spans="2:20" s="35" customFormat="1" ht="14" customHeight="1" x14ac:dyDescent="0.3">
      <c r="B51" s="199">
        <v>2.2999999999999998</v>
      </c>
      <c r="C51" s="146" t="s">
        <v>337</v>
      </c>
      <c r="D51" s="147"/>
      <c r="E51" s="1394"/>
      <c r="F51" s="1394"/>
      <c r="G51" s="1394"/>
      <c r="H51" s="1394"/>
      <c r="I51" s="1394"/>
      <c r="J51" s="1394"/>
      <c r="K51" s="1394"/>
      <c r="L51" s="1394"/>
      <c r="M51" s="1394"/>
      <c r="N51" s="1394"/>
      <c r="O51" s="1394"/>
      <c r="P51" s="1394"/>
      <c r="Q51" s="1394"/>
      <c r="R51" s="1394"/>
      <c r="S51" s="1394"/>
      <c r="T51" s="1395"/>
    </row>
    <row r="52" spans="2:20" s="35" customFormat="1" ht="14" customHeight="1" x14ac:dyDescent="0.3">
      <c r="B52" s="200" t="s">
        <v>338</v>
      </c>
      <c r="C52" s="151" t="s">
        <v>780</v>
      </c>
      <c r="D52" s="148" t="s">
        <v>110</v>
      </c>
      <c r="E52" s="1394"/>
      <c r="F52" s="1394"/>
      <c r="G52" s="1394"/>
      <c r="H52" s="1394"/>
      <c r="I52" s="1394"/>
      <c r="J52" s="1394"/>
      <c r="K52" s="1394"/>
      <c r="L52" s="1394"/>
      <c r="M52" s="1394"/>
      <c r="N52" s="1394"/>
      <c r="O52" s="1394"/>
      <c r="P52" s="1394"/>
      <c r="Q52" s="1394"/>
      <c r="R52" s="1394"/>
      <c r="S52" s="1394"/>
      <c r="T52" s="1395"/>
    </row>
    <row r="53" spans="2:20" s="35" customFormat="1" ht="14" customHeight="1" x14ac:dyDescent="0.3">
      <c r="B53" s="200" t="s">
        <v>339</v>
      </c>
      <c r="C53" s="151" t="s">
        <v>781</v>
      </c>
      <c r="D53" s="148" t="s">
        <v>110</v>
      </c>
      <c r="E53" s="1394"/>
      <c r="F53" s="1394"/>
      <c r="G53" s="1394"/>
      <c r="H53" s="1394"/>
      <c r="I53" s="1394"/>
      <c r="J53" s="1394"/>
      <c r="K53" s="1394"/>
      <c r="L53" s="1394"/>
      <c r="M53" s="1394"/>
      <c r="N53" s="1394"/>
      <c r="O53" s="1394"/>
      <c r="P53" s="1394"/>
      <c r="Q53" s="1394"/>
      <c r="R53" s="1394"/>
      <c r="S53" s="1394"/>
      <c r="T53" s="1395"/>
    </row>
    <row r="54" spans="2:20" s="35" customFormat="1" ht="14" customHeight="1" x14ac:dyDescent="0.3">
      <c r="B54" s="200" t="s">
        <v>340</v>
      </c>
      <c r="C54" s="151" t="s">
        <v>782</v>
      </c>
      <c r="D54" s="148" t="s">
        <v>110</v>
      </c>
      <c r="E54" s="1394"/>
      <c r="F54" s="1394"/>
      <c r="G54" s="1394"/>
      <c r="H54" s="1394"/>
      <c r="I54" s="1394"/>
      <c r="J54" s="1394"/>
      <c r="K54" s="1394"/>
      <c r="L54" s="1394"/>
      <c r="M54" s="1394"/>
      <c r="N54" s="1394"/>
      <c r="O54" s="1394"/>
      <c r="P54" s="1394"/>
      <c r="Q54" s="1394"/>
      <c r="R54" s="1394"/>
      <c r="S54" s="1394"/>
      <c r="T54" s="1395"/>
    </row>
    <row r="55" spans="2:20" s="35" customFormat="1" ht="14" customHeight="1" x14ac:dyDescent="0.3">
      <c r="B55" s="200" t="s">
        <v>785</v>
      </c>
      <c r="C55" s="151" t="s">
        <v>783</v>
      </c>
      <c r="D55" s="148" t="s">
        <v>110</v>
      </c>
      <c r="E55" s="1394"/>
      <c r="F55" s="1394"/>
      <c r="G55" s="1394"/>
      <c r="H55" s="1394"/>
      <c r="I55" s="1394"/>
      <c r="J55" s="1394"/>
      <c r="K55" s="1394"/>
      <c r="L55" s="1394"/>
      <c r="M55" s="1394"/>
      <c r="N55" s="1394"/>
      <c r="O55" s="1394"/>
      <c r="P55" s="1394"/>
      <c r="Q55" s="1394"/>
      <c r="R55" s="1394"/>
      <c r="S55" s="1394"/>
      <c r="T55" s="1395"/>
    </row>
    <row r="56" spans="2:20" s="35" customFormat="1" ht="14" customHeight="1" x14ac:dyDescent="0.3">
      <c r="B56" s="199">
        <v>2.4</v>
      </c>
      <c r="C56" s="196" t="s">
        <v>456</v>
      </c>
      <c r="D56" s="147"/>
      <c r="E56" s="1394"/>
      <c r="F56" s="1394"/>
      <c r="G56" s="1394"/>
      <c r="H56" s="1394"/>
      <c r="I56" s="1394"/>
      <c r="J56" s="1394"/>
      <c r="K56" s="1394"/>
      <c r="L56" s="1394"/>
      <c r="M56" s="1394"/>
      <c r="N56" s="1394"/>
      <c r="O56" s="1394"/>
      <c r="P56" s="1394"/>
      <c r="Q56" s="1394"/>
      <c r="R56" s="1394"/>
      <c r="S56" s="1394"/>
      <c r="T56" s="1395"/>
    </row>
    <row r="57" spans="2:20" s="35" customFormat="1" ht="14" customHeight="1" x14ac:dyDescent="0.3">
      <c r="B57" s="200" t="s">
        <v>358</v>
      </c>
      <c r="C57" s="151" t="s">
        <v>780</v>
      </c>
      <c r="D57" s="148" t="s">
        <v>110</v>
      </c>
      <c r="E57" s="1394"/>
      <c r="F57" s="1394"/>
      <c r="G57" s="1394"/>
      <c r="H57" s="1394"/>
      <c r="I57" s="1394"/>
      <c r="J57" s="1394"/>
      <c r="K57" s="1394"/>
      <c r="L57" s="1394"/>
      <c r="M57" s="1394"/>
      <c r="N57" s="1394"/>
      <c r="O57" s="1394"/>
      <c r="P57" s="1394"/>
      <c r="Q57" s="1394"/>
      <c r="R57" s="1394"/>
      <c r="S57" s="1394"/>
      <c r="T57" s="1395"/>
    </row>
    <row r="58" spans="2:20" s="35" customFormat="1" ht="14" customHeight="1" x14ac:dyDescent="0.3">
      <c r="B58" s="200" t="s">
        <v>359</v>
      </c>
      <c r="C58" s="151" t="s">
        <v>781</v>
      </c>
      <c r="D58" s="148" t="s">
        <v>110</v>
      </c>
      <c r="E58" s="1394"/>
      <c r="F58" s="1394"/>
      <c r="G58" s="1394"/>
      <c r="H58" s="1394"/>
      <c r="I58" s="1394"/>
      <c r="J58" s="1394"/>
      <c r="K58" s="1394"/>
      <c r="L58" s="1394"/>
      <c r="M58" s="1394"/>
      <c r="N58" s="1394"/>
      <c r="O58" s="1394"/>
      <c r="P58" s="1394"/>
      <c r="Q58" s="1394"/>
      <c r="R58" s="1394"/>
      <c r="S58" s="1394"/>
      <c r="T58" s="1395"/>
    </row>
    <row r="59" spans="2:20" s="35" customFormat="1" ht="14" customHeight="1" x14ac:dyDescent="0.3">
      <c r="B59" s="200" t="s">
        <v>360</v>
      </c>
      <c r="C59" s="151" t="s">
        <v>782</v>
      </c>
      <c r="D59" s="148" t="s">
        <v>110</v>
      </c>
      <c r="E59" s="1394"/>
      <c r="F59" s="1394"/>
      <c r="G59" s="1394"/>
      <c r="H59" s="1394"/>
      <c r="I59" s="1394"/>
      <c r="J59" s="1394"/>
      <c r="K59" s="1394"/>
      <c r="L59" s="1394"/>
      <c r="M59" s="1394"/>
      <c r="N59" s="1394"/>
      <c r="O59" s="1394"/>
      <c r="P59" s="1394"/>
      <c r="Q59" s="1394"/>
      <c r="R59" s="1394"/>
      <c r="S59" s="1394"/>
      <c r="T59" s="1395"/>
    </row>
    <row r="60" spans="2:20" s="35" customFormat="1" ht="14" customHeight="1" x14ac:dyDescent="0.3">
      <c r="B60" s="200" t="s">
        <v>786</v>
      </c>
      <c r="C60" s="151" t="s">
        <v>783</v>
      </c>
      <c r="D60" s="148" t="s">
        <v>110</v>
      </c>
      <c r="E60" s="1394"/>
      <c r="F60" s="1394"/>
      <c r="G60" s="1394"/>
      <c r="H60" s="1394"/>
      <c r="I60" s="1394"/>
      <c r="J60" s="1394"/>
      <c r="K60" s="1394"/>
      <c r="L60" s="1394"/>
      <c r="M60" s="1394"/>
      <c r="N60" s="1394"/>
      <c r="O60" s="1394"/>
      <c r="P60" s="1394"/>
      <c r="Q60" s="1394"/>
      <c r="R60" s="1394"/>
      <c r="S60" s="1394"/>
      <c r="T60" s="1395"/>
    </row>
    <row r="61" spans="2:20" s="35" customFormat="1" ht="14" customHeight="1" x14ac:dyDescent="0.3">
      <c r="B61" s="199">
        <v>2.5</v>
      </c>
      <c r="C61" s="146" t="s">
        <v>115</v>
      </c>
      <c r="D61" s="147"/>
      <c r="E61" s="1394"/>
      <c r="F61" s="1394"/>
      <c r="G61" s="1394"/>
      <c r="H61" s="1394"/>
      <c r="I61" s="1394"/>
      <c r="J61" s="1394"/>
      <c r="K61" s="1394"/>
      <c r="L61" s="1394"/>
      <c r="M61" s="1394"/>
      <c r="N61" s="1394"/>
      <c r="O61" s="1394"/>
      <c r="P61" s="1394"/>
      <c r="Q61" s="1394"/>
      <c r="R61" s="1394"/>
      <c r="S61" s="1394"/>
      <c r="T61" s="1395"/>
    </row>
    <row r="62" spans="2:20" s="35" customFormat="1" ht="14" customHeight="1" x14ac:dyDescent="0.3">
      <c r="B62" s="200" t="s">
        <v>417</v>
      </c>
      <c r="C62" s="151" t="s">
        <v>780</v>
      </c>
      <c r="D62" s="148" t="s">
        <v>117</v>
      </c>
      <c r="E62" s="1394"/>
      <c r="F62" s="1394"/>
      <c r="G62" s="1394"/>
      <c r="H62" s="1394"/>
      <c r="I62" s="1394"/>
      <c r="J62" s="1394"/>
      <c r="K62" s="1394"/>
      <c r="L62" s="1394"/>
      <c r="M62" s="1394"/>
      <c r="N62" s="1394"/>
      <c r="O62" s="1394"/>
      <c r="P62" s="1394"/>
      <c r="Q62" s="1394"/>
      <c r="R62" s="1394"/>
      <c r="S62" s="1394"/>
      <c r="T62" s="1395"/>
    </row>
    <row r="63" spans="2:20" s="35" customFormat="1" ht="14" customHeight="1" x14ac:dyDescent="0.3">
      <c r="B63" s="200" t="s">
        <v>420</v>
      </c>
      <c r="C63" s="151" t="s">
        <v>781</v>
      </c>
      <c r="D63" s="148" t="s">
        <v>117</v>
      </c>
      <c r="E63" s="1394"/>
      <c r="F63" s="1394"/>
      <c r="G63" s="1394"/>
      <c r="H63" s="1394"/>
      <c r="I63" s="1394"/>
      <c r="J63" s="1394"/>
      <c r="K63" s="1394"/>
      <c r="L63" s="1394"/>
      <c r="M63" s="1394"/>
      <c r="N63" s="1394"/>
      <c r="O63" s="1394"/>
      <c r="P63" s="1394"/>
      <c r="Q63" s="1394"/>
      <c r="R63" s="1394"/>
      <c r="S63" s="1394"/>
      <c r="T63" s="1395"/>
    </row>
    <row r="64" spans="2:20" s="35" customFormat="1" ht="14" customHeight="1" x14ac:dyDescent="0.3">
      <c r="B64" s="200" t="s">
        <v>421</v>
      </c>
      <c r="C64" s="151" t="s">
        <v>782</v>
      </c>
      <c r="D64" s="148" t="s">
        <v>117</v>
      </c>
      <c r="E64" s="1394"/>
      <c r="F64" s="1394"/>
      <c r="G64" s="1394"/>
      <c r="H64" s="1394"/>
      <c r="I64" s="1394"/>
      <c r="J64" s="1394"/>
      <c r="K64" s="1394"/>
      <c r="L64" s="1394"/>
      <c r="M64" s="1394"/>
      <c r="N64" s="1394"/>
      <c r="O64" s="1394"/>
      <c r="P64" s="1394"/>
      <c r="Q64" s="1394"/>
      <c r="R64" s="1394"/>
      <c r="S64" s="1394"/>
      <c r="T64" s="1395"/>
    </row>
    <row r="65" spans="2:20" s="35" customFormat="1" ht="14" customHeight="1" x14ac:dyDescent="0.3">
      <c r="B65" s="200" t="s">
        <v>787</v>
      </c>
      <c r="C65" s="151" t="s">
        <v>783</v>
      </c>
      <c r="D65" s="148" t="s">
        <v>117</v>
      </c>
      <c r="E65" s="1394"/>
      <c r="F65" s="1394"/>
      <c r="G65" s="1394"/>
      <c r="H65" s="1394"/>
      <c r="I65" s="1394"/>
      <c r="J65" s="1394"/>
      <c r="K65" s="1394"/>
      <c r="L65" s="1394"/>
      <c r="M65" s="1394"/>
      <c r="N65" s="1394"/>
      <c r="O65" s="1394"/>
      <c r="P65" s="1394"/>
      <c r="Q65" s="1394"/>
      <c r="R65" s="1394"/>
      <c r="S65" s="1394"/>
      <c r="T65" s="1395"/>
    </row>
    <row r="66" spans="2:20" s="35" customFormat="1" ht="14" customHeight="1" x14ac:dyDescent="0.3">
      <c r="B66" s="199">
        <v>3</v>
      </c>
      <c r="C66" s="196" t="s">
        <v>120</v>
      </c>
      <c r="D66" s="147"/>
      <c r="E66" s="1394"/>
      <c r="F66" s="1394"/>
      <c r="G66" s="1394"/>
      <c r="H66" s="1394"/>
      <c r="I66" s="1394"/>
      <c r="J66" s="1394"/>
      <c r="K66" s="1394"/>
      <c r="L66" s="1394"/>
      <c r="M66" s="1394"/>
      <c r="N66" s="1394"/>
      <c r="O66" s="1394"/>
      <c r="P66" s="1394"/>
      <c r="Q66" s="1394"/>
      <c r="R66" s="1394"/>
      <c r="S66" s="1394"/>
      <c r="T66" s="1395"/>
    </row>
    <row r="67" spans="2:20" s="35" customFormat="1" ht="14" customHeight="1" x14ac:dyDescent="0.3">
      <c r="B67" s="199">
        <v>3.1</v>
      </c>
      <c r="C67" s="146" t="s">
        <v>121</v>
      </c>
      <c r="D67" s="147"/>
      <c r="E67" s="1394"/>
      <c r="F67" s="1394"/>
      <c r="G67" s="1394"/>
      <c r="H67" s="1394"/>
      <c r="I67" s="1394"/>
      <c r="J67" s="1394"/>
      <c r="K67" s="1394"/>
      <c r="L67" s="1394"/>
      <c r="M67" s="1394"/>
      <c r="N67" s="1394"/>
      <c r="O67" s="1394"/>
      <c r="P67" s="1394"/>
      <c r="Q67" s="1394"/>
      <c r="R67" s="1394"/>
      <c r="S67" s="1394"/>
      <c r="T67" s="1395"/>
    </row>
    <row r="68" spans="2:20" s="35" customFormat="1" ht="14" customHeight="1" x14ac:dyDescent="0.3">
      <c r="B68" s="200" t="s">
        <v>122</v>
      </c>
      <c r="C68" s="151" t="s">
        <v>780</v>
      </c>
      <c r="D68" s="148" t="s">
        <v>123</v>
      </c>
      <c r="E68" s="1394"/>
      <c r="F68" s="1394"/>
      <c r="G68" s="1394"/>
      <c r="H68" s="1394"/>
      <c r="I68" s="1394"/>
      <c r="J68" s="1394"/>
      <c r="K68" s="1394"/>
      <c r="L68" s="1394"/>
      <c r="M68" s="1394"/>
      <c r="N68" s="1394"/>
      <c r="O68" s="1394"/>
      <c r="P68" s="1394"/>
      <c r="Q68" s="1394"/>
      <c r="R68" s="1394"/>
      <c r="S68" s="1394"/>
      <c r="T68" s="1395"/>
    </row>
    <row r="69" spans="2:20" s="35" customFormat="1" ht="14" customHeight="1" x14ac:dyDescent="0.3">
      <c r="B69" s="200" t="s">
        <v>124</v>
      </c>
      <c r="C69" s="151" t="s">
        <v>781</v>
      </c>
      <c r="D69" s="148" t="s">
        <v>123</v>
      </c>
      <c r="E69" s="1394"/>
      <c r="F69" s="1394"/>
      <c r="G69" s="1394"/>
      <c r="H69" s="1394"/>
      <c r="I69" s="1394"/>
      <c r="J69" s="1394"/>
      <c r="K69" s="1394"/>
      <c r="L69" s="1394"/>
      <c r="M69" s="1394"/>
      <c r="N69" s="1394"/>
      <c r="O69" s="1394"/>
      <c r="P69" s="1394"/>
      <c r="Q69" s="1394"/>
      <c r="R69" s="1394"/>
      <c r="S69" s="1394"/>
      <c r="T69" s="1395"/>
    </row>
    <row r="70" spans="2:20" s="35" customFormat="1" ht="14" customHeight="1" x14ac:dyDescent="0.3">
      <c r="B70" s="200" t="s">
        <v>125</v>
      </c>
      <c r="C70" s="151" t="s">
        <v>782</v>
      </c>
      <c r="D70" s="148" t="s">
        <v>123</v>
      </c>
      <c r="E70" s="1394"/>
      <c r="F70" s="1394"/>
      <c r="G70" s="1394"/>
      <c r="H70" s="1394"/>
      <c r="I70" s="1394"/>
      <c r="J70" s="1394"/>
      <c r="K70" s="1394"/>
      <c r="L70" s="1394"/>
      <c r="M70" s="1394"/>
      <c r="N70" s="1394"/>
      <c r="O70" s="1394"/>
      <c r="P70" s="1394"/>
      <c r="Q70" s="1394"/>
      <c r="R70" s="1394"/>
      <c r="S70" s="1394"/>
      <c r="T70" s="1395"/>
    </row>
    <row r="71" spans="2:20" s="35" customFormat="1" ht="14" customHeight="1" x14ac:dyDescent="0.3">
      <c r="B71" s="200" t="s">
        <v>788</v>
      </c>
      <c r="C71" s="151" t="s">
        <v>783</v>
      </c>
      <c r="D71" s="148"/>
      <c r="E71" s="1394"/>
      <c r="F71" s="1394"/>
      <c r="G71" s="1394"/>
      <c r="H71" s="1394"/>
      <c r="I71" s="1394"/>
      <c r="J71" s="1394"/>
      <c r="K71" s="1394"/>
      <c r="L71" s="1394"/>
      <c r="M71" s="1394"/>
      <c r="N71" s="1394"/>
      <c r="O71" s="1394"/>
      <c r="P71" s="1394"/>
      <c r="Q71" s="1394"/>
      <c r="R71" s="1394"/>
      <c r="S71" s="1394"/>
      <c r="T71" s="1395"/>
    </row>
    <row r="72" spans="2:20" s="35" customFormat="1" ht="14" customHeight="1" x14ac:dyDescent="0.3">
      <c r="B72" s="199">
        <v>3.2</v>
      </c>
      <c r="C72" s="146" t="s">
        <v>126</v>
      </c>
      <c r="D72" s="147"/>
      <c r="E72" s="1394"/>
      <c r="F72" s="1394"/>
      <c r="G72" s="1394"/>
      <c r="H72" s="1394"/>
      <c r="I72" s="1394"/>
      <c r="J72" s="1394"/>
      <c r="K72" s="1394"/>
      <c r="L72" s="1394"/>
      <c r="M72" s="1394"/>
      <c r="N72" s="1394"/>
      <c r="O72" s="1394"/>
      <c r="P72" s="1394"/>
      <c r="Q72" s="1394"/>
      <c r="R72" s="1394"/>
      <c r="S72" s="1394"/>
      <c r="T72" s="1395"/>
    </row>
    <row r="73" spans="2:20" s="35" customFormat="1" ht="14" customHeight="1" x14ac:dyDescent="0.3">
      <c r="B73" s="200" t="s">
        <v>127</v>
      </c>
      <c r="C73" s="151" t="s">
        <v>780</v>
      </c>
      <c r="D73" s="148" t="s">
        <v>457</v>
      </c>
      <c r="E73" s="1394"/>
      <c r="F73" s="1394"/>
      <c r="G73" s="1394"/>
      <c r="H73" s="1394"/>
      <c r="I73" s="1394"/>
      <c r="J73" s="1394"/>
      <c r="K73" s="1394"/>
      <c r="L73" s="1394"/>
      <c r="M73" s="1394"/>
      <c r="N73" s="1394"/>
      <c r="O73" s="1394"/>
      <c r="P73" s="1394"/>
      <c r="Q73" s="1394"/>
      <c r="R73" s="1394"/>
      <c r="S73" s="1394"/>
      <c r="T73" s="1395"/>
    </row>
    <row r="74" spans="2:20" s="35" customFormat="1" ht="14" customHeight="1" x14ac:dyDescent="0.3">
      <c r="B74" s="200" t="s">
        <v>128</v>
      </c>
      <c r="C74" s="151" t="s">
        <v>781</v>
      </c>
      <c r="D74" s="148" t="s">
        <v>457</v>
      </c>
      <c r="E74" s="1394"/>
      <c r="F74" s="1394"/>
      <c r="G74" s="1394"/>
      <c r="H74" s="1394"/>
      <c r="I74" s="1394"/>
      <c r="J74" s="1394"/>
      <c r="K74" s="1394"/>
      <c r="L74" s="1394"/>
      <c r="M74" s="1394"/>
      <c r="N74" s="1394"/>
      <c r="O74" s="1394"/>
      <c r="P74" s="1394"/>
      <c r="Q74" s="1394"/>
      <c r="R74" s="1394"/>
      <c r="S74" s="1394"/>
      <c r="T74" s="1395"/>
    </row>
    <row r="75" spans="2:20" s="35" customFormat="1" ht="14" customHeight="1" x14ac:dyDescent="0.3">
      <c r="B75" s="200" t="s">
        <v>129</v>
      </c>
      <c r="C75" s="151" t="s">
        <v>782</v>
      </c>
      <c r="D75" s="148" t="s">
        <v>457</v>
      </c>
      <c r="E75" s="1394"/>
      <c r="F75" s="1394"/>
      <c r="G75" s="1394"/>
      <c r="H75" s="1394"/>
      <c r="I75" s="1394"/>
      <c r="J75" s="1394"/>
      <c r="K75" s="1394"/>
      <c r="L75" s="1394"/>
      <c r="M75" s="1394"/>
      <c r="N75" s="1394"/>
      <c r="O75" s="1394"/>
      <c r="P75" s="1394"/>
      <c r="Q75" s="1394"/>
      <c r="R75" s="1394"/>
      <c r="S75" s="1394"/>
      <c r="T75" s="1395"/>
    </row>
    <row r="76" spans="2:20" s="35" customFormat="1" ht="14" customHeight="1" x14ac:dyDescent="0.3">
      <c r="B76" s="200" t="s">
        <v>789</v>
      </c>
      <c r="C76" s="151" t="s">
        <v>783</v>
      </c>
      <c r="D76" s="147"/>
      <c r="E76" s="1394"/>
      <c r="F76" s="1394"/>
      <c r="G76" s="1394"/>
      <c r="H76" s="1394"/>
      <c r="I76" s="1394"/>
      <c r="J76" s="1394"/>
      <c r="K76" s="1394"/>
      <c r="L76" s="1394"/>
      <c r="M76" s="1394"/>
      <c r="N76" s="1394"/>
      <c r="O76" s="1394"/>
      <c r="P76" s="1394"/>
      <c r="Q76" s="1394"/>
      <c r="R76" s="1394"/>
      <c r="S76" s="1394"/>
      <c r="T76" s="1395"/>
    </row>
    <row r="77" spans="2:20" s="35" customFormat="1" ht="14" customHeight="1" x14ac:dyDescent="0.3">
      <c r="B77" s="199">
        <v>3.3</v>
      </c>
      <c r="C77" s="146" t="s">
        <v>130</v>
      </c>
      <c r="D77" s="147"/>
      <c r="E77" s="1394"/>
      <c r="F77" s="1394"/>
      <c r="G77" s="1394"/>
      <c r="H77" s="1394"/>
      <c r="I77" s="1394"/>
      <c r="J77" s="1394"/>
      <c r="K77" s="1394"/>
      <c r="L77" s="1394"/>
      <c r="M77" s="1394"/>
      <c r="N77" s="1394"/>
      <c r="O77" s="1394"/>
      <c r="P77" s="1394"/>
      <c r="Q77" s="1394"/>
      <c r="R77" s="1394"/>
      <c r="S77" s="1394"/>
      <c r="T77" s="1395"/>
    </row>
    <row r="78" spans="2:20" s="35" customFormat="1" ht="14" customHeight="1" x14ac:dyDescent="0.3">
      <c r="B78" s="200" t="s">
        <v>131</v>
      </c>
      <c r="C78" s="151" t="s">
        <v>780</v>
      </c>
      <c r="D78" s="148" t="s">
        <v>132</v>
      </c>
      <c r="E78" s="1394"/>
      <c r="F78" s="1394"/>
      <c r="G78" s="1394"/>
      <c r="H78" s="1394"/>
      <c r="I78" s="1394"/>
      <c r="J78" s="1394"/>
      <c r="K78" s="1394"/>
      <c r="L78" s="1394"/>
      <c r="M78" s="1394"/>
      <c r="N78" s="1394"/>
      <c r="O78" s="1394"/>
      <c r="P78" s="1394"/>
      <c r="Q78" s="1394"/>
      <c r="R78" s="1394"/>
      <c r="S78" s="1394"/>
      <c r="T78" s="1395"/>
    </row>
    <row r="79" spans="2:20" s="35" customFormat="1" ht="14" customHeight="1" x14ac:dyDescent="0.3">
      <c r="B79" s="200" t="s">
        <v>133</v>
      </c>
      <c r="C79" s="151" t="s">
        <v>781</v>
      </c>
      <c r="D79" s="148" t="s">
        <v>132</v>
      </c>
      <c r="E79" s="1394"/>
      <c r="F79" s="1394"/>
      <c r="G79" s="1394"/>
      <c r="H79" s="1394"/>
      <c r="I79" s="1394"/>
      <c r="J79" s="1394"/>
      <c r="K79" s="1394"/>
      <c r="L79" s="1394"/>
      <c r="M79" s="1394"/>
      <c r="N79" s="1394"/>
      <c r="O79" s="1394"/>
      <c r="P79" s="1394"/>
      <c r="Q79" s="1394"/>
      <c r="R79" s="1394"/>
      <c r="S79" s="1394"/>
      <c r="T79" s="1395"/>
    </row>
    <row r="80" spans="2:20" s="35" customFormat="1" ht="14" customHeight="1" x14ac:dyDescent="0.3">
      <c r="B80" s="200" t="s">
        <v>134</v>
      </c>
      <c r="C80" s="151" t="s">
        <v>782</v>
      </c>
      <c r="D80" s="148" t="s">
        <v>132</v>
      </c>
      <c r="E80" s="1394"/>
      <c r="F80" s="1394"/>
      <c r="G80" s="1394"/>
      <c r="H80" s="1394"/>
      <c r="I80" s="1394"/>
      <c r="J80" s="1394"/>
      <c r="K80" s="1394"/>
      <c r="L80" s="1394"/>
      <c r="M80" s="1394"/>
      <c r="N80" s="1394"/>
      <c r="O80" s="1394"/>
      <c r="P80" s="1394"/>
      <c r="Q80" s="1394"/>
      <c r="R80" s="1394"/>
      <c r="S80" s="1394"/>
      <c r="T80" s="1395"/>
    </row>
    <row r="81" spans="2:20" s="35" customFormat="1" ht="14" customHeight="1" x14ac:dyDescent="0.3">
      <c r="B81" s="200" t="s">
        <v>790</v>
      </c>
      <c r="C81" s="151" t="s">
        <v>783</v>
      </c>
      <c r="D81" s="148" t="s">
        <v>132</v>
      </c>
      <c r="E81" s="1394"/>
      <c r="F81" s="1394"/>
      <c r="G81" s="1394"/>
      <c r="H81" s="1394"/>
      <c r="I81" s="1394"/>
      <c r="J81" s="1394"/>
      <c r="K81" s="1394"/>
      <c r="L81" s="1394"/>
      <c r="M81" s="1394"/>
      <c r="N81" s="1394"/>
      <c r="O81" s="1394"/>
      <c r="P81" s="1394"/>
      <c r="Q81" s="1394"/>
      <c r="R81" s="1394"/>
      <c r="S81" s="1394"/>
      <c r="T81" s="1395"/>
    </row>
    <row r="82" spans="2:20" s="35" customFormat="1" ht="14" customHeight="1" x14ac:dyDescent="0.3">
      <c r="B82" s="199"/>
      <c r="C82" s="146" t="s">
        <v>382</v>
      </c>
      <c r="D82" s="148" t="s">
        <v>132</v>
      </c>
      <c r="E82" s="1394"/>
      <c r="F82" s="1394"/>
      <c r="G82" s="1394"/>
      <c r="H82" s="1394"/>
      <c r="I82" s="1394"/>
      <c r="J82" s="1394"/>
      <c r="K82" s="1394"/>
      <c r="L82" s="1394"/>
      <c r="M82" s="1394"/>
      <c r="N82" s="1394"/>
      <c r="O82" s="1394"/>
      <c r="P82" s="1394"/>
      <c r="Q82" s="1394"/>
      <c r="R82" s="1394"/>
      <c r="S82" s="1394"/>
      <c r="T82" s="1395"/>
    </row>
    <row r="83" spans="2:20" s="35" customFormat="1" ht="14" customHeight="1" x14ac:dyDescent="0.3">
      <c r="B83" s="199"/>
      <c r="C83" s="146"/>
      <c r="D83" s="147"/>
      <c r="E83" s="1394"/>
      <c r="F83" s="1394"/>
      <c r="G83" s="1394"/>
      <c r="H83" s="1394"/>
      <c r="I83" s="1394"/>
      <c r="J83" s="1394"/>
      <c r="K83" s="1394"/>
      <c r="L83" s="1394"/>
      <c r="M83" s="1394"/>
      <c r="N83" s="1394"/>
      <c r="O83" s="1394"/>
      <c r="P83" s="1394"/>
      <c r="Q83" s="1394"/>
      <c r="R83" s="1394"/>
      <c r="S83" s="1394"/>
      <c r="T83" s="1395"/>
    </row>
    <row r="84" spans="2:20" s="35" customFormat="1" ht="14" customHeight="1" x14ac:dyDescent="0.3">
      <c r="B84" s="199">
        <v>4</v>
      </c>
      <c r="C84" s="146" t="s">
        <v>135</v>
      </c>
      <c r="D84" s="147"/>
      <c r="E84" s="1394"/>
      <c r="F84" s="1394"/>
      <c r="G84" s="1394"/>
      <c r="H84" s="1394"/>
      <c r="I84" s="1394"/>
      <c r="J84" s="1394"/>
      <c r="K84" s="1394"/>
      <c r="L84" s="1394"/>
      <c r="M84" s="1394"/>
      <c r="N84" s="1394"/>
      <c r="O84" s="1394"/>
      <c r="P84" s="1394"/>
      <c r="Q84" s="1394"/>
      <c r="R84" s="1394"/>
      <c r="S84" s="1394"/>
      <c r="T84" s="1395"/>
    </row>
    <row r="85" spans="2:20" s="35" customFormat="1" ht="14" customHeight="1" x14ac:dyDescent="0.3">
      <c r="B85" s="200">
        <v>4.0999999999999996</v>
      </c>
      <c r="C85" s="151" t="s">
        <v>780</v>
      </c>
      <c r="D85" s="148" t="s">
        <v>136</v>
      </c>
      <c r="E85" s="1394"/>
      <c r="F85" s="1394"/>
      <c r="G85" s="1394"/>
      <c r="H85" s="1394"/>
      <c r="I85" s="1394"/>
      <c r="J85" s="1394"/>
      <c r="K85" s="1394"/>
      <c r="L85" s="1394"/>
      <c r="M85" s="1394"/>
      <c r="N85" s="1394"/>
      <c r="O85" s="1394"/>
      <c r="P85" s="1394"/>
      <c r="Q85" s="1394"/>
      <c r="R85" s="1394"/>
      <c r="S85" s="1394"/>
      <c r="T85" s="1395"/>
    </row>
    <row r="86" spans="2:20" s="35" customFormat="1" ht="14" customHeight="1" x14ac:dyDescent="0.3">
      <c r="B86" s="200">
        <v>4.2</v>
      </c>
      <c r="C86" s="151" t="s">
        <v>781</v>
      </c>
      <c r="D86" s="148" t="s">
        <v>136</v>
      </c>
      <c r="E86" s="1394"/>
      <c r="F86" s="1394"/>
      <c r="G86" s="1394"/>
      <c r="H86" s="1394"/>
      <c r="I86" s="1394"/>
      <c r="J86" s="1394"/>
      <c r="K86" s="1394"/>
      <c r="L86" s="1394"/>
      <c r="M86" s="1394"/>
      <c r="N86" s="1394"/>
      <c r="O86" s="1394"/>
      <c r="P86" s="1394"/>
      <c r="Q86" s="1394"/>
      <c r="R86" s="1394"/>
      <c r="S86" s="1394"/>
      <c r="T86" s="1395"/>
    </row>
    <row r="87" spans="2:20" s="35" customFormat="1" ht="14" customHeight="1" x14ac:dyDescent="0.3">
      <c r="B87" s="200">
        <v>4.3</v>
      </c>
      <c r="C87" s="151" t="s">
        <v>782</v>
      </c>
      <c r="D87" s="148" t="s">
        <v>136</v>
      </c>
      <c r="E87" s="1394"/>
      <c r="F87" s="1394"/>
      <c r="G87" s="1394"/>
      <c r="H87" s="1394"/>
      <c r="I87" s="1394"/>
      <c r="J87" s="1394"/>
      <c r="K87" s="1394"/>
      <c r="L87" s="1394"/>
      <c r="M87" s="1394"/>
      <c r="N87" s="1394"/>
      <c r="O87" s="1394"/>
      <c r="P87" s="1394"/>
      <c r="Q87" s="1394"/>
      <c r="R87" s="1394"/>
      <c r="S87" s="1394"/>
      <c r="T87" s="1395"/>
    </row>
    <row r="88" spans="2:20" s="35" customFormat="1" ht="14" customHeight="1" x14ac:dyDescent="0.3">
      <c r="B88" s="200">
        <v>4.4000000000000004</v>
      </c>
      <c r="C88" s="151" t="s">
        <v>783</v>
      </c>
      <c r="D88" s="148" t="s">
        <v>136</v>
      </c>
      <c r="E88" s="1394"/>
      <c r="F88" s="1394"/>
      <c r="G88" s="1394"/>
      <c r="H88" s="1394"/>
      <c r="I88" s="1394"/>
      <c r="J88" s="1394"/>
      <c r="K88" s="1394"/>
      <c r="L88" s="1394"/>
      <c r="M88" s="1394"/>
      <c r="N88" s="1394"/>
      <c r="O88" s="1394"/>
      <c r="P88" s="1394"/>
      <c r="Q88" s="1394"/>
      <c r="R88" s="1394"/>
      <c r="S88" s="1394"/>
      <c r="T88" s="1395"/>
    </row>
    <row r="89" spans="2:20" s="35" customFormat="1" ht="14" customHeight="1" x14ac:dyDescent="0.3">
      <c r="B89" s="199"/>
      <c r="C89" s="146" t="s">
        <v>135</v>
      </c>
      <c r="D89" s="148" t="s">
        <v>136</v>
      </c>
      <c r="E89" s="1394"/>
      <c r="F89" s="1394"/>
      <c r="G89" s="1394"/>
      <c r="H89" s="1394"/>
      <c r="I89" s="1394"/>
      <c r="J89" s="1394"/>
      <c r="K89" s="1394"/>
      <c r="L89" s="1394"/>
      <c r="M89" s="1394"/>
      <c r="N89" s="1394"/>
      <c r="O89" s="1394"/>
      <c r="P89" s="1394"/>
      <c r="Q89" s="1394"/>
      <c r="R89" s="1394"/>
      <c r="S89" s="1394"/>
      <c r="T89" s="1395"/>
    </row>
    <row r="90" spans="2:20" s="35" customFormat="1" ht="14" customHeight="1" x14ac:dyDescent="0.3">
      <c r="B90" s="199"/>
      <c r="C90" s="146"/>
      <c r="D90" s="147"/>
      <c r="E90" s="1394"/>
      <c r="F90" s="1394"/>
      <c r="G90" s="1394"/>
      <c r="H90" s="1394"/>
      <c r="I90" s="1394"/>
      <c r="J90" s="1394"/>
      <c r="K90" s="1394"/>
      <c r="L90" s="1394"/>
      <c r="M90" s="1394"/>
      <c r="N90" s="1394"/>
      <c r="O90" s="1394"/>
      <c r="P90" s="1394"/>
      <c r="Q90" s="1394"/>
      <c r="R90" s="1394"/>
      <c r="S90" s="1394"/>
      <c r="T90" s="1395"/>
    </row>
    <row r="91" spans="2:20" s="35" customFormat="1" ht="14" customHeight="1" x14ac:dyDescent="0.3">
      <c r="B91" s="199">
        <v>5</v>
      </c>
      <c r="C91" s="146" t="s">
        <v>719</v>
      </c>
      <c r="D91" s="147"/>
      <c r="E91" s="1394"/>
      <c r="F91" s="1394"/>
      <c r="G91" s="1394"/>
      <c r="H91" s="1394"/>
      <c r="I91" s="1394"/>
      <c r="J91" s="1394"/>
      <c r="K91" s="1394"/>
      <c r="L91" s="1394"/>
      <c r="M91" s="1394"/>
      <c r="N91" s="1394"/>
      <c r="O91" s="1394"/>
      <c r="P91" s="1394"/>
      <c r="Q91" s="1394"/>
      <c r="R91" s="1394"/>
      <c r="S91" s="1394"/>
      <c r="T91" s="1395"/>
    </row>
    <row r="92" spans="2:20" s="35" customFormat="1" ht="14" customHeight="1" x14ac:dyDescent="0.3">
      <c r="B92" s="200">
        <v>5.0999999999999996</v>
      </c>
      <c r="C92" s="151" t="s">
        <v>780</v>
      </c>
      <c r="D92" s="148" t="s">
        <v>136</v>
      </c>
      <c r="E92" s="1394"/>
      <c r="F92" s="1394"/>
      <c r="G92" s="1394"/>
      <c r="H92" s="1394"/>
      <c r="I92" s="1394"/>
      <c r="J92" s="1394"/>
      <c r="K92" s="1394"/>
      <c r="L92" s="1394"/>
      <c r="M92" s="1394"/>
      <c r="N92" s="1394"/>
      <c r="O92" s="1394"/>
      <c r="P92" s="1394"/>
      <c r="Q92" s="1394"/>
      <c r="R92" s="1394"/>
      <c r="S92" s="1394"/>
      <c r="T92" s="1395"/>
    </row>
    <row r="93" spans="2:20" s="35" customFormat="1" ht="14" customHeight="1" x14ac:dyDescent="0.3">
      <c r="B93" s="200">
        <v>5.2</v>
      </c>
      <c r="C93" s="151" t="s">
        <v>112</v>
      </c>
      <c r="D93" s="148" t="s">
        <v>136</v>
      </c>
      <c r="E93" s="1394"/>
      <c r="F93" s="1394"/>
      <c r="G93" s="1394"/>
      <c r="H93" s="1394"/>
      <c r="I93" s="1394"/>
      <c r="J93" s="1394"/>
      <c r="K93" s="1394"/>
      <c r="L93" s="1394"/>
      <c r="M93" s="1394"/>
      <c r="N93" s="1394"/>
      <c r="O93" s="1394"/>
      <c r="P93" s="1394"/>
      <c r="Q93" s="1394"/>
      <c r="R93" s="1394"/>
      <c r="S93" s="1394"/>
      <c r="T93" s="1395"/>
    </row>
    <row r="94" spans="2:20" s="35" customFormat="1" ht="14" customHeight="1" x14ac:dyDescent="0.3">
      <c r="B94" s="200">
        <v>5.3</v>
      </c>
      <c r="C94" s="151" t="s">
        <v>114</v>
      </c>
      <c r="D94" s="148" t="s">
        <v>136</v>
      </c>
      <c r="E94" s="1394"/>
      <c r="F94" s="1394"/>
      <c r="G94" s="1394"/>
      <c r="H94" s="1394"/>
      <c r="I94" s="1394"/>
      <c r="J94" s="1394"/>
      <c r="K94" s="1394"/>
      <c r="L94" s="1394"/>
      <c r="M94" s="1394"/>
      <c r="N94" s="1394"/>
      <c r="O94" s="1394"/>
      <c r="P94" s="1394"/>
      <c r="Q94" s="1394"/>
      <c r="R94" s="1394"/>
      <c r="S94" s="1394"/>
      <c r="T94" s="1395"/>
    </row>
    <row r="95" spans="2:20" s="35" customFormat="1" ht="14" customHeight="1" x14ac:dyDescent="0.3">
      <c r="B95" s="199"/>
      <c r="C95" s="146" t="s">
        <v>720</v>
      </c>
      <c r="D95" s="148" t="s">
        <v>136</v>
      </c>
      <c r="E95" s="1394"/>
      <c r="F95" s="1394"/>
      <c r="G95" s="1394"/>
      <c r="H95" s="1394"/>
      <c r="I95" s="1394"/>
      <c r="J95" s="1394"/>
      <c r="K95" s="1394"/>
      <c r="L95" s="1394"/>
      <c r="M95" s="1394"/>
      <c r="N95" s="1394"/>
      <c r="O95" s="1394"/>
      <c r="P95" s="1394"/>
      <c r="Q95" s="1394"/>
      <c r="R95" s="1394"/>
      <c r="S95" s="1394"/>
      <c r="T95" s="1395"/>
    </row>
    <row r="96" spans="2:20" s="35" customFormat="1" ht="14" customHeight="1" x14ac:dyDescent="0.3">
      <c r="B96" s="199"/>
      <c r="C96" s="146"/>
      <c r="D96" s="147"/>
      <c r="E96" s="1394"/>
      <c r="F96" s="1394"/>
      <c r="G96" s="1394"/>
      <c r="H96" s="1394"/>
      <c r="I96" s="1394"/>
      <c r="J96" s="1394"/>
      <c r="K96" s="1394"/>
      <c r="L96" s="1394"/>
      <c r="M96" s="1394"/>
      <c r="N96" s="1394"/>
      <c r="O96" s="1394"/>
      <c r="P96" s="1394"/>
      <c r="Q96" s="1394"/>
      <c r="R96" s="1394"/>
      <c r="S96" s="1394"/>
      <c r="T96" s="1395"/>
    </row>
    <row r="97" spans="2:20" s="35" customFormat="1" ht="14" customHeight="1" x14ac:dyDescent="0.3">
      <c r="B97" s="199">
        <v>6</v>
      </c>
      <c r="C97" s="146" t="s">
        <v>721</v>
      </c>
      <c r="D97" s="147"/>
      <c r="E97" s="1394"/>
      <c r="F97" s="1394"/>
      <c r="G97" s="1394"/>
      <c r="H97" s="1394"/>
      <c r="I97" s="1394"/>
      <c r="J97" s="1394"/>
      <c r="K97" s="1394"/>
      <c r="L97" s="1394"/>
      <c r="M97" s="1394"/>
      <c r="N97" s="1394"/>
      <c r="O97" s="1394"/>
      <c r="P97" s="1394"/>
      <c r="Q97" s="1394"/>
      <c r="R97" s="1394"/>
      <c r="S97" s="1394"/>
      <c r="T97" s="1395"/>
    </row>
    <row r="98" spans="2:20" s="35" customFormat="1" ht="14" customHeight="1" x14ac:dyDescent="0.3">
      <c r="B98" s="200">
        <v>6.1</v>
      </c>
      <c r="C98" s="151" t="s">
        <v>780</v>
      </c>
      <c r="D98" s="148" t="s">
        <v>136</v>
      </c>
      <c r="E98" s="1394"/>
      <c r="F98" s="1394"/>
      <c r="G98" s="1394"/>
      <c r="H98" s="1394"/>
      <c r="I98" s="1394"/>
      <c r="J98" s="1394"/>
      <c r="K98" s="1394"/>
      <c r="L98" s="1394"/>
      <c r="M98" s="1394"/>
      <c r="N98" s="1394"/>
      <c r="O98" s="1394"/>
      <c r="P98" s="1394"/>
      <c r="Q98" s="1394"/>
      <c r="R98" s="1394"/>
      <c r="S98" s="1394"/>
      <c r="T98" s="1395"/>
    </row>
    <row r="99" spans="2:20" s="35" customFormat="1" ht="14" customHeight="1" x14ac:dyDescent="0.3">
      <c r="B99" s="200">
        <v>6.2</v>
      </c>
      <c r="C99" s="151" t="s">
        <v>112</v>
      </c>
      <c r="D99" s="148" t="s">
        <v>136</v>
      </c>
      <c r="E99" s="1394"/>
      <c r="F99" s="1394"/>
      <c r="G99" s="1394"/>
      <c r="H99" s="1394"/>
      <c r="I99" s="1394"/>
      <c r="J99" s="1394"/>
      <c r="K99" s="1394"/>
      <c r="L99" s="1394"/>
      <c r="M99" s="1394"/>
      <c r="N99" s="1394"/>
      <c r="O99" s="1394"/>
      <c r="P99" s="1394"/>
      <c r="Q99" s="1394"/>
      <c r="R99" s="1394"/>
      <c r="S99" s="1394"/>
      <c r="T99" s="1395"/>
    </row>
    <row r="100" spans="2:20" s="35" customFormat="1" ht="14" customHeight="1" x14ac:dyDescent="0.3">
      <c r="B100" s="200">
        <v>6.3</v>
      </c>
      <c r="C100" s="151" t="s">
        <v>114</v>
      </c>
      <c r="D100" s="148" t="s">
        <v>136</v>
      </c>
      <c r="E100" s="1394"/>
      <c r="F100" s="1394"/>
      <c r="G100" s="1394"/>
      <c r="H100" s="1394"/>
      <c r="I100" s="1394"/>
      <c r="J100" s="1394"/>
      <c r="K100" s="1394"/>
      <c r="L100" s="1394"/>
      <c r="M100" s="1394"/>
      <c r="N100" s="1394"/>
      <c r="O100" s="1394"/>
      <c r="P100" s="1394"/>
      <c r="Q100" s="1394"/>
      <c r="R100" s="1394"/>
      <c r="S100" s="1394"/>
      <c r="T100" s="1395"/>
    </row>
    <row r="101" spans="2:20" s="35" customFormat="1" ht="14" customHeight="1" x14ac:dyDescent="0.3">
      <c r="B101" s="199"/>
      <c r="C101" s="146" t="s">
        <v>722</v>
      </c>
      <c r="D101" s="148" t="s">
        <v>136</v>
      </c>
      <c r="E101" s="1394"/>
      <c r="F101" s="1394"/>
      <c r="G101" s="1394"/>
      <c r="H101" s="1394"/>
      <c r="I101" s="1394"/>
      <c r="J101" s="1394"/>
      <c r="K101" s="1394"/>
      <c r="L101" s="1394"/>
      <c r="M101" s="1394"/>
      <c r="N101" s="1394"/>
      <c r="O101" s="1394"/>
      <c r="P101" s="1394"/>
      <c r="Q101" s="1394"/>
      <c r="R101" s="1394"/>
      <c r="S101" s="1394"/>
      <c r="T101" s="1395"/>
    </row>
    <row r="102" spans="2:20" s="35" customFormat="1" ht="14" customHeight="1" x14ac:dyDescent="0.3">
      <c r="B102" s="199"/>
      <c r="C102" s="146"/>
      <c r="D102" s="148"/>
      <c r="E102" s="1394"/>
      <c r="F102" s="1394"/>
      <c r="G102" s="1394"/>
      <c r="H102" s="1394"/>
      <c r="I102" s="1394"/>
      <c r="J102" s="1394"/>
      <c r="K102" s="1394"/>
      <c r="L102" s="1394"/>
      <c r="M102" s="1394"/>
      <c r="N102" s="1394"/>
      <c r="O102" s="1394"/>
      <c r="P102" s="1394"/>
      <c r="Q102" s="1394"/>
      <c r="R102" s="1394"/>
      <c r="S102" s="1394"/>
      <c r="T102" s="1395"/>
    </row>
    <row r="103" spans="2:20" s="35" customFormat="1" ht="14" customHeight="1" x14ac:dyDescent="0.3">
      <c r="B103" s="199">
        <v>7</v>
      </c>
      <c r="C103" s="146" t="s">
        <v>137</v>
      </c>
      <c r="D103" s="147"/>
      <c r="E103" s="1394"/>
      <c r="F103" s="1394"/>
      <c r="G103" s="1394"/>
      <c r="H103" s="1394"/>
      <c r="I103" s="1394"/>
      <c r="J103" s="1394"/>
      <c r="K103" s="1394"/>
      <c r="L103" s="1394"/>
      <c r="M103" s="1394"/>
      <c r="N103" s="1394"/>
      <c r="O103" s="1394"/>
      <c r="P103" s="1394"/>
      <c r="Q103" s="1394"/>
      <c r="R103" s="1394"/>
      <c r="S103" s="1394"/>
      <c r="T103" s="1395"/>
    </row>
    <row r="104" spans="2:20" s="35" customFormat="1" ht="14" customHeight="1" x14ac:dyDescent="0.3">
      <c r="B104" s="200" t="s">
        <v>803</v>
      </c>
      <c r="C104" s="151" t="s">
        <v>138</v>
      </c>
      <c r="D104" s="148" t="s">
        <v>136</v>
      </c>
      <c r="E104" s="1394"/>
      <c r="F104" s="1394"/>
      <c r="G104" s="1394"/>
      <c r="H104" s="1394"/>
      <c r="I104" s="1394"/>
      <c r="J104" s="1394"/>
      <c r="K104" s="1394"/>
      <c r="L104" s="1394"/>
      <c r="M104" s="1394"/>
      <c r="N104" s="1394"/>
      <c r="O104" s="1394"/>
      <c r="P104" s="1394"/>
      <c r="Q104" s="1394"/>
      <c r="R104" s="1394"/>
      <c r="S104" s="1394"/>
      <c r="T104" s="1395"/>
    </row>
    <row r="105" spans="2:20" s="35" customFormat="1" ht="14" customHeight="1" x14ac:dyDescent="0.3">
      <c r="B105" s="200" t="s">
        <v>804</v>
      </c>
      <c r="C105" s="151" t="s">
        <v>791</v>
      </c>
      <c r="D105" s="148" t="s">
        <v>136</v>
      </c>
      <c r="E105" s="1394"/>
      <c r="F105" s="1394"/>
      <c r="G105" s="1394"/>
      <c r="H105" s="1394"/>
      <c r="I105" s="1394"/>
      <c r="J105" s="1394"/>
      <c r="K105" s="1394"/>
      <c r="L105" s="1394"/>
      <c r="M105" s="1394"/>
      <c r="N105" s="1394"/>
      <c r="O105" s="1394"/>
      <c r="P105" s="1394"/>
      <c r="Q105" s="1394"/>
      <c r="R105" s="1394"/>
      <c r="S105" s="1394"/>
      <c r="T105" s="1395"/>
    </row>
    <row r="106" spans="2:20" s="35" customFormat="1" ht="14" customHeight="1" x14ac:dyDescent="0.3">
      <c r="B106" s="200" t="s">
        <v>805</v>
      </c>
      <c r="C106" s="151" t="s">
        <v>792</v>
      </c>
      <c r="D106" s="148" t="s">
        <v>136</v>
      </c>
      <c r="E106" s="1394"/>
      <c r="F106" s="1394"/>
      <c r="G106" s="1394"/>
      <c r="H106" s="1394"/>
      <c r="I106" s="1394"/>
      <c r="J106" s="1394"/>
      <c r="K106" s="1394"/>
      <c r="L106" s="1394"/>
      <c r="M106" s="1394"/>
      <c r="N106" s="1394"/>
      <c r="O106" s="1394"/>
      <c r="P106" s="1394"/>
      <c r="Q106" s="1394"/>
      <c r="R106" s="1394"/>
      <c r="S106" s="1394"/>
      <c r="T106" s="1395"/>
    </row>
    <row r="107" spans="2:20" s="35" customFormat="1" ht="14" customHeight="1" x14ac:dyDescent="0.3">
      <c r="B107" s="200"/>
      <c r="C107" s="151" t="s">
        <v>793</v>
      </c>
      <c r="D107" s="148" t="s">
        <v>136</v>
      </c>
      <c r="E107" s="1394"/>
      <c r="F107" s="1394"/>
      <c r="G107" s="1394"/>
      <c r="H107" s="1394"/>
      <c r="I107" s="1394"/>
      <c r="J107" s="1394"/>
      <c r="K107" s="1394"/>
      <c r="L107" s="1394"/>
      <c r="M107" s="1394"/>
      <c r="N107" s="1394"/>
      <c r="O107" s="1394"/>
      <c r="P107" s="1394"/>
      <c r="Q107" s="1394"/>
      <c r="R107" s="1394"/>
      <c r="S107" s="1394"/>
      <c r="T107" s="1395"/>
    </row>
    <row r="108" spans="2:20" s="35" customFormat="1" ht="14" customHeight="1" x14ac:dyDescent="0.3">
      <c r="B108" s="200"/>
      <c r="C108" s="151" t="s">
        <v>794</v>
      </c>
      <c r="D108" s="148" t="s">
        <v>136</v>
      </c>
      <c r="E108" s="1394"/>
      <c r="F108" s="1394"/>
      <c r="G108" s="1394"/>
      <c r="H108" s="1394"/>
      <c r="I108" s="1394"/>
      <c r="J108" s="1394"/>
      <c r="K108" s="1394"/>
      <c r="L108" s="1394"/>
      <c r="M108" s="1394"/>
      <c r="N108" s="1394"/>
      <c r="O108" s="1394"/>
      <c r="P108" s="1394"/>
      <c r="Q108" s="1394"/>
      <c r="R108" s="1394"/>
      <c r="S108" s="1394"/>
      <c r="T108" s="1395"/>
    </row>
    <row r="109" spans="2:20" s="35" customFormat="1" ht="14" customHeight="1" x14ac:dyDescent="0.3">
      <c r="B109" s="200"/>
      <c r="C109" s="151" t="s">
        <v>795</v>
      </c>
      <c r="D109" s="148" t="s">
        <v>136</v>
      </c>
      <c r="E109" s="1394"/>
      <c r="F109" s="1394"/>
      <c r="G109" s="1394"/>
      <c r="H109" s="1394"/>
      <c r="I109" s="1394"/>
      <c r="J109" s="1394"/>
      <c r="K109" s="1394"/>
      <c r="L109" s="1394"/>
      <c r="M109" s="1394"/>
      <c r="N109" s="1394"/>
      <c r="O109" s="1394"/>
      <c r="P109" s="1394"/>
      <c r="Q109" s="1394"/>
      <c r="R109" s="1394"/>
      <c r="S109" s="1394"/>
      <c r="T109" s="1395"/>
    </row>
    <row r="110" spans="2:20" s="35" customFormat="1" ht="14" customHeight="1" x14ac:dyDescent="0.3">
      <c r="B110" s="200"/>
      <c r="C110" s="151" t="s">
        <v>796</v>
      </c>
      <c r="D110" s="148" t="s">
        <v>136</v>
      </c>
      <c r="E110" s="1394"/>
      <c r="F110" s="1394"/>
      <c r="G110" s="1394"/>
      <c r="H110" s="1394"/>
      <c r="I110" s="1394"/>
      <c r="J110" s="1394"/>
      <c r="K110" s="1394"/>
      <c r="L110" s="1394"/>
      <c r="M110" s="1394"/>
      <c r="N110" s="1394"/>
      <c r="O110" s="1394"/>
      <c r="P110" s="1394"/>
      <c r="Q110" s="1394"/>
      <c r="R110" s="1394"/>
      <c r="S110" s="1394"/>
      <c r="T110" s="1395"/>
    </row>
    <row r="111" spans="2:20" s="35" customFormat="1" ht="14" customHeight="1" x14ac:dyDescent="0.3">
      <c r="B111" s="200"/>
      <c r="C111" s="151" t="s">
        <v>797</v>
      </c>
      <c r="D111" s="148" t="s">
        <v>136</v>
      </c>
      <c r="E111" s="1394"/>
      <c r="F111" s="1394"/>
      <c r="G111" s="1394"/>
      <c r="H111" s="1394"/>
      <c r="I111" s="1394"/>
      <c r="J111" s="1394"/>
      <c r="K111" s="1394"/>
      <c r="L111" s="1394"/>
      <c r="M111" s="1394"/>
      <c r="N111" s="1394"/>
      <c r="O111" s="1394"/>
      <c r="P111" s="1394"/>
      <c r="Q111" s="1394"/>
      <c r="R111" s="1394"/>
      <c r="S111" s="1394"/>
      <c r="T111" s="1395"/>
    </row>
    <row r="112" spans="2:20" s="35" customFormat="1" ht="14" customHeight="1" x14ac:dyDescent="0.3">
      <c r="B112" s="200"/>
      <c r="C112" s="151" t="s">
        <v>798</v>
      </c>
      <c r="D112" s="148" t="s">
        <v>136</v>
      </c>
      <c r="E112" s="1394"/>
      <c r="F112" s="1394"/>
      <c r="G112" s="1394"/>
      <c r="H112" s="1394"/>
      <c r="I112" s="1394"/>
      <c r="J112" s="1394"/>
      <c r="K112" s="1394"/>
      <c r="L112" s="1394"/>
      <c r="M112" s="1394"/>
      <c r="N112" s="1394"/>
      <c r="O112" s="1394"/>
      <c r="P112" s="1394"/>
      <c r="Q112" s="1394"/>
      <c r="R112" s="1394"/>
      <c r="S112" s="1394"/>
      <c r="T112" s="1395"/>
    </row>
    <row r="113" spans="2:20" s="35" customFormat="1" ht="14" customHeight="1" x14ac:dyDescent="0.3">
      <c r="B113" s="200"/>
      <c r="C113" s="151" t="s">
        <v>799</v>
      </c>
      <c r="D113" s="148" t="s">
        <v>136</v>
      </c>
      <c r="E113" s="1394"/>
      <c r="F113" s="1394"/>
      <c r="G113" s="1394"/>
      <c r="H113" s="1394"/>
      <c r="I113" s="1394"/>
      <c r="J113" s="1394"/>
      <c r="K113" s="1394"/>
      <c r="L113" s="1394"/>
      <c r="M113" s="1394"/>
      <c r="N113" s="1394"/>
      <c r="O113" s="1394"/>
      <c r="P113" s="1394"/>
      <c r="Q113" s="1394"/>
      <c r="R113" s="1394"/>
      <c r="S113" s="1394"/>
      <c r="T113" s="1395"/>
    </row>
    <row r="114" spans="2:20" s="35" customFormat="1" ht="14" customHeight="1" x14ac:dyDescent="0.3">
      <c r="B114" s="200"/>
      <c r="C114" s="151" t="s">
        <v>800</v>
      </c>
      <c r="D114" s="148" t="s">
        <v>136</v>
      </c>
      <c r="E114" s="1394"/>
      <c r="F114" s="1394"/>
      <c r="G114" s="1394"/>
      <c r="H114" s="1394"/>
      <c r="I114" s="1394"/>
      <c r="J114" s="1394"/>
      <c r="K114" s="1394"/>
      <c r="L114" s="1394"/>
      <c r="M114" s="1394"/>
      <c r="N114" s="1394"/>
      <c r="O114" s="1394"/>
      <c r="P114" s="1394"/>
      <c r="Q114" s="1394"/>
      <c r="R114" s="1394"/>
      <c r="S114" s="1394"/>
      <c r="T114" s="1395"/>
    </row>
    <row r="115" spans="2:20" s="35" customFormat="1" ht="14" customHeight="1" x14ac:dyDescent="0.3">
      <c r="B115" s="200"/>
      <c r="C115" s="151" t="s">
        <v>801</v>
      </c>
      <c r="D115" s="148" t="s">
        <v>136</v>
      </c>
      <c r="E115" s="1394"/>
      <c r="F115" s="1394"/>
      <c r="G115" s="1394"/>
      <c r="H115" s="1394"/>
      <c r="I115" s="1394"/>
      <c r="J115" s="1394"/>
      <c r="K115" s="1394"/>
      <c r="L115" s="1394"/>
      <c r="M115" s="1394"/>
      <c r="N115" s="1394"/>
      <c r="O115" s="1394"/>
      <c r="P115" s="1394"/>
      <c r="Q115" s="1394"/>
      <c r="R115" s="1394"/>
      <c r="S115" s="1394"/>
      <c r="T115" s="1395"/>
    </row>
    <row r="116" spans="2:20" s="35" customFormat="1" ht="14" customHeight="1" x14ac:dyDescent="0.3">
      <c r="B116" s="200"/>
      <c r="C116" s="151" t="s">
        <v>802</v>
      </c>
      <c r="D116" s="148" t="s">
        <v>136</v>
      </c>
      <c r="E116" s="1394"/>
      <c r="F116" s="1394"/>
      <c r="G116" s="1394"/>
      <c r="H116" s="1394"/>
      <c r="I116" s="1394"/>
      <c r="J116" s="1394"/>
      <c r="K116" s="1394"/>
      <c r="L116" s="1394"/>
      <c r="M116" s="1394"/>
      <c r="N116" s="1394"/>
      <c r="O116" s="1394"/>
      <c r="P116" s="1394"/>
      <c r="Q116" s="1394"/>
      <c r="R116" s="1394"/>
      <c r="S116" s="1394"/>
      <c r="T116" s="1395"/>
    </row>
    <row r="117" spans="2:20" s="35" customFormat="1" ht="14" customHeight="1" x14ac:dyDescent="0.3">
      <c r="B117" s="200"/>
      <c r="C117" s="146" t="s">
        <v>139</v>
      </c>
      <c r="D117" s="148" t="s">
        <v>136</v>
      </c>
      <c r="E117" s="1394"/>
      <c r="F117" s="1394"/>
      <c r="G117" s="1394"/>
      <c r="H117" s="1394"/>
      <c r="I117" s="1394"/>
      <c r="J117" s="1394"/>
      <c r="K117" s="1394"/>
      <c r="L117" s="1394"/>
      <c r="M117" s="1394"/>
      <c r="N117" s="1394"/>
      <c r="O117" s="1394"/>
      <c r="P117" s="1394"/>
      <c r="Q117" s="1394"/>
      <c r="R117" s="1394"/>
      <c r="S117" s="1394"/>
      <c r="T117" s="1395"/>
    </row>
    <row r="118" spans="2:20" s="35" customFormat="1" ht="14" customHeight="1" x14ac:dyDescent="0.3">
      <c r="B118" s="199"/>
      <c r="C118" s="146"/>
      <c r="D118" s="147"/>
      <c r="E118" s="1394"/>
      <c r="F118" s="1394"/>
      <c r="G118" s="1394"/>
      <c r="H118" s="1394"/>
      <c r="I118" s="1394"/>
      <c r="J118" s="1394"/>
      <c r="K118" s="1394"/>
      <c r="L118" s="1394"/>
      <c r="M118" s="1394"/>
      <c r="N118" s="1394"/>
      <c r="O118" s="1394"/>
      <c r="P118" s="1394"/>
      <c r="Q118" s="1394"/>
      <c r="R118" s="1394"/>
      <c r="S118" s="1394"/>
      <c r="T118" s="1395"/>
    </row>
    <row r="119" spans="2:20" s="6" customFormat="1" ht="14" customHeight="1" x14ac:dyDescent="0.3">
      <c r="B119" s="152">
        <v>8</v>
      </c>
      <c r="C119" s="70" t="s">
        <v>723</v>
      </c>
      <c r="D119" s="148" t="s">
        <v>136</v>
      </c>
      <c r="E119" s="1394"/>
      <c r="F119" s="1394"/>
      <c r="G119" s="1394"/>
      <c r="H119" s="1394"/>
      <c r="I119" s="1394"/>
      <c r="J119" s="1394"/>
      <c r="K119" s="1394"/>
      <c r="L119" s="1394"/>
      <c r="M119" s="1394"/>
      <c r="N119" s="1394"/>
      <c r="O119" s="1394"/>
      <c r="P119" s="1394"/>
      <c r="Q119" s="1394"/>
      <c r="R119" s="1394"/>
      <c r="S119" s="1394"/>
      <c r="T119" s="1395"/>
    </row>
    <row r="120" spans="2:20" s="6" customFormat="1" ht="14" customHeight="1" x14ac:dyDescent="0.3">
      <c r="B120" s="152"/>
      <c r="C120" s="154"/>
      <c r="D120" s="134"/>
      <c r="E120" s="1394"/>
      <c r="F120" s="1394"/>
      <c r="G120" s="1394"/>
      <c r="H120" s="1394"/>
      <c r="I120" s="1394"/>
      <c r="J120" s="1394"/>
      <c r="K120" s="1394"/>
      <c r="L120" s="1394"/>
      <c r="M120" s="1394"/>
      <c r="N120" s="1394"/>
      <c r="O120" s="1394"/>
      <c r="P120" s="1394"/>
      <c r="Q120" s="1394"/>
      <c r="R120" s="1394"/>
      <c r="S120" s="1394"/>
      <c r="T120" s="1395"/>
    </row>
    <row r="121" spans="2:20" s="6" customFormat="1" ht="14" customHeight="1" x14ac:dyDescent="0.3">
      <c r="B121" s="152">
        <v>9</v>
      </c>
      <c r="C121" s="154" t="s">
        <v>724</v>
      </c>
      <c r="D121" s="134" t="s">
        <v>140</v>
      </c>
      <c r="E121" s="1396"/>
      <c r="F121" s="1396"/>
      <c r="G121" s="1396"/>
      <c r="H121" s="1396"/>
      <c r="I121" s="1396"/>
      <c r="J121" s="1396"/>
      <c r="K121" s="1396"/>
      <c r="L121" s="1396"/>
      <c r="M121" s="1396"/>
      <c r="N121" s="1396"/>
      <c r="O121" s="1396"/>
      <c r="P121" s="1396"/>
      <c r="Q121" s="1396"/>
      <c r="R121" s="1396"/>
      <c r="S121" s="1396"/>
      <c r="T121" s="1397"/>
    </row>
    <row r="122" spans="2:20" s="1" customFormat="1" ht="16" x14ac:dyDescent="0.3">
      <c r="B122" s="202"/>
      <c r="C122" s="40"/>
      <c r="D122" s="41"/>
      <c r="E122" s="41"/>
      <c r="F122" s="41"/>
      <c r="G122" s="41"/>
      <c r="H122" s="41"/>
      <c r="I122" s="6"/>
      <c r="J122" s="6"/>
      <c r="K122" s="6"/>
      <c r="L122" s="6"/>
      <c r="M122" s="6"/>
      <c r="N122" s="6"/>
      <c r="O122" s="6"/>
      <c r="P122" s="6"/>
      <c r="Q122" s="6"/>
      <c r="R122" s="6"/>
      <c r="S122" s="6"/>
    </row>
    <row r="123" spans="2:20" s="1" customFormat="1" x14ac:dyDescent="0.3">
      <c r="B123" s="203" t="s">
        <v>141</v>
      </c>
      <c r="C123" s="40" t="s">
        <v>699</v>
      </c>
      <c r="D123" s="41"/>
      <c r="E123" s="41"/>
      <c r="F123" s="41"/>
      <c r="G123" s="41"/>
      <c r="H123" s="41"/>
      <c r="I123" s="6"/>
      <c r="J123" s="6"/>
      <c r="K123" s="6"/>
      <c r="L123" s="6"/>
      <c r="M123" s="6"/>
      <c r="N123" s="6"/>
      <c r="O123" s="6"/>
      <c r="P123" s="6"/>
      <c r="Q123" s="6"/>
      <c r="R123" s="6"/>
      <c r="S123" s="6"/>
    </row>
    <row r="124" spans="2:20" s="1" customFormat="1" ht="17.25" customHeight="1" x14ac:dyDescent="0.3">
      <c r="B124" s="204">
        <v>2</v>
      </c>
      <c r="C124" s="45" t="s">
        <v>454</v>
      </c>
      <c r="D124" s="44"/>
      <c r="E124" s="44"/>
      <c r="F124" s="44"/>
      <c r="G124" s="44"/>
      <c r="H124" s="44"/>
      <c r="I124" s="6"/>
      <c r="J124" s="6"/>
      <c r="K124" s="6"/>
      <c r="L124" s="6"/>
      <c r="M124" s="6"/>
      <c r="N124" s="6"/>
      <c r="O124" s="6"/>
      <c r="P124" s="6"/>
      <c r="Q124" s="6"/>
      <c r="R124" s="6"/>
      <c r="S124" s="6"/>
    </row>
    <row r="125" spans="2:20" s="1" customFormat="1" ht="15.75" customHeight="1" x14ac:dyDescent="0.3">
      <c r="B125" s="204">
        <v>3</v>
      </c>
      <c r="C125" s="46" t="s">
        <v>142</v>
      </c>
      <c r="D125" s="44"/>
      <c r="E125" s="44"/>
      <c r="F125" s="44"/>
      <c r="G125" s="44"/>
      <c r="H125" s="44"/>
      <c r="I125" s="47"/>
      <c r="J125" s="47"/>
      <c r="K125" s="47"/>
      <c r="L125" s="47"/>
      <c r="M125" s="11"/>
      <c r="N125" s="11"/>
      <c r="O125" s="11"/>
    </row>
    <row r="126" spans="2:20" s="1" customFormat="1" ht="15" customHeight="1" x14ac:dyDescent="0.3">
      <c r="B126" s="204">
        <v>4</v>
      </c>
      <c r="C126" s="45" t="s">
        <v>143</v>
      </c>
      <c r="D126" s="48"/>
      <c r="E126" s="48"/>
      <c r="F126" s="48"/>
      <c r="G126" s="48"/>
      <c r="H126" s="48"/>
      <c r="I126" s="43"/>
      <c r="J126" s="43"/>
      <c r="K126" s="43"/>
      <c r="L126" s="43"/>
      <c r="M126" s="43"/>
      <c r="N126" s="43"/>
      <c r="O126" s="43"/>
    </row>
    <row r="127" spans="2:20" ht="16" x14ac:dyDescent="0.3">
      <c r="B127" s="204">
        <v>5</v>
      </c>
      <c r="C127" s="5" t="s">
        <v>700</v>
      </c>
      <c r="I127" s="43"/>
      <c r="J127" s="43"/>
      <c r="K127" s="43"/>
      <c r="L127" s="43"/>
      <c r="M127" s="43"/>
      <c r="N127" s="43"/>
      <c r="O127" s="43"/>
      <c r="P127" s="1"/>
      <c r="Q127" s="1"/>
      <c r="R127" s="1"/>
      <c r="S127" s="1"/>
    </row>
    <row r="128" spans="2:20" ht="16" x14ac:dyDescent="0.3">
      <c r="B128" s="204">
        <v>6</v>
      </c>
      <c r="C128" s="5" t="s">
        <v>698</v>
      </c>
      <c r="I128" s="43"/>
      <c r="J128" s="43"/>
      <c r="K128" s="43"/>
      <c r="L128" s="43"/>
      <c r="M128" s="43"/>
      <c r="N128" s="43"/>
      <c r="O128" s="43"/>
      <c r="P128" s="1"/>
      <c r="Q128" s="1"/>
      <c r="R128" s="1"/>
      <c r="S128" s="1"/>
    </row>
    <row r="129" spans="9:19" x14ac:dyDescent="0.3">
      <c r="I129" s="50"/>
      <c r="J129" s="50"/>
      <c r="K129" s="50"/>
      <c r="L129" s="50"/>
      <c r="M129" s="50"/>
      <c r="N129" s="50"/>
      <c r="O129" s="50"/>
      <c r="P129" s="1"/>
      <c r="Q129" s="1"/>
      <c r="R129" s="1"/>
      <c r="S129" s="1"/>
    </row>
    <row r="130" spans="9:19" x14ac:dyDescent="0.3">
      <c r="M130" s="51"/>
    </row>
  </sheetData>
  <mergeCells count="11">
    <mergeCell ref="U6:U8"/>
    <mergeCell ref="E10:T121"/>
    <mergeCell ref="B2:T2"/>
    <mergeCell ref="B3:T3"/>
    <mergeCell ref="B4:T4"/>
    <mergeCell ref="B6:B8"/>
    <mergeCell ref="C6:C8"/>
    <mergeCell ref="D6:D8"/>
    <mergeCell ref="H6:J6"/>
    <mergeCell ref="K6:O6"/>
    <mergeCell ref="E6:G6"/>
  </mergeCells>
  <pageMargins left="0.82677165354330717" right="0.51181102362204722" top="0.43307086614173229" bottom="0.62992125984251968" header="0.51181102362204722" footer="0.51181102362204722"/>
  <pageSetup paperSize="9" scale="35" fitToHeight="0" orientation="landscape" r:id="rId1"/>
  <headerFooter alignWithMargins="0"/>
  <rowBreaks count="1" manualBreakCount="1">
    <brk id="8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U80"/>
  <sheetViews>
    <sheetView showGridLines="0" view="pageBreakPreview" zoomScale="70" zoomScaleNormal="75" zoomScaleSheetLayoutView="70" workbookViewId="0">
      <pane xSplit="4" ySplit="9" topLeftCell="E10" activePane="bottomRight" state="frozen"/>
      <selection pane="topRight" activeCell="E1" sqref="E1"/>
      <selection pane="bottomLeft" activeCell="A10" sqref="A10"/>
      <selection pane="bottomRight" activeCell="A8" sqref="A8:XFD8"/>
    </sheetView>
  </sheetViews>
  <sheetFormatPr defaultColWidth="9.36328125" defaultRowHeight="14" x14ac:dyDescent="0.3"/>
  <cols>
    <col min="1" max="1" width="3.36328125" style="5" customWidth="1"/>
    <col min="2" max="2" width="8" style="5" customWidth="1"/>
    <col min="3" max="3" width="36.453125" style="5" customWidth="1"/>
    <col min="4" max="8" width="15.6328125" style="5" customWidth="1"/>
    <col min="9" max="11" width="16.36328125" style="5" customWidth="1"/>
    <col min="12" max="20" width="15.6328125" style="5" customWidth="1"/>
    <col min="21" max="16384" width="9.36328125" style="5"/>
  </cols>
  <sheetData>
    <row r="2" spans="2:21" x14ac:dyDescent="0.3">
      <c r="B2" s="1352" t="str">
        <f>Index!B2</f>
        <v xml:space="preserve">      Maharashtra State Power Generation Company Ltd.</v>
      </c>
      <c r="C2" s="1353"/>
      <c r="D2" s="1353"/>
      <c r="E2" s="1353"/>
      <c r="F2" s="1353"/>
      <c r="G2" s="1353"/>
      <c r="H2" s="1353"/>
      <c r="I2" s="1353"/>
      <c r="J2" s="1353"/>
      <c r="K2" s="1353"/>
      <c r="L2" s="1353"/>
      <c r="M2" s="1353"/>
      <c r="N2" s="1353"/>
      <c r="O2" s="1353"/>
      <c r="P2" s="1353"/>
      <c r="Q2" s="1353"/>
      <c r="R2" s="1353"/>
      <c r="S2" s="1353"/>
      <c r="T2" s="1353"/>
    </row>
    <row r="3" spans="2:21" x14ac:dyDescent="0.3">
      <c r="B3" s="1352" t="str">
        <f>Index!B3</f>
        <v>MYT Petition Formats for Koyna</v>
      </c>
      <c r="C3" s="1353"/>
      <c r="D3" s="1353"/>
      <c r="E3" s="1353"/>
      <c r="F3" s="1353"/>
      <c r="G3" s="1353"/>
      <c r="H3" s="1353"/>
      <c r="I3" s="1353"/>
      <c r="J3" s="1353"/>
      <c r="K3" s="1353"/>
      <c r="L3" s="1353"/>
      <c r="M3" s="1353"/>
      <c r="N3" s="1353"/>
      <c r="O3" s="1353"/>
      <c r="P3" s="1353"/>
      <c r="Q3" s="1353"/>
      <c r="R3" s="1353"/>
      <c r="S3" s="1353"/>
      <c r="T3" s="1353"/>
    </row>
    <row r="4" spans="2:21" x14ac:dyDescent="0.3">
      <c r="B4" s="1354" t="s">
        <v>390</v>
      </c>
      <c r="C4" s="1353"/>
      <c r="D4" s="1353"/>
      <c r="E4" s="1353"/>
      <c r="F4" s="1353"/>
      <c r="G4" s="1353"/>
      <c r="H4" s="1353"/>
      <c r="I4" s="1353"/>
      <c r="J4" s="1353"/>
      <c r="K4" s="1353"/>
      <c r="L4" s="1353"/>
      <c r="M4" s="1353"/>
      <c r="N4" s="1353"/>
      <c r="O4" s="1353"/>
      <c r="P4" s="1353"/>
      <c r="Q4" s="1353"/>
      <c r="R4" s="1353"/>
      <c r="S4" s="1353"/>
      <c r="T4" s="1353"/>
    </row>
    <row r="5" spans="2:21" x14ac:dyDescent="0.3">
      <c r="B5" s="1352"/>
      <c r="C5" s="1353"/>
      <c r="D5" s="1353"/>
      <c r="E5" s="1353"/>
      <c r="F5" s="1353"/>
      <c r="G5" s="1353"/>
      <c r="H5" s="1353"/>
      <c r="I5" s="1353"/>
      <c r="J5" s="1353"/>
      <c r="K5" s="1353"/>
      <c r="L5" s="1353"/>
      <c r="M5" s="1353"/>
      <c r="N5" s="1353"/>
      <c r="O5" s="1353"/>
      <c r="P5" s="1353"/>
      <c r="Q5" s="1353"/>
      <c r="R5" s="1353"/>
      <c r="S5" s="1353"/>
      <c r="T5" s="1353"/>
    </row>
    <row r="6" spans="2:21" x14ac:dyDescent="0.3">
      <c r="B6" s="52"/>
      <c r="C6" s="16"/>
      <c r="D6" s="17"/>
      <c r="E6" s="17"/>
      <c r="F6" s="17"/>
      <c r="G6" s="17"/>
      <c r="H6" s="17"/>
      <c r="I6" s="17"/>
      <c r="J6" s="17"/>
      <c r="K6" s="17"/>
      <c r="L6" s="17"/>
      <c r="M6" s="17"/>
    </row>
    <row r="7" spans="2:21" s="34" customFormat="1" x14ac:dyDescent="0.3">
      <c r="B7" s="1404" t="s">
        <v>343</v>
      </c>
      <c r="C7" s="1406" t="s">
        <v>37</v>
      </c>
      <c r="D7" s="1406" t="s">
        <v>144</v>
      </c>
      <c r="E7" s="1362" t="s">
        <v>519</v>
      </c>
      <c r="F7" s="1363"/>
      <c r="G7" s="1364"/>
      <c r="H7" s="1362" t="s">
        <v>520</v>
      </c>
      <c r="I7" s="1363"/>
      <c r="J7" s="1364"/>
      <c r="K7" s="1362" t="s">
        <v>521</v>
      </c>
      <c r="L7" s="1363"/>
      <c r="M7" s="1363"/>
      <c r="N7" s="1363"/>
      <c r="O7" s="1364"/>
      <c r="P7" s="593" t="s">
        <v>913</v>
      </c>
      <c r="Q7" s="593" t="s">
        <v>914</v>
      </c>
      <c r="R7" s="593" t="s">
        <v>918</v>
      </c>
      <c r="S7" s="593" t="s">
        <v>915</v>
      </c>
      <c r="T7" s="593" t="s">
        <v>917</v>
      </c>
      <c r="U7" s="1360" t="s">
        <v>27</v>
      </c>
    </row>
    <row r="8" spans="2:21" s="35" customFormat="1" ht="44.25" customHeight="1" x14ac:dyDescent="0.25">
      <c r="B8" s="1404"/>
      <c r="C8" s="1406"/>
      <c r="D8" s="1406"/>
      <c r="E8" s="592" t="s">
        <v>955</v>
      </c>
      <c r="F8" s="594" t="s">
        <v>79</v>
      </c>
      <c r="G8" s="594" t="s">
        <v>459</v>
      </c>
      <c r="H8" s="592" t="s">
        <v>955</v>
      </c>
      <c r="I8" s="594" t="s">
        <v>79</v>
      </c>
      <c r="J8" s="594" t="s">
        <v>459</v>
      </c>
      <c r="K8" s="594" t="s">
        <v>955</v>
      </c>
      <c r="L8" s="594" t="s">
        <v>449</v>
      </c>
      <c r="M8" s="594" t="s">
        <v>455</v>
      </c>
      <c r="N8" s="594" t="s">
        <v>80</v>
      </c>
      <c r="O8" s="594" t="s">
        <v>460</v>
      </c>
      <c r="P8" s="594" t="s">
        <v>916</v>
      </c>
      <c r="Q8" s="594" t="s">
        <v>916</v>
      </c>
      <c r="R8" s="594" t="s">
        <v>916</v>
      </c>
      <c r="S8" s="594" t="s">
        <v>916</v>
      </c>
      <c r="T8" s="594" t="s">
        <v>916</v>
      </c>
      <c r="U8" s="1360"/>
    </row>
    <row r="9" spans="2:21" s="35" customFormat="1" x14ac:dyDescent="0.25">
      <c r="B9" s="1405"/>
      <c r="C9" s="1359"/>
      <c r="D9" s="1359"/>
      <c r="E9" s="594" t="s">
        <v>81</v>
      </c>
      <c r="F9" s="594" t="s">
        <v>82</v>
      </c>
      <c r="G9" s="594" t="s">
        <v>692</v>
      </c>
      <c r="H9" s="594" t="s">
        <v>397</v>
      </c>
      <c r="I9" s="594" t="s">
        <v>414</v>
      </c>
      <c r="J9" s="594" t="s">
        <v>465</v>
      </c>
      <c r="K9" s="594" t="s">
        <v>415</v>
      </c>
      <c r="L9" s="594" t="s">
        <v>416</v>
      </c>
      <c r="M9" s="594" t="s">
        <v>603</v>
      </c>
      <c r="N9" s="594" t="s">
        <v>693</v>
      </c>
      <c r="O9" s="594" t="s">
        <v>516</v>
      </c>
      <c r="P9" s="594" t="s">
        <v>605</v>
      </c>
      <c r="Q9" s="594" t="s">
        <v>606</v>
      </c>
      <c r="R9" s="594" t="s">
        <v>607</v>
      </c>
      <c r="S9" s="594" t="s">
        <v>672</v>
      </c>
      <c r="T9" s="594" t="s">
        <v>608</v>
      </c>
      <c r="U9" s="1361"/>
    </row>
    <row r="10" spans="2:21" s="35" customFormat="1" ht="15" x14ac:dyDescent="0.25">
      <c r="B10" s="387" t="s">
        <v>170</v>
      </c>
      <c r="C10" s="388" t="s">
        <v>812</v>
      </c>
      <c r="D10" s="155"/>
      <c r="E10" s="155"/>
      <c r="F10" s="155"/>
      <c r="G10" s="155"/>
      <c r="H10" s="155"/>
      <c r="I10" s="38"/>
      <c r="J10" s="38"/>
      <c r="K10" s="38"/>
      <c r="L10" s="38"/>
      <c r="M10" s="38"/>
      <c r="N10" s="38"/>
      <c r="O10" s="38"/>
      <c r="P10" s="38"/>
      <c r="Q10" s="38"/>
      <c r="R10" s="38"/>
      <c r="S10" s="38"/>
      <c r="T10" s="38"/>
    </row>
    <row r="11" spans="2:21" s="6" customFormat="1" x14ac:dyDescent="0.3">
      <c r="B11" s="140">
        <v>1</v>
      </c>
      <c r="C11" s="156" t="s">
        <v>145</v>
      </c>
      <c r="D11" s="143" t="s">
        <v>117</v>
      </c>
      <c r="E11" s="1398" t="s">
        <v>839</v>
      </c>
      <c r="F11" s="1398"/>
      <c r="G11" s="1398"/>
      <c r="H11" s="1398"/>
      <c r="I11" s="1398"/>
      <c r="J11" s="1398"/>
      <c r="K11" s="1398"/>
      <c r="L11" s="1398"/>
      <c r="M11" s="1398"/>
      <c r="N11" s="1398"/>
      <c r="O11" s="1398"/>
      <c r="P11" s="1398"/>
      <c r="Q11" s="1398"/>
      <c r="R11" s="1398"/>
      <c r="S11" s="1398"/>
      <c r="T11" s="1399"/>
    </row>
    <row r="12" spans="2:21" s="6" customFormat="1" x14ac:dyDescent="0.3">
      <c r="B12" s="140">
        <f>B11+1</f>
        <v>2</v>
      </c>
      <c r="C12" s="57" t="s">
        <v>813</v>
      </c>
      <c r="D12" s="143" t="s">
        <v>117</v>
      </c>
      <c r="E12" s="1400"/>
      <c r="F12" s="1400"/>
      <c r="G12" s="1400"/>
      <c r="H12" s="1400"/>
      <c r="I12" s="1400"/>
      <c r="J12" s="1400"/>
      <c r="K12" s="1400"/>
      <c r="L12" s="1400"/>
      <c r="M12" s="1400"/>
      <c r="N12" s="1400"/>
      <c r="O12" s="1400"/>
      <c r="P12" s="1400"/>
      <c r="Q12" s="1400"/>
      <c r="R12" s="1400"/>
      <c r="S12" s="1400"/>
      <c r="T12" s="1401"/>
    </row>
    <row r="13" spans="2:21" s="6" customFormat="1" x14ac:dyDescent="0.3">
      <c r="B13" s="140">
        <f t="shared" ref="B13:B27" si="0">B12+1</f>
        <v>3</v>
      </c>
      <c r="C13" s="57" t="s">
        <v>226</v>
      </c>
      <c r="D13" s="143" t="s">
        <v>117</v>
      </c>
      <c r="E13" s="1400"/>
      <c r="F13" s="1400"/>
      <c r="G13" s="1400"/>
      <c r="H13" s="1400"/>
      <c r="I13" s="1400"/>
      <c r="J13" s="1400"/>
      <c r="K13" s="1400"/>
      <c r="L13" s="1400"/>
      <c r="M13" s="1400"/>
      <c r="N13" s="1400"/>
      <c r="O13" s="1400"/>
      <c r="P13" s="1400"/>
      <c r="Q13" s="1400"/>
      <c r="R13" s="1400"/>
      <c r="S13" s="1400"/>
      <c r="T13" s="1401"/>
    </row>
    <row r="14" spans="2:21" s="6" customFormat="1" x14ac:dyDescent="0.3">
      <c r="B14" s="140">
        <f t="shared" si="0"/>
        <v>4</v>
      </c>
      <c r="C14" s="57" t="s">
        <v>814</v>
      </c>
      <c r="D14" s="143" t="s">
        <v>117</v>
      </c>
      <c r="E14" s="1400"/>
      <c r="F14" s="1400"/>
      <c r="G14" s="1400"/>
      <c r="H14" s="1400"/>
      <c r="I14" s="1400"/>
      <c r="J14" s="1400"/>
      <c r="K14" s="1400"/>
      <c r="L14" s="1400"/>
      <c r="M14" s="1400"/>
      <c r="N14" s="1400"/>
      <c r="O14" s="1400"/>
      <c r="P14" s="1400"/>
      <c r="Q14" s="1400"/>
      <c r="R14" s="1400"/>
      <c r="S14" s="1400"/>
      <c r="T14" s="1401"/>
    </row>
    <row r="15" spans="2:21" s="6" customFormat="1" x14ac:dyDescent="0.3">
      <c r="B15" s="140">
        <f t="shared" si="0"/>
        <v>5</v>
      </c>
      <c r="C15" s="57" t="s">
        <v>815</v>
      </c>
      <c r="D15" s="143" t="s">
        <v>117</v>
      </c>
      <c r="E15" s="1400"/>
      <c r="F15" s="1400"/>
      <c r="G15" s="1400"/>
      <c r="H15" s="1400"/>
      <c r="I15" s="1400"/>
      <c r="J15" s="1400"/>
      <c r="K15" s="1400"/>
      <c r="L15" s="1400"/>
      <c r="M15" s="1400"/>
      <c r="N15" s="1400"/>
      <c r="O15" s="1400"/>
      <c r="P15" s="1400"/>
      <c r="Q15" s="1400"/>
      <c r="R15" s="1400"/>
      <c r="S15" s="1400"/>
      <c r="T15" s="1401"/>
    </row>
    <row r="16" spans="2:21" s="6" customFormat="1" x14ac:dyDescent="0.3">
      <c r="B16" s="140">
        <f t="shared" si="0"/>
        <v>6</v>
      </c>
      <c r="C16" s="57" t="s">
        <v>149</v>
      </c>
      <c r="D16" s="143" t="s">
        <v>117</v>
      </c>
      <c r="E16" s="1400"/>
      <c r="F16" s="1400"/>
      <c r="G16" s="1400"/>
      <c r="H16" s="1400"/>
      <c r="I16" s="1400"/>
      <c r="J16" s="1400"/>
      <c r="K16" s="1400"/>
      <c r="L16" s="1400"/>
      <c r="M16" s="1400"/>
      <c r="N16" s="1400"/>
      <c r="O16" s="1400"/>
      <c r="P16" s="1400"/>
      <c r="Q16" s="1400"/>
      <c r="R16" s="1400"/>
      <c r="S16" s="1400"/>
      <c r="T16" s="1401"/>
    </row>
    <row r="17" spans="2:20" s="6" customFormat="1" x14ac:dyDescent="0.3">
      <c r="B17" s="140">
        <f t="shared" si="0"/>
        <v>7</v>
      </c>
      <c r="C17" s="57" t="s">
        <v>816</v>
      </c>
      <c r="D17" s="143" t="s">
        <v>117</v>
      </c>
      <c r="E17" s="1400"/>
      <c r="F17" s="1400"/>
      <c r="G17" s="1400"/>
      <c r="H17" s="1400"/>
      <c r="I17" s="1400"/>
      <c r="J17" s="1400"/>
      <c r="K17" s="1400"/>
      <c r="L17" s="1400"/>
      <c r="M17" s="1400"/>
      <c r="N17" s="1400"/>
      <c r="O17" s="1400"/>
      <c r="P17" s="1400"/>
      <c r="Q17" s="1400"/>
      <c r="R17" s="1400"/>
      <c r="S17" s="1400"/>
      <c r="T17" s="1401"/>
    </row>
    <row r="18" spans="2:20" s="6" customFormat="1" x14ac:dyDescent="0.3">
      <c r="B18" s="140">
        <f t="shared" si="0"/>
        <v>8</v>
      </c>
      <c r="C18" s="57" t="s">
        <v>817</v>
      </c>
      <c r="D18" s="143" t="s">
        <v>117</v>
      </c>
      <c r="E18" s="1400"/>
      <c r="F18" s="1400"/>
      <c r="G18" s="1400"/>
      <c r="H18" s="1400"/>
      <c r="I18" s="1400"/>
      <c r="J18" s="1400"/>
      <c r="K18" s="1400"/>
      <c r="L18" s="1400"/>
      <c r="M18" s="1400"/>
      <c r="N18" s="1400"/>
      <c r="O18" s="1400"/>
      <c r="P18" s="1400"/>
      <c r="Q18" s="1400"/>
      <c r="R18" s="1400"/>
      <c r="S18" s="1400"/>
      <c r="T18" s="1401"/>
    </row>
    <row r="19" spans="2:20" s="6" customFormat="1" x14ac:dyDescent="0.3">
      <c r="B19" s="140">
        <f t="shared" si="0"/>
        <v>9</v>
      </c>
      <c r="C19" s="57" t="s">
        <v>818</v>
      </c>
      <c r="D19" s="143" t="s">
        <v>117</v>
      </c>
      <c r="E19" s="1400"/>
      <c r="F19" s="1400"/>
      <c r="G19" s="1400"/>
      <c r="H19" s="1400"/>
      <c r="I19" s="1400"/>
      <c r="J19" s="1400"/>
      <c r="K19" s="1400"/>
      <c r="L19" s="1400"/>
      <c r="M19" s="1400"/>
      <c r="N19" s="1400"/>
      <c r="O19" s="1400"/>
      <c r="P19" s="1400"/>
      <c r="Q19" s="1400"/>
      <c r="R19" s="1400"/>
      <c r="S19" s="1400"/>
      <c r="T19" s="1401"/>
    </row>
    <row r="20" spans="2:20" s="6" customFormat="1" x14ac:dyDescent="0.3">
      <c r="B20" s="140">
        <f t="shared" si="0"/>
        <v>10</v>
      </c>
      <c r="C20" s="57" t="s">
        <v>819</v>
      </c>
      <c r="D20" s="143" t="s">
        <v>117</v>
      </c>
      <c r="E20" s="1400"/>
      <c r="F20" s="1400"/>
      <c r="G20" s="1400"/>
      <c r="H20" s="1400"/>
      <c r="I20" s="1400"/>
      <c r="J20" s="1400"/>
      <c r="K20" s="1400"/>
      <c r="L20" s="1400"/>
      <c r="M20" s="1400"/>
      <c r="N20" s="1400"/>
      <c r="O20" s="1400"/>
      <c r="P20" s="1400"/>
      <c r="Q20" s="1400"/>
      <c r="R20" s="1400"/>
      <c r="S20" s="1400"/>
      <c r="T20" s="1401"/>
    </row>
    <row r="21" spans="2:20" s="6" customFormat="1" x14ac:dyDescent="0.3">
      <c r="B21" s="140">
        <f t="shared" si="0"/>
        <v>11</v>
      </c>
      <c r="C21" s="57" t="s">
        <v>820</v>
      </c>
      <c r="D21" s="143" t="s">
        <v>117</v>
      </c>
      <c r="E21" s="1400"/>
      <c r="F21" s="1400"/>
      <c r="G21" s="1400"/>
      <c r="H21" s="1400"/>
      <c r="I21" s="1400"/>
      <c r="J21" s="1400"/>
      <c r="K21" s="1400"/>
      <c r="L21" s="1400"/>
      <c r="M21" s="1400"/>
      <c r="N21" s="1400"/>
      <c r="O21" s="1400"/>
      <c r="P21" s="1400"/>
      <c r="Q21" s="1400"/>
      <c r="R21" s="1400"/>
      <c r="S21" s="1400"/>
      <c r="T21" s="1401"/>
    </row>
    <row r="22" spans="2:20" s="6" customFormat="1" x14ac:dyDescent="0.3">
      <c r="B22" s="140">
        <f t="shared" si="0"/>
        <v>12</v>
      </c>
      <c r="C22" s="57" t="s">
        <v>820</v>
      </c>
      <c r="D22" s="143" t="s">
        <v>117</v>
      </c>
      <c r="E22" s="1400"/>
      <c r="F22" s="1400"/>
      <c r="G22" s="1400"/>
      <c r="H22" s="1400"/>
      <c r="I22" s="1400"/>
      <c r="J22" s="1400"/>
      <c r="K22" s="1400"/>
      <c r="L22" s="1400"/>
      <c r="M22" s="1400"/>
      <c r="N22" s="1400"/>
      <c r="O22" s="1400"/>
      <c r="P22" s="1400"/>
      <c r="Q22" s="1400"/>
      <c r="R22" s="1400"/>
      <c r="S22" s="1400"/>
      <c r="T22" s="1401"/>
    </row>
    <row r="23" spans="2:20" s="6" customFormat="1" x14ac:dyDescent="0.3">
      <c r="B23" s="140">
        <f t="shared" si="0"/>
        <v>13</v>
      </c>
      <c r="C23" s="57" t="s">
        <v>821</v>
      </c>
      <c r="D23" s="143" t="s">
        <v>117</v>
      </c>
      <c r="E23" s="1400"/>
      <c r="F23" s="1400"/>
      <c r="G23" s="1400"/>
      <c r="H23" s="1400"/>
      <c r="I23" s="1400"/>
      <c r="J23" s="1400"/>
      <c r="K23" s="1400"/>
      <c r="L23" s="1400"/>
      <c r="M23" s="1400"/>
      <c r="N23" s="1400"/>
      <c r="O23" s="1400"/>
      <c r="P23" s="1400"/>
      <c r="Q23" s="1400"/>
      <c r="R23" s="1400"/>
      <c r="S23" s="1400"/>
      <c r="T23" s="1401"/>
    </row>
    <row r="24" spans="2:20" s="6" customFormat="1" ht="32.5" customHeight="1" x14ac:dyDescent="0.3">
      <c r="B24" s="140">
        <f t="shared" si="0"/>
        <v>14</v>
      </c>
      <c r="C24" s="59" t="s">
        <v>725</v>
      </c>
      <c r="D24" s="143" t="s">
        <v>117</v>
      </c>
      <c r="E24" s="1400"/>
      <c r="F24" s="1400"/>
      <c r="G24" s="1400"/>
      <c r="H24" s="1400"/>
      <c r="I24" s="1400"/>
      <c r="J24" s="1400"/>
      <c r="K24" s="1400"/>
      <c r="L24" s="1400"/>
      <c r="M24" s="1400"/>
      <c r="N24" s="1400"/>
      <c r="O24" s="1400"/>
      <c r="P24" s="1400"/>
      <c r="Q24" s="1400"/>
      <c r="R24" s="1400"/>
      <c r="S24" s="1400"/>
      <c r="T24" s="1401"/>
    </row>
    <row r="25" spans="2:20" s="6" customFormat="1" x14ac:dyDescent="0.3">
      <c r="B25" s="140">
        <f t="shared" si="0"/>
        <v>15</v>
      </c>
      <c r="C25" s="58" t="s">
        <v>151</v>
      </c>
      <c r="D25" s="143" t="s">
        <v>98</v>
      </c>
      <c r="E25" s="1400"/>
      <c r="F25" s="1400"/>
      <c r="G25" s="1400"/>
      <c r="H25" s="1400"/>
      <c r="I25" s="1400"/>
      <c r="J25" s="1400"/>
      <c r="K25" s="1400"/>
      <c r="L25" s="1400"/>
      <c r="M25" s="1400"/>
      <c r="N25" s="1400"/>
      <c r="O25" s="1400"/>
      <c r="P25" s="1400"/>
      <c r="Q25" s="1400"/>
      <c r="R25" s="1400"/>
      <c r="S25" s="1400"/>
      <c r="T25" s="1401"/>
    </row>
    <row r="26" spans="2:20" s="6" customFormat="1" x14ac:dyDescent="0.3">
      <c r="B26" s="140">
        <f t="shared" si="0"/>
        <v>16</v>
      </c>
      <c r="C26" s="58" t="s">
        <v>704</v>
      </c>
      <c r="D26" s="143" t="s">
        <v>117</v>
      </c>
      <c r="E26" s="1400"/>
      <c r="F26" s="1400"/>
      <c r="G26" s="1400"/>
      <c r="H26" s="1400"/>
      <c r="I26" s="1400"/>
      <c r="J26" s="1400"/>
      <c r="K26" s="1400"/>
      <c r="L26" s="1400"/>
      <c r="M26" s="1400"/>
      <c r="N26" s="1400"/>
      <c r="O26" s="1400"/>
      <c r="P26" s="1400"/>
      <c r="Q26" s="1400"/>
      <c r="R26" s="1400"/>
      <c r="S26" s="1400"/>
      <c r="T26" s="1401"/>
    </row>
    <row r="27" spans="2:20" s="6" customFormat="1" ht="28" x14ac:dyDescent="0.3">
      <c r="B27" s="140">
        <f t="shared" si="0"/>
        <v>17</v>
      </c>
      <c r="C27" s="59" t="s">
        <v>726</v>
      </c>
      <c r="D27" s="158" t="s">
        <v>117</v>
      </c>
      <c r="E27" s="1400"/>
      <c r="F27" s="1400"/>
      <c r="G27" s="1400"/>
      <c r="H27" s="1400"/>
      <c r="I27" s="1400"/>
      <c r="J27" s="1400"/>
      <c r="K27" s="1400"/>
      <c r="L27" s="1400"/>
      <c r="M27" s="1400"/>
      <c r="N27" s="1400"/>
      <c r="O27" s="1400"/>
      <c r="P27" s="1400"/>
      <c r="Q27" s="1400"/>
      <c r="R27" s="1400"/>
      <c r="S27" s="1400"/>
      <c r="T27" s="1401"/>
    </row>
    <row r="28" spans="2:20" s="6" customFormat="1" x14ac:dyDescent="0.3">
      <c r="B28" s="166"/>
      <c r="C28" s="59"/>
      <c r="D28" s="158"/>
      <c r="E28" s="1400"/>
      <c r="F28" s="1400"/>
      <c r="G28" s="1400"/>
      <c r="H28" s="1400"/>
      <c r="I28" s="1400"/>
      <c r="J28" s="1400"/>
      <c r="K28" s="1400"/>
      <c r="L28" s="1400"/>
      <c r="M28" s="1400"/>
      <c r="N28" s="1400"/>
      <c r="O28" s="1400"/>
      <c r="P28" s="1400"/>
      <c r="Q28" s="1400"/>
      <c r="R28" s="1400"/>
      <c r="S28" s="1400"/>
      <c r="T28" s="1401"/>
    </row>
    <row r="29" spans="2:20" s="6" customFormat="1" ht="15" x14ac:dyDescent="0.3">
      <c r="B29" s="390" t="s">
        <v>183</v>
      </c>
      <c r="C29" s="391" t="s">
        <v>822</v>
      </c>
      <c r="D29" s="158"/>
      <c r="E29" s="1400"/>
      <c r="F29" s="1400"/>
      <c r="G29" s="1400"/>
      <c r="H29" s="1400"/>
      <c r="I29" s="1400"/>
      <c r="J29" s="1400"/>
      <c r="K29" s="1400"/>
      <c r="L29" s="1400"/>
      <c r="M29" s="1400"/>
      <c r="N29" s="1400"/>
      <c r="O29" s="1400"/>
      <c r="P29" s="1400"/>
      <c r="Q29" s="1400"/>
      <c r="R29" s="1400"/>
      <c r="S29" s="1400"/>
      <c r="T29" s="1401"/>
    </row>
    <row r="30" spans="2:20" s="6" customFormat="1" ht="15.5" x14ac:dyDescent="0.3">
      <c r="B30" s="392">
        <v>1</v>
      </c>
      <c r="C30" s="57" t="s">
        <v>823</v>
      </c>
      <c r="D30" s="166" t="s">
        <v>117</v>
      </c>
      <c r="E30" s="1400"/>
      <c r="F30" s="1400"/>
      <c r="G30" s="1400"/>
      <c r="H30" s="1400"/>
      <c r="I30" s="1400"/>
      <c r="J30" s="1400"/>
      <c r="K30" s="1400"/>
      <c r="L30" s="1400"/>
      <c r="M30" s="1400"/>
      <c r="N30" s="1400"/>
      <c r="O30" s="1400"/>
      <c r="P30" s="1400"/>
      <c r="Q30" s="1400"/>
      <c r="R30" s="1400"/>
      <c r="S30" s="1400"/>
      <c r="T30" s="1401"/>
    </row>
    <row r="31" spans="2:20" s="6" customFormat="1" ht="15.5" x14ac:dyDescent="0.3">
      <c r="B31" s="392">
        <v>2</v>
      </c>
      <c r="C31" s="57" t="s">
        <v>824</v>
      </c>
      <c r="D31" s="166" t="s">
        <v>117</v>
      </c>
      <c r="E31" s="1400"/>
      <c r="F31" s="1400"/>
      <c r="G31" s="1400"/>
      <c r="H31" s="1400"/>
      <c r="I31" s="1400"/>
      <c r="J31" s="1400"/>
      <c r="K31" s="1400"/>
      <c r="L31" s="1400"/>
      <c r="M31" s="1400"/>
      <c r="N31" s="1400"/>
      <c r="O31" s="1400"/>
      <c r="P31" s="1400"/>
      <c r="Q31" s="1400"/>
      <c r="R31" s="1400"/>
      <c r="S31" s="1400"/>
      <c r="T31" s="1401"/>
    </row>
    <row r="32" spans="2:20" s="6" customFormat="1" ht="15.5" x14ac:dyDescent="0.3">
      <c r="B32" s="392">
        <v>3</v>
      </c>
      <c r="C32" s="57" t="s">
        <v>226</v>
      </c>
      <c r="D32" s="166" t="s">
        <v>117</v>
      </c>
      <c r="E32" s="1400"/>
      <c r="F32" s="1400"/>
      <c r="G32" s="1400"/>
      <c r="H32" s="1400"/>
      <c r="I32" s="1400"/>
      <c r="J32" s="1400"/>
      <c r="K32" s="1400"/>
      <c r="L32" s="1400"/>
      <c r="M32" s="1400"/>
      <c r="N32" s="1400"/>
      <c r="O32" s="1400"/>
      <c r="P32" s="1400"/>
      <c r="Q32" s="1400"/>
      <c r="R32" s="1400"/>
      <c r="S32" s="1400"/>
      <c r="T32" s="1401"/>
    </row>
    <row r="33" spans="2:20" s="6" customFormat="1" ht="15.5" x14ac:dyDescent="0.3">
      <c r="B33" s="392">
        <v>4</v>
      </c>
      <c r="C33" s="57" t="s">
        <v>825</v>
      </c>
      <c r="D33" s="166" t="s">
        <v>117</v>
      </c>
      <c r="E33" s="1400"/>
      <c r="F33" s="1400"/>
      <c r="G33" s="1400"/>
      <c r="H33" s="1400"/>
      <c r="I33" s="1400"/>
      <c r="J33" s="1400"/>
      <c r="K33" s="1400"/>
      <c r="L33" s="1400"/>
      <c r="M33" s="1400"/>
      <c r="N33" s="1400"/>
      <c r="O33" s="1400"/>
      <c r="P33" s="1400"/>
      <c r="Q33" s="1400"/>
      <c r="R33" s="1400"/>
      <c r="S33" s="1400"/>
      <c r="T33" s="1401"/>
    </row>
    <row r="34" spans="2:20" s="6" customFormat="1" ht="15.5" x14ac:dyDescent="0.3">
      <c r="B34" s="392">
        <v>5</v>
      </c>
      <c r="C34" s="57" t="s">
        <v>826</v>
      </c>
      <c r="D34" s="166" t="s">
        <v>117</v>
      </c>
      <c r="E34" s="1400"/>
      <c r="F34" s="1400"/>
      <c r="G34" s="1400"/>
      <c r="H34" s="1400"/>
      <c r="I34" s="1400"/>
      <c r="J34" s="1400"/>
      <c r="K34" s="1400"/>
      <c r="L34" s="1400"/>
      <c r="M34" s="1400"/>
      <c r="N34" s="1400"/>
      <c r="O34" s="1400"/>
      <c r="P34" s="1400"/>
      <c r="Q34" s="1400"/>
      <c r="R34" s="1400"/>
      <c r="S34" s="1400"/>
      <c r="T34" s="1401"/>
    </row>
    <row r="35" spans="2:20" s="6" customFormat="1" ht="15.5" x14ac:dyDescent="0.3">
      <c r="B35" s="392">
        <v>6</v>
      </c>
      <c r="C35" s="57" t="s">
        <v>816</v>
      </c>
      <c r="D35" s="166" t="s">
        <v>117</v>
      </c>
      <c r="E35" s="1400"/>
      <c r="F35" s="1400"/>
      <c r="G35" s="1400"/>
      <c r="H35" s="1400"/>
      <c r="I35" s="1400"/>
      <c r="J35" s="1400"/>
      <c r="K35" s="1400"/>
      <c r="L35" s="1400"/>
      <c r="M35" s="1400"/>
      <c r="N35" s="1400"/>
      <c r="O35" s="1400"/>
      <c r="P35" s="1400"/>
      <c r="Q35" s="1400"/>
      <c r="R35" s="1400"/>
      <c r="S35" s="1400"/>
      <c r="T35" s="1401"/>
    </row>
    <row r="36" spans="2:20" s="6" customFormat="1" ht="15.5" x14ac:dyDescent="0.3">
      <c r="B36" s="392">
        <v>7</v>
      </c>
      <c r="C36" s="57" t="s">
        <v>817</v>
      </c>
      <c r="D36" s="166" t="s">
        <v>117</v>
      </c>
      <c r="E36" s="1400"/>
      <c r="F36" s="1400"/>
      <c r="G36" s="1400"/>
      <c r="H36" s="1400"/>
      <c r="I36" s="1400"/>
      <c r="J36" s="1400"/>
      <c r="K36" s="1400"/>
      <c r="L36" s="1400"/>
      <c r="M36" s="1400"/>
      <c r="N36" s="1400"/>
      <c r="O36" s="1400"/>
      <c r="P36" s="1400"/>
      <c r="Q36" s="1400"/>
      <c r="R36" s="1400"/>
      <c r="S36" s="1400"/>
      <c r="T36" s="1401"/>
    </row>
    <row r="37" spans="2:20" s="6" customFormat="1" ht="15.5" x14ac:dyDescent="0.3">
      <c r="B37" s="392">
        <v>8</v>
      </c>
      <c r="C37" s="57" t="s">
        <v>818</v>
      </c>
      <c r="D37" s="166" t="s">
        <v>117</v>
      </c>
      <c r="E37" s="1400"/>
      <c r="F37" s="1400"/>
      <c r="G37" s="1400"/>
      <c r="H37" s="1400"/>
      <c r="I37" s="1400"/>
      <c r="J37" s="1400"/>
      <c r="K37" s="1400"/>
      <c r="L37" s="1400"/>
      <c r="M37" s="1400"/>
      <c r="N37" s="1400"/>
      <c r="O37" s="1400"/>
      <c r="P37" s="1400"/>
      <c r="Q37" s="1400"/>
      <c r="R37" s="1400"/>
      <c r="S37" s="1400"/>
      <c r="T37" s="1401"/>
    </row>
    <row r="38" spans="2:20" s="6" customFormat="1" ht="15.5" x14ac:dyDescent="0.3">
      <c r="B38" s="392">
        <v>9</v>
      </c>
      <c r="C38" s="57" t="s">
        <v>208</v>
      </c>
      <c r="D38" s="166" t="s">
        <v>117</v>
      </c>
      <c r="E38" s="1400"/>
      <c r="F38" s="1400"/>
      <c r="G38" s="1400"/>
      <c r="H38" s="1400"/>
      <c r="I38" s="1400"/>
      <c r="J38" s="1400"/>
      <c r="K38" s="1400"/>
      <c r="L38" s="1400"/>
      <c r="M38" s="1400"/>
      <c r="N38" s="1400"/>
      <c r="O38" s="1400"/>
      <c r="P38" s="1400"/>
      <c r="Q38" s="1400"/>
      <c r="R38" s="1400"/>
      <c r="S38" s="1400"/>
      <c r="T38" s="1401"/>
    </row>
    <row r="39" spans="2:20" s="6" customFormat="1" ht="15.5" x14ac:dyDescent="0.3">
      <c r="B39" s="392">
        <v>10</v>
      </c>
      <c r="C39" s="57" t="s">
        <v>208</v>
      </c>
      <c r="D39" s="166" t="s">
        <v>117</v>
      </c>
      <c r="E39" s="1400"/>
      <c r="F39" s="1400"/>
      <c r="G39" s="1400"/>
      <c r="H39" s="1400"/>
      <c r="I39" s="1400"/>
      <c r="J39" s="1400"/>
      <c r="K39" s="1400"/>
      <c r="L39" s="1400"/>
      <c r="M39" s="1400"/>
      <c r="N39" s="1400"/>
      <c r="O39" s="1400"/>
      <c r="P39" s="1400"/>
      <c r="Q39" s="1400"/>
      <c r="R39" s="1400"/>
      <c r="S39" s="1400"/>
      <c r="T39" s="1401"/>
    </row>
    <row r="40" spans="2:20" s="6" customFormat="1" ht="15.5" x14ac:dyDescent="0.3">
      <c r="B40" s="392"/>
      <c r="C40" s="391" t="s">
        <v>827</v>
      </c>
      <c r="D40" s="158" t="s">
        <v>117</v>
      </c>
      <c r="E40" s="1400"/>
      <c r="F40" s="1400"/>
      <c r="G40" s="1400"/>
      <c r="H40" s="1400"/>
      <c r="I40" s="1400"/>
      <c r="J40" s="1400"/>
      <c r="K40" s="1400"/>
      <c r="L40" s="1400"/>
      <c r="M40" s="1400"/>
      <c r="N40" s="1400"/>
      <c r="O40" s="1400"/>
      <c r="P40" s="1400"/>
      <c r="Q40" s="1400"/>
      <c r="R40" s="1400"/>
      <c r="S40" s="1400"/>
      <c r="T40" s="1401"/>
    </row>
    <row r="41" spans="2:20" s="6" customFormat="1" x14ac:dyDescent="0.3">
      <c r="B41" s="166"/>
      <c r="C41" s="59"/>
      <c r="D41" s="158"/>
      <c r="E41" s="1400"/>
      <c r="F41" s="1400"/>
      <c r="G41" s="1400"/>
      <c r="H41" s="1400"/>
      <c r="I41" s="1400"/>
      <c r="J41" s="1400"/>
      <c r="K41" s="1400"/>
      <c r="L41" s="1400"/>
      <c r="M41" s="1400"/>
      <c r="N41" s="1400"/>
      <c r="O41" s="1400"/>
      <c r="P41" s="1400"/>
      <c r="Q41" s="1400"/>
      <c r="R41" s="1400"/>
      <c r="S41" s="1400"/>
      <c r="T41" s="1401"/>
    </row>
    <row r="42" spans="2:20" s="6" customFormat="1" x14ac:dyDescent="0.3">
      <c r="B42" s="160" t="s">
        <v>184</v>
      </c>
      <c r="C42" s="357" t="s">
        <v>828</v>
      </c>
      <c r="D42" s="143"/>
      <c r="E42" s="1400"/>
      <c r="F42" s="1400"/>
      <c r="G42" s="1400"/>
      <c r="H42" s="1400"/>
      <c r="I42" s="1400"/>
      <c r="J42" s="1400"/>
      <c r="K42" s="1400"/>
      <c r="L42" s="1400"/>
      <c r="M42" s="1400"/>
      <c r="N42" s="1400"/>
      <c r="O42" s="1400"/>
      <c r="P42" s="1400"/>
      <c r="Q42" s="1400"/>
      <c r="R42" s="1400"/>
      <c r="S42" s="1400"/>
      <c r="T42" s="1401"/>
    </row>
    <row r="43" spans="2:20" s="6" customFormat="1" x14ac:dyDescent="0.3">
      <c r="B43" s="140">
        <v>1</v>
      </c>
      <c r="C43" s="57" t="s">
        <v>145</v>
      </c>
      <c r="D43" s="143" t="s">
        <v>832</v>
      </c>
      <c r="E43" s="1400"/>
      <c r="F43" s="1400"/>
      <c r="G43" s="1400"/>
      <c r="H43" s="1400"/>
      <c r="I43" s="1400"/>
      <c r="J43" s="1400"/>
      <c r="K43" s="1400"/>
      <c r="L43" s="1400"/>
      <c r="M43" s="1400"/>
      <c r="N43" s="1400"/>
      <c r="O43" s="1400"/>
      <c r="P43" s="1400"/>
      <c r="Q43" s="1400"/>
      <c r="R43" s="1400"/>
      <c r="S43" s="1400"/>
      <c r="T43" s="1401"/>
    </row>
    <row r="44" spans="2:20" s="6" customFormat="1" x14ac:dyDescent="0.3">
      <c r="B44" s="140">
        <v>2</v>
      </c>
      <c r="C44" s="57" t="s">
        <v>813</v>
      </c>
      <c r="D44" s="143" t="s">
        <v>832</v>
      </c>
      <c r="E44" s="1400"/>
      <c r="F44" s="1400"/>
      <c r="G44" s="1400"/>
      <c r="H44" s="1400"/>
      <c r="I44" s="1400"/>
      <c r="J44" s="1400"/>
      <c r="K44" s="1400"/>
      <c r="L44" s="1400"/>
      <c r="M44" s="1400"/>
      <c r="N44" s="1400"/>
      <c r="O44" s="1400"/>
      <c r="P44" s="1400"/>
      <c r="Q44" s="1400"/>
      <c r="R44" s="1400"/>
      <c r="S44" s="1400"/>
      <c r="T44" s="1401"/>
    </row>
    <row r="45" spans="2:20" s="6" customFormat="1" x14ac:dyDescent="0.3">
      <c r="B45" s="140">
        <v>3</v>
      </c>
      <c r="C45" s="57" t="s">
        <v>146</v>
      </c>
      <c r="D45" s="143" t="s">
        <v>832</v>
      </c>
      <c r="E45" s="1400"/>
      <c r="F45" s="1400"/>
      <c r="G45" s="1400"/>
      <c r="H45" s="1400"/>
      <c r="I45" s="1400"/>
      <c r="J45" s="1400"/>
      <c r="K45" s="1400"/>
      <c r="L45" s="1400"/>
      <c r="M45" s="1400"/>
      <c r="N45" s="1400"/>
      <c r="O45" s="1400"/>
      <c r="P45" s="1400"/>
      <c r="Q45" s="1400"/>
      <c r="R45" s="1400"/>
      <c r="S45" s="1400"/>
      <c r="T45" s="1401"/>
    </row>
    <row r="46" spans="2:20" s="6" customFormat="1" x14ac:dyDescent="0.3">
      <c r="B46" s="140">
        <v>4</v>
      </c>
      <c r="C46" s="57" t="s">
        <v>147</v>
      </c>
      <c r="D46" s="143" t="s">
        <v>832</v>
      </c>
      <c r="E46" s="1400"/>
      <c r="F46" s="1400"/>
      <c r="G46" s="1400"/>
      <c r="H46" s="1400"/>
      <c r="I46" s="1400"/>
      <c r="J46" s="1400"/>
      <c r="K46" s="1400"/>
      <c r="L46" s="1400"/>
      <c r="M46" s="1400"/>
      <c r="N46" s="1400"/>
      <c r="O46" s="1400"/>
      <c r="P46" s="1400"/>
      <c r="Q46" s="1400"/>
      <c r="R46" s="1400"/>
      <c r="S46" s="1400"/>
      <c r="T46" s="1401"/>
    </row>
    <row r="47" spans="2:20" s="6" customFormat="1" x14ac:dyDescent="0.3">
      <c r="B47" s="140">
        <v>5</v>
      </c>
      <c r="C47" s="57" t="s">
        <v>148</v>
      </c>
      <c r="D47" s="143" t="s">
        <v>832</v>
      </c>
      <c r="E47" s="1400"/>
      <c r="F47" s="1400"/>
      <c r="G47" s="1400"/>
      <c r="H47" s="1400"/>
      <c r="I47" s="1400"/>
      <c r="J47" s="1400"/>
      <c r="K47" s="1400"/>
      <c r="L47" s="1400"/>
      <c r="M47" s="1400"/>
      <c r="N47" s="1400"/>
      <c r="O47" s="1400"/>
      <c r="P47" s="1400"/>
      <c r="Q47" s="1400"/>
      <c r="R47" s="1400"/>
      <c r="S47" s="1400"/>
      <c r="T47" s="1401"/>
    </row>
    <row r="48" spans="2:20" s="6" customFormat="1" x14ac:dyDescent="0.3">
      <c r="B48" s="140">
        <v>6</v>
      </c>
      <c r="C48" s="57" t="s">
        <v>149</v>
      </c>
      <c r="D48" s="143" t="s">
        <v>832</v>
      </c>
      <c r="E48" s="1400"/>
      <c r="F48" s="1400"/>
      <c r="G48" s="1400"/>
      <c r="H48" s="1400"/>
      <c r="I48" s="1400"/>
      <c r="J48" s="1400"/>
      <c r="K48" s="1400"/>
      <c r="L48" s="1400"/>
      <c r="M48" s="1400"/>
      <c r="N48" s="1400"/>
      <c r="O48" s="1400"/>
      <c r="P48" s="1400"/>
      <c r="Q48" s="1400"/>
      <c r="R48" s="1400"/>
      <c r="S48" s="1400"/>
      <c r="T48" s="1401"/>
    </row>
    <row r="49" spans="2:20" s="6" customFormat="1" x14ac:dyDescent="0.3">
      <c r="B49" s="140">
        <v>7</v>
      </c>
      <c r="C49" s="57" t="s">
        <v>816</v>
      </c>
      <c r="D49" s="143" t="s">
        <v>832</v>
      </c>
      <c r="E49" s="1400"/>
      <c r="F49" s="1400"/>
      <c r="G49" s="1400"/>
      <c r="H49" s="1400"/>
      <c r="I49" s="1400"/>
      <c r="J49" s="1400"/>
      <c r="K49" s="1400"/>
      <c r="L49" s="1400"/>
      <c r="M49" s="1400"/>
      <c r="N49" s="1400"/>
      <c r="O49" s="1400"/>
      <c r="P49" s="1400"/>
      <c r="Q49" s="1400"/>
      <c r="R49" s="1400"/>
      <c r="S49" s="1400"/>
      <c r="T49" s="1401"/>
    </row>
    <row r="50" spans="2:20" s="6" customFormat="1" x14ac:dyDescent="0.3">
      <c r="B50" s="140">
        <v>8</v>
      </c>
      <c r="C50" s="57" t="s">
        <v>817</v>
      </c>
      <c r="D50" s="143" t="s">
        <v>832</v>
      </c>
      <c r="E50" s="1400"/>
      <c r="F50" s="1400"/>
      <c r="G50" s="1400"/>
      <c r="H50" s="1400"/>
      <c r="I50" s="1400"/>
      <c r="J50" s="1400"/>
      <c r="K50" s="1400"/>
      <c r="L50" s="1400"/>
      <c r="M50" s="1400"/>
      <c r="N50" s="1400"/>
      <c r="O50" s="1400"/>
      <c r="P50" s="1400"/>
      <c r="Q50" s="1400"/>
      <c r="R50" s="1400"/>
      <c r="S50" s="1400"/>
      <c r="T50" s="1401"/>
    </row>
    <row r="51" spans="2:20" s="6" customFormat="1" x14ac:dyDescent="0.3">
      <c r="B51" s="140">
        <v>9</v>
      </c>
      <c r="C51" s="57" t="s">
        <v>818</v>
      </c>
      <c r="D51" s="143" t="s">
        <v>832</v>
      </c>
      <c r="E51" s="1400"/>
      <c r="F51" s="1400"/>
      <c r="G51" s="1400"/>
      <c r="H51" s="1400"/>
      <c r="I51" s="1400"/>
      <c r="J51" s="1400"/>
      <c r="K51" s="1400"/>
      <c r="L51" s="1400"/>
      <c r="M51" s="1400"/>
      <c r="N51" s="1400"/>
      <c r="O51" s="1400"/>
      <c r="P51" s="1400"/>
      <c r="Q51" s="1400"/>
      <c r="R51" s="1400"/>
      <c r="S51" s="1400"/>
      <c r="T51" s="1401"/>
    </row>
    <row r="52" spans="2:20" s="6" customFormat="1" x14ac:dyDescent="0.3">
      <c r="B52" s="140">
        <v>10</v>
      </c>
      <c r="C52" s="57" t="s">
        <v>819</v>
      </c>
      <c r="D52" s="143" t="s">
        <v>832</v>
      </c>
      <c r="E52" s="1400"/>
      <c r="F52" s="1400"/>
      <c r="G52" s="1400"/>
      <c r="H52" s="1400"/>
      <c r="I52" s="1400"/>
      <c r="J52" s="1400"/>
      <c r="K52" s="1400"/>
      <c r="L52" s="1400"/>
      <c r="M52" s="1400"/>
      <c r="N52" s="1400"/>
      <c r="O52" s="1400"/>
      <c r="P52" s="1400"/>
      <c r="Q52" s="1400"/>
      <c r="R52" s="1400"/>
      <c r="S52" s="1400"/>
      <c r="T52" s="1401"/>
    </row>
    <row r="53" spans="2:20" s="6" customFormat="1" x14ac:dyDescent="0.3">
      <c r="B53" s="140">
        <v>11</v>
      </c>
      <c r="C53" s="57" t="s">
        <v>820</v>
      </c>
      <c r="D53" s="143" t="s">
        <v>832</v>
      </c>
      <c r="E53" s="1400"/>
      <c r="F53" s="1400"/>
      <c r="G53" s="1400"/>
      <c r="H53" s="1400"/>
      <c r="I53" s="1400"/>
      <c r="J53" s="1400"/>
      <c r="K53" s="1400"/>
      <c r="L53" s="1400"/>
      <c r="M53" s="1400"/>
      <c r="N53" s="1400"/>
      <c r="O53" s="1400"/>
      <c r="P53" s="1400"/>
      <c r="Q53" s="1400"/>
      <c r="R53" s="1400"/>
      <c r="S53" s="1400"/>
      <c r="T53" s="1401"/>
    </row>
    <row r="54" spans="2:20" s="6" customFormat="1" x14ac:dyDescent="0.3">
      <c r="B54" s="140">
        <v>12</v>
      </c>
      <c r="C54" s="57" t="s">
        <v>150</v>
      </c>
      <c r="D54" s="143" t="s">
        <v>832</v>
      </c>
      <c r="E54" s="1400"/>
      <c r="F54" s="1400"/>
      <c r="G54" s="1400"/>
      <c r="H54" s="1400"/>
      <c r="I54" s="1400"/>
      <c r="J54" s="1400"/>
      <c r="K54" s="1400"/>
      <c r="L54" s="1400"/>
      <c r="M54" s="1400"/>
      <c r="N54" s="1400"/>
      <c r="O54" s="1400"/>
      <c r="P54" s="1400"/>
      <c r="Q54" s="1400"/>
      <c r="R54" s="1400"/>
      <c r="S54" s="1400"/>
      <c r="T54" s="1401"/>
    </row>
    <row r="55" spans="2:20" s="6" customFormat="1" x14ac:dyDescent="0.3">
      <c r="B55" s="140"/>
      <c r="C55" s="357" t="s">
        <v>829</v>
      </c>
      <c r="D55" s="144" t="s">
        <v>832</v>
      </c>
      <c r="E55" s="1400"/>
      <c r="F55" s="1400"/>
      <c r="G55" s="1400"/>
      <c r="H55" s="1400"/>
      <c r="I55" s="1400"/>
      <c r="J55" s="1400"/>
      <c r="K55" s="1400"/>
      <c r="L55" s="1400"/>
      <c r="M55" s="1400"/>
      <c r="N55" s="1400"/>
      <c r="O55" s="1400"/>
      <c r="P55" s="1400"/>
      <c r="Q55" s="1400"/>
      <c r="R55" s="1400"/>
      <c r="S55" s="1400"/>
      <c r="T55" s="1401"/>
    </row>
    <row r="56" spans="2:20" s="6" customFormat="1" x14ac:dyDescent="0.3">
      <c r="B56" s="140"/>
      <c r="C56" s="57"/>
      <c r="D56" s="143"/>
      <c r="E56" s="1400"/>
      <c r="F56" s="1400"/>
      <c r="G56" s="1400"/>
      <c r="H56" s="1400"/>
      <c r="I56" s="1400"/>
      <c r="J56" s="1400"/>
      <c r="K56" s="1400"/>
      <c r="L56" s="1400"/>
      <c r="M56" s="1400"/>
      <c r="N56" s="1400"/>
      <c r="O56" s="1400"/>
      <c r="P56" s="1400"/>
      <c r="Q56" s="1400"/>
      <c r="R56" s="1400"/>
      <c r="S56" s="1400"/>
      <c r="T56" s="1401"/>
    </row>
    <row r="57" spans="2:20" s="6" customFormat="1" x14ac:dyDescent="0.3">
      <c r="B57" s="160" t="s">
        <v>833</v>
      </c>
      <c r="C57" s="357" t="s">
        <v>830</v>
      </c>
      <c r="D57" s="143"/>
      <c r="E57" s="1400"/>
      <c r="F57" s="1400"/>
      <c r="G57" s="1400"/>
      <c r="H57" s="1400"/>
      <c r="I57" s="1400"/>
      <c r="J57" s="1400"/>
      <c r="K57" s="1400"/>
      <c r="L57" s="1400"/>
      <c r="M57" s="1400"/>
      <c r="N57" s="1400"/>
      <c r="O57" s="1400"/>
      <c r="P57" s="1400"/>
      <c r="Q57" s="1400"/>
      <c r="R57" s="1400"/>
      <c r="S57" s="1400"/>
      <c r="T57" s="1401"/>
    </row>
    <row r="58" spans="2:20" s="6" customFormat="1" x14ac:dyDescent="0.3">
      <c r="B58" s="140">
        <v>1</v>
      </c>
      <c r="C58" s="57" t="s">
        <v>145</v>
      </c>
      <c r="D58" s="143" t="s">
        <v>832</v>
      </c>
      <c r="E58" s="1400"/>
      <c r="F58" s="1400"/>
      <c r="G58" s="1400"/>
      <c r="H58" s="1400"/>
      <c r="I58" s="1400"/>
      <c r="J58" s="1400"/>
      <c r="K58" s="1400"/>
      <c r="L58" s="1400"/>
      <c r="M58" s="1400"/>
      <c r="N58" s="1400"/>
      <c r="O58" s="1400"/>
      <c r="P58" s="1400"/>
      <c r="Q58" s="1400"/>
      <c r="R58" s="1400"/>
      <c r="S58" s="1400"/>
      <c r="T58" s="1401"/>
    </row>
    <row r="59" spans="2:20" s="6" customFormat="1" x14ac:dyDescent="0.3">
      <c r="B59" s="140">
        <v>2</v>
      </c>
      <c r="C59" s="57" t="s">
        <v>813</v>
      </c>
      <c r="D59" s="143" t="s">
        <v>832</v>
      </c>
      <c r="E59" s="1400"/>
      <c r="F59" s="1400"/>
      <c r="G59" s="1400"/>
      <c r="H59" s="1400"/>
      <c r="I59" s="1400"/>
      <c r="J59" s="1400"/>
      <c r="K59" s="1400"/>
      <c r="L59" s="1400"/>
      <c r="M59" s="1400"/>
      <c r="N59" s="1400"/>
      <c r="O59" s="1400"/>
      <c r="P59" s="1400"/>
      <c r="Q59" s="1400"/>
      <c r="R59" s="1400"/>
      <c r="S59" s="1400"/>
      <c r="T59" s="1401"/>
    </row>
    <row r="60" spans="2:20" s="6" customFormat="1" x14ac:dyDescent="0.3">
      <c r="B60" s="140">
        <v>3</v>
      </c>
      <c r="C60" s="57" t="s">
        <v>146</v>
      </c>
      <c r="D60" s="143" t="s">
        <v>832</v>
      </c>
      <c r="E60" s="1400"/>
      <c r="F60" s="1400"/>
      <c r="G60" s="1400"/>
      <c r="H60" s="1400"/>
      <c r="I60" s="1400"/>
      <c r="J60" s="1400"/>
      <c r="K60" s="1400"/>
      <c r="L60" s="1400"/>
      <c r="M60" s="1400"/>
      <c r="N60" s="1400"/>
      <c r="O60" s="1400"/>
      <c r="P60" s="1400"/>
      <c r="Q60" s="1400"/>
      <c r="R60" s="1400"/>
      <c r="S60" s="1400"/>
      <c r="T60" s="1401"/>
    </row>
    <row r="61" spans="2:20" s="6" customFormat="1" x14ac:dyDescent="0.3">
      <c r="B61" s="140">
        <v>4</v>
      </c>
      <c r="C61" s="57" t="s">
        <v>147</v>
      </c>
      <c r="D61" s="143" t="s">
        <v>832</v>
      </c>
      <c r="E61" s="1400"/>
      <c r="F61" s="1400"/>
      <c r="G61" s="1400"/>
      <c r="H61" s="1400"/>
      <c r="I61" s="1400"/>
      <c r="J61" s="1400"/>
      <c r="K61" s="1400"/>
      <c r="L61" s="1400"/>
      <c r="M61" s="1400"/>
      <c r="N61" s="1400"/>
      <c r="O61" s="1400"/>
      <c r="P61" s="1400"/>
      <c r="Q61" s="1400"/>
      <c r="R61" s="1400"/>
      <c r="S61" s="1400"/>
      <c r="T61" s="1401"/>
    </row>
    <row r="62" spans="2:20" s="6" customFormat="1" x14ac:dyDescent="0.3">
      <c r="B62" s="140">
        <v>5</v>
      </c>
      <c r="C62" s="57" t="s">
        <v>148</v>
      </c>
      <c r="D62" s="143" t="s">
        <v>832</v>
      </c>
      <c r="E62" s="1400"/>
      <c r="F62" s="1400"/>
      <c r="G62" s="1400"/>
      <c r="H62" s="1400"/>
      <c r="I62" s="1400"/>
      <c r="J62" s="1400"/>
      <c r="K62" s="1400"/>
      <c r="L62" s="1400"/>
      <c r="M62" s="1400"/>
      <c r="N62" s="1400"/>
      <c r="O62" s="1400"/>
      <c r="P62" s="1400"/>
      <c r="Q62" s="1400"/>
      <c r="R62" s="1400"/>
      <c r="S62" s="1400"/>
      <c r="T62" s="1401"/>
    </row>
    <row r="63" spans="2:20" s="6" customFormat="1" x14ac:dyDescent="0.3">
      <c r="B63" s="140">
        <v>6</v>
      </c>
      <c r="C63" s="57" t="s">
        <v>149</v>
      </c>
      <c r="D63" s="143" t="s">
        <v>832</v>
      </c>
      <c r="E63" s="1400"/>
      <c r="F63" s="1400"/>
      <c r="G63" s="1400"/>
      <c r="H63" s="1400"/>
      <c r="I63" s="1400"/>
      <c r="J63" s="1400"/>
      <c r="K63" s="1400"/>
      <c r="L63" s="1400"/>
      <c r="M63" s="1400"/>
      <c r="N63" s="1400"/>
      <c r="O63" s="1400"/>
      <c r="P63" s="1400"/>
      <c r="Q63" s="1400"/>
      <c r="R63" s="1400"/>
      <c r="S63" s="1400"/>
      <c r="T63" s="1401"/>
    </row>
    <row r="64" spans="2:20" s="6" customFormat="1" x14ac:dyDescent="0.3">
      <c r="B64" s="140">
        <v>7</v>
      </c>
      <c r="C64" s="57" t="s">
        <v>816</v>
      </c>
      <c r="D64" s="143" t="s">
        <v>832</v>
      </c>
      <c r="E64" s="1400"/>
      <c r="F64" s="1400"/>
      <c r="G64" s="1400"/>
      <c r="H64" s="1400"/>
      <c r="I64" s="1400"/>
      <c r="J64" s="1400"/>
      <c r="K64" s="1400"/>
      <c r="L64" s="1400"/>
      <c r="M64" s="1400"/>
      <c r="N64" s="1400"/>
      <c r="O64" s="1400"/>
      <c r="P64" s="1400"/>
      <c r="Q64" s="1400"/>
      <c r="R64" s="1400"/>
      <c r="S64" s="1400"/>
      <c r="T64" s="1401"/>
    </row>
    <row r="65" spans="2:20" s="6" customFormat="1" x14ac:dyDescent="0.3">
      <c r="B65" s="140">
        <v>8</v>
      </c>
      <c r="C65" s="57" t="s">
        <v>817</v>
      </c>
      <c r="D65" s="143" t="s">
        <v>832</v>
      </c>
      <c r="E65" s="1400"/>
      <c r="F65" s="1400"/>
      <c r="G65" s="1400"/>
      <c r="H65" s="1400"/>
      <c r="I65" s="1400"/>
      <c r="J65" s="1400"/>
      <c r="K65" s="1400"/>
      <c r="L65" s="1400"/>
      <c r="M65" s="1400"/>
      <c r="N65" s="1400"/>
      <c r="O65" s="1400"/>
      <c r="P65" s="1400"/>
      <c r="Q65" s="1400"/>
      <c r="R65" s="1400"/>
      <c r="S65" s="1400"/>
      <c r="T65" s="1401"/>
    </row>
    <row r="66" spans="2:20" s="6" customFormat="1" x14ac:dyDescent="0.3">
      <c r="B66" s="140">
        <v>9</v>
      </c>
      <c r="C66" s="57" t="s">
        <v>818</v>
      </c>
      <c r="D66" s="143" t="s">
        <v>832</v>
      </c>
      <c r="E66" s="1400"/>
      <c r="F66" s="1400"/>
      <c r="G66" s="1400"/>
      <c r="H66" s="1400"/>
      <c r="I66" s="1400"/>
      <c r="J66" s="1400"/>
      <c r="K66" s="1400"/>
      <c r="L66" s="1400"/>
      <c r="M66" s="1400"/>
      <c r="N66" s="1400"/>
      <c r="O66" s="1400"/>
      <c r="P66" s="1400"/>
      <c r="Q66" s="1400"/>
      <c r="R66" s="1400"/>
      <c r="S66" s="1400"/>
      <c r="T66" s="1401"/>
    </row>
    <row r="67" spans="2:20" s="6" customFormat="1" x14ac:dyDescent="0.3">
      <c r="B67" s="140">
        <v>10</v>
      </c>
      <c r="C67" s="57" t="s">
        <v>819</v>
      </c>
      <c r="D67" s="143" t="s">
        <v>832</v>
      </c>
      <c r="E67" s="1400"/>
      <c r="F67" s="1400"/>
      <c r="G67" s="1400"/>
      <c r="H67" s="1400"/>
      <c r="I67" s="1400"/>
      <c r="J67" s="1400"/>
      <c r="K67" s="1400"/>
      <c r="L67" s="1400"/>
      <c r="M67" s="1400"/>
      <c r="N67" s="1400"/>
      <c r="O67" s="1400"/>
      <c r="P67" s="1400"/>
      <c r="Q67" s="1400"/>
      <c r="R67" s="1400"/>
      <c r="S67" s="1400"/>
      <c r="T67" s="1401"/>
    </row>
    <row r="68" spans="2:20" s="6" customFormat="1" x14ac:dyDescent="0.3">
      <c r="B68" s="140">
        <v>11</v>
      </c>
      <c r="C68" s="57" t="s">
        <v>820</v>
      </c>
      <c r="D68" s="143" t="s">
        <v>832</v>
      </c>
      <c r="E68" s="1400"/>
      <c r="F68" s="1400"/>
      <c r="G68" s="1400"/>
      <c r="H68" s="1400"/>
      <c r="I68" s="1400"/>
      <c r="J68" s="1400"/>
      <c r="K68" s="1400"/>
      <c r="L68" s="1400"/>
      <c r="M68" s="1400"/>
      <c r="N68" s="1400"/>
      <c r="O68" s="1400"/>
      <c r="P68" s="1400"/>
      <c r="Q68" s="1400"/>
      <c r="R68" s="1400"/>
      <c r="S68" s="1400"/>
      <c r="T68" s="1401"/>
    </row>
    <row r="69" spans="2:20" s="6" customFormat="1" x14ac:dyDescent="0.3">
      <c r="B69" s="140">
        <v>12</v>
      </c>
      <c r="C69" s="57" t="s">
        <v>150</v>
      </c>
      <c r="D69" s="143" t="s">
        <v>832</v>
      </c>
      <c r="E69" s="1400"/>
      <c r="F69" s="1400"/>
      <c r="G69" s="1400"/>
      <c r="H69" s="1400"/>
      <c r="I69" s="1400"/>
      <c r="J69" s="1400"/>
      <c r="K69" s="1400"/>
      <c r="L69" s="1400"/>
      <c r="M69" s="1400"/>
      <c r="N69" s="1400"/>
      <c r="O69" s="1400"/>
      <c r="P69" s="1400"/>
      <c r="Q69" s="1400"/>
      <c r="R69" s="1400"/>
      <c r="S69" s="1400"/>
      <c r="T69" s="1401"/>
    </row>
    <row r="70" spans="2:20" s="6" customFormat="1" x14ac:dyDescent="0.3">
      <c r="B70" s="140"/>
      <c r="C70" s="357" t="s">
        <v>831</v>
      </c>
      <c r="D70" s="144" t="s">
        <v>832</v>
      </c>
      <c r="E70" s="1402"/>
      <c r="F70" s="1402"/>
      <c r="G70" s="1402"/>
      <c r="H70" s="1402"/>
      <c r="I70" s="1402"/>
      <c r="J70" s="1402"/>
      <c r="K70" s="1402"/>
      <c r="L70" s="1402"/>
      <c r="M70" s="1402"/>
      <c r="N70" s="1402"/>
      <c r="O70" s="1402"/>
      <c r="P70" s="1402"/>
      <c r="Q70" s="1402"/>
      <c r="R70" s="1402"/>
      <c r="S70" s="1402"/>
      <c r="T70" s="1403"/>
    </row>
    <row r="71" spans="2:20" s="1" customFormat="1" x14ac:dyDescent="0.3">
      <c r="B71" s="157" t="s">
        <v>152</v>
      </c>
      <c r="C71" s="10"/>
      <c r="D71" s="10"/>
      <c r="E71" s="3"/>
      <c r="F71" s="3"/>
      <c r="G71" s="3"/>
      <c r="H71" s="3"/>
      <c r="I71" s="121"/>
      <c r="J71" s="121"/>
      <c r="K71" s="121"/>
      <c r="L71" s="121"/>
      <c r="M71" s="121"/>
      <c r="N71" s="4"/>
      <c r="O71" s="4"/>
      <c r="P71" s="4"/>
      <c r="Q71" s="4"/>
      <c r="R71" s="4"/>
      <c r="S71" s="4"/>
      <c r="T71" s="4"/>
    </row>
    <row r="72" spans="2:20" s="1" customFormat="1" x14ac:dyDescent="0.3">
      <c r="B72" s="156" t="s">
        <v>699</v>
      </c>
      <c r="C72" s="156"/>
      <c r="D72" s="389"/>
      <c r="E72" s="389"/>
      <c r="F72" s="389"/>
      <c r="G72" s="389"/>
      <c r="H72" s="389"/>
      <c r="I72" s="121"/>
      <c r="J72" s="121"/>
      <c r="K72" s="121"/>
      <c r="L72" s="121"/>
      <c r="M72" s="121"/>
      <c r="N72" s="4"/>
      <c r="O72" s="4"/>
      <c r="P72" s="4"/>
      <c r="Q72" s="4"/>
      <c r="R72" s="4"/>
      <c r="S72" s="4"/>
      <c r="T72" s="4"/>
    </row>
    <row r="73" spans="2:20" s="1" customFormat="1" ht="18" customHeight="1" x14ac:dyDescent="0.3">
      <c r="B73" s="40" t="s">
        <v>466</v>
      </c>
      <c r="C73" s="54"/>
      <c r="D73" s="54"/>
      <c r="E73" s="426"/>
      <c r="F73" s="426"/>
      <c r="G73" s="426"/>
      <c r="H73" s="426"/>
      <c r="I73" s="2"/>
      <c r="J73" s="2"/>
      <c r="K73" s="2"/>
      <c r="L73" s="2"/>
      <c r="M73" s="2"/>
      <c r="N73" s="2"/>
      <c r="O73" s="2"/>
      <c r="P73" s="2"/>
      <c r="Q73" s="2"/>
      <c r="R73" s="2"/>
      <c r="S73" s="2"/>
      <c r="T73" s="2"/>
    </row>
    <row r="74" spans="2:20" x14ac:dyDescent="0.3">
      <c r="B74" s="7"/>
      <c r="C74" s="7"/>
      <c r="D74" s="7"/>
      <c r="E74" s="7"/>
      <c r="F74" s="7"/>
      <c r="G74" s="7"/>
      <c r="H74" s="7"/>
      <c r="I74" s="7"/>
      <c r="J74" s="7"/>
      <c r="K74" s="7"/>
      <c r="L74" s="7"/>
      <c r="M74" s="7"/>
      <c r="N74" s="7"/>
      <c r="O74" s="7"/>
      <c r="P74" s="1"/>
      <c r="Q74" s="1"/>
      <c r="R74" s="1"/>
      <c r="S74" s="1"/>
      <c r="T74" s="1"/>
    </row>
    <row r="75" spans="2:20" x14ac:dyDescent="0.3">
      <c r="B75" s="7"/>
      <c r="C75" s="7"/>
      <c r="D75" s="7"/>
      <c r="E75" s="7"/>
      <c r="F75" s="7"/>
      <c r="G75" s="7"/>
      <c r="H75" s="7"/>
      <c r="I75" s="47"/>
      <c r="J75" s="47"/>
      <c r="K75" s="47"/>
      <c r="L75" s="11"/>
      <c r="M75" s="11"/>
      <c r="N75" s="7"/>
      <c r="O75" s="7"/>
      <c r="P75" s="1"/>
      <c r="Q75" s="1"/>
      <c r="R75" s="1"/>
      <c r="S75" s="1"/>
      <c r="T75" s="1"/>
    </row>
    <row r="76" spans="2:20" x14ac:dyDescent="0.3">
      <c r="B76" s="7"/>
      <c r="C76" s="7"/>
      <c r="D76" s="7"/>
      <c r="E76" s="7"/>
      <c r="F76" s="7"/>
      <c r="G76" s="7"/>
      <c r="H76" s="7"/>
      <c r="I76" s="54"/>
      <c r="J76" s="54"/>
      <c r="K76" s="54"/>
      <c r="L76" s="54"/>
      <c r="M76" s="54"/>
      <c r="N76" s="7"/>
      <c r="O76" s="7"/>
      <c r="P76" s="1"/>
      <c r="Q76" s="1"/>
      <c r="R76" s="1"/>
      <c r="S76" s="1"/>
      <c r="T76" s="1"/>
    </row>
    <row r="77" spans="2:20" x14ac:dyDescent="0.3">
      <c r="B77" s="7"/>
      <c r="C77" s="7"/>
      <c r="D77" s="7"/>
      <c r="E77" s="7"/>
      <c r="F77" s="7"/>
      <c r="G77" s="7"/>
      <c r="H77" s="7"/>
      <c r="I77" s="7"/>
      <c r="J77" s="7"/>
      <c r="K77" s="7"/>
      <c r="L77" s="7"/>
      <c r="M77" s="7"/>
      <c r="N77" s="7"/>
      <c r="O77" s="7"/>
    </row>
    <row r="78" spans="2:20" x14ac:dyDescent="0.3">
      <c r="I78" s="7"/>
      <c r="J78" s="7"/>
      <c r="K78" s="7"/>
      <c r="L78" s="7"/>
      <c r="M78" s="7"/>
      <c r="N78" s="7"/>
      <c r="O78" s="7"/>
    </row>
    <row r="79" spans="2:20" x14ac:dyDescent="0.3">
      <c r="I79" s="7"/>
      <c r="J79" s="7"/>
      <c r="K79" s="7"/>
      <c r="L79" s="7"/>
      <c r="M79" s="55"/>
      <c r="N79" s="7"/>
      <c r="O79" s="7"/>
    </row>
    <row r="80" spans="2:20" x14ac:dyDescent="0.3">
      <c r="I80" s="7"/>
      <c r="J80" s="7"/>
      <c r="K80" s="7"/>
      <c r="L80" s="7"/>
      <c r="M80" s="7"/>
      <c r="N80" s="7"/>
      <c r="O80" s="7"/>
    </row>
  </sheetData>
  <mergeCells count="12">
    <mergeCell ref="U7:U9"/>
    <mergeCell ref="E11:T70"/>
    <mergeCell ref="B2:T2"/>
    <mergeCell ref="B3:T3"/>
    <mergeCell ref="B4:T4"/>
    <mergeCell ref="B5:T5"/>
    <mergeCell ref="B7:B9"/>
    <mergeCell ref="C7:C9"/>
    <mergeCell ref="D7:D9"/>
    <mergeCell ref="H7:J7"/>
    <mergeCell ref="K7:O7"/>
    <mergeCell ref="E7:G7"/>
  </mergeCells>
  <pageMargins left="0.75" right="0.75" top="1" bottom="1" header="0.5" footer="0.5"/>
  <pageSetup paperSize="9" scale="41"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T75"/>
  <sheetViews>
    <sheetView showGridLines="0" view="pageBreakPreview" topLeftCell="B1" zoomScale="60" zoomScaleNormal="75" workbookViewId="0">
      <selection activeCell="E9" sqref="A9:XFD9"/>
    </sheetView>
  </sheetViews>
  <sheetFormatPr defaultColWidth="9.36328125" defaultRowHeight="14" x14ac:dyDescent="0.3"/>
  <cols>
    <col min="1" max="1" width="3.36328125" style="5" customWidth="1"/>
    <col min="2" max="2" width="8.36328125" style="91" customWidth="1"/>
    <col min="3" max="3" width="42" style="5" customWidth="1"/>
    <col min="4" max="4" width="13.54296875" style="5" customWidth="1"/>
    <col min="5" max="5" width="18.36328125" style="5" customWidth="1"/>
    <col min="6" max="6" width="20.36328125" style="5" customWidth="1"/>
    <col min="7" max="7" width="17.36328125" style="5" customWidth="1"/>
    <col min="8" max="8" width="19.6328125" style="5" customWidth="1"/>
    <col min="9" max="9" width="18.6328125" style="5" customWidth="1"/>
    <col min="10" max="10" width="20.36328125" style="5" customWidth="1"/>
    <col min="11" max="11" width="18.6328125" style="5" customWidth="1"/>
    <col min="12" max="12" width="19" style="5" customWidth="1"/>
    <col min="13" max="15" width="18.6328125" style="5" customWidth="1"/>
    <col min="16" max="16384" width="9.36328125" style="5"/>
  </cols>
  <sheetData>
    <row r="2" spans="2:15" x14ac:dyDescent="0.3">
      <c r="C2" s="119"/>
      <c r="D2" s="119"/>
      <c r="E2" s="136" t="str">
        <f>Index!B2</f>
        <v xml:space="preserve">      Maharashtra State Power Generation Company Ltd.</v>
      </c>
      <c r="F2" s="119"/>
      <c r="G2" s="119"/>
      <c r="H2" s="119"/>
      <c r="I2" s="119"/>
      <c r="J2" s="119"/>
      <c r="K2" s="119"/>
      <c r="L2" s="119"/>
      <c r="M2" s="119"/>
      <c r="N2" s="119"/>
      <c r="O2" s="119"/>
    </row>
    <row r="3" spans="2:15" ht="13.75" customHeight="1" x14ac:dyDescent="0.3">
      <c r="C3" s="119"/>
      <c r="D3" s="119"/>
      <c r="E3" s="383" t="str">
        <f>Index!B3</f>
        <v>MYT Petition Formats for Koyna</v>
      </c>
      <c r="F3" s="119"/>
      <c r="G3" s="119"/>
      <c r="H3" s="119"/>
      <c r="I3" s="119"/>
      <c r="J3" s="119"/>
      <c r="K3" s="119"/>
      <c r="L3" s="119"/>
      <c r="M3" s="119"/>
      <c r="N3" s="119"/>
      <c r="O3" s="119"/>
    </row>
    <row r="4" spans="2:15" ht="13.75" customHeight="1" x14ac:dyDescent="0.3">
      <c r="C4" s="119"/>
      <c r="D4" s="119"/>
      <c r="E4" s="137" t="s">
        <v>391</v>
      </c>
      <c r="F4" s="119"/>
      <c r="G4" s="119"/>
      <c r="H4" s="119"/>
      <c r="I4" s="119"/>
      <c r="J4" s="119"/>
      <c r="K4" s="119"/>
      <c r="L4" s="119"/>
      <c r="M4" s="119"/>
      <c r="N4" s="119"/>
      <c r="O4" s="119"/>
    </row>
    <row r="5" spans="2:15" ht="13.75" customHeight="1" x14ac:dyDescent="0.3">
      <c r="B5" s="164"/>
      <c r="C5" s="7"/>
      <c r="D5" s="17"/>
      <c r="E5" s="17"/>
      <c r="F5" s="17"/>
      <c r="G5" s="17"/>
      <c r="H5" s="17"/>
      <c r="I5" s="17"/>
    </row>
    <row r="6" spans="2:15" ht="13.75" customHeight="1" x14ac:dyDescent="0.3">
      <c r="B6" s="163" t="s">
        <v>919</v>
      </c>
      <c r="C6" s="7"/>
      <c r="D6" s="17"/>
      <c r="E6" s="17"/>
      <c r="F6" s="17"/>
      <c r="G6" s="17"/>
      <c r="H6" s="17"/>
      <c r="I6" s="17"/>
    </row>
    <row r="7" spans="2:15" ht="13.75" customHeight="1" x14ac:dyDescent="0.3">
      <c r="B7" s="163"/>
      <c r="C7" s="16"/>
      <c r="D7" s="17"/>
      <c r="E7" s="17"/>
      <c r="F7" s="21" t="s">
        <v>10</v>
      </c>
      <c r="G7" s="21"/>
      <c r="H7" s="21"/>
      <c r="I7" s="17"/>
    </row>
    <row r="8" spans="2:15" s="34" customFormat="1" ht="13.75" customHeight="1" x14ac:dyDescent="0.3">
      <c r="B8" s="1436" t="s">
        <v>343</v>
      </c>
      <c r="C8" s="1407" t="s">
        <v>37</v>
      </c>
      <c r="D8" s="1407" t="s">
        <v>153</v>
      </c>
      <c r="E8" s="1362" t="s">
        <v>519</v>
      </c>
      <c r="F8" s="1364"/>
      <c r="G8" s="1407" t="s">
        <v>153</v>
      </c>
      <c r="H8" s="1362" t="s">
        <v>520</v>
      </c>
      <c r="I8" s="1364"/>
      <c r="J8" s="1407" t="s">
        <v>153</v>
      </c>
      <c r="K8" s="1362" t="s">
        <v>521</v>
      </c>
      <c r="L8" s="1364"/>
      <c r="M8" s="56"/>
    </row>
    <row r="9" spans="2:15" s="34" customFormat="1" ht="13.75" customHeight="1" x14ac:dyDescent="0.3">
      <c r="B9" s="1437"/>
      <c r="C9" s="1408"/>
      <c r="D9" s="1408"/>
      <c r="E9" s="244" t="s">
        <v>965</v>
      </c>
      <c r="F9" s="290" t="s">
        <v>620</v>
      </c>
      <c r="G9" s="1408"/>
      <c r="H9" s="592" t="s">
        <v>965</v>
      </c>
      <c r="I9" s="594" t="s">
        <v>620</v>
      </c>
      <c r="J9" s="1408"/>
      <c r="K9" s="592" t="s">
        <v>965</v>
      </c>
      <c r="L9" s="594" t="s">
        <v>620</v>
      </c>
      <c r="M9" s="56"/>
    </row>
    <row r="10" spans="2:15" s="34" customFormat="1" ht="13.75" customHeight="1" x14ac:dyDescent="0.3">
      <c r="B10" s="166">
        <v>1</v>
      </c>
      <c r="C10" s="253" t="s">
        <v>462</v>
      </c>
      <c r="D10" s="1409" t="s">
        <v>839</v>
      </c>
      <c r="E10" s="1410"/>
      <c r="F10" s="1411"/>
      <c r="G10" s="1409" t="s">
        <v>839</v>
      </c>
      <c r="H10" s="1410"/>
      <c r="I10" s="1411"/>
      <c r="J10" s="1418" t="s">
        <v>839</v>
      </c>
      <c r="K10" s="1419"/>
      <c r="L10" s="1420"/>
      <c r="M10" s="56"/>
    </row>
    <row r="11" spans="2:15" s="34" customFormat="1" ht="13.75" customHeight="1" x14ac:dyDescent="0.3">
      <c r="B11" s="166">
        <f t="shared" ref="B11:B21" si="0">B10+1</f>
        <v>2</v>
      </c>
      <c r="C11" s="253" t="s">
        <v>838</v>
      </c>
      <c r="D11" s="1412"/>
      <c r="E11" s="1413"/>
      <c r="F11" s="1414"/>
      <c r="G11" s="1412"/>
      <c r="H11" s="1413"/>
      <c r="I11" s="1414"/>
      <c r="J11" s="1421"/>
      <c r="K11" s="1422"/>
      <c r="L11" s="1423"/>
      <c r="M11" s="56"/>
    </row>
    <row r="12" spans="2:15" s="6" customFormat="1" ht="30" x14ac:dyDescent="0.3">
      <c r="B12" s="166">
        <f t="shared" si="0"/>
        <v>3</v>
      </c>
      <c r="C12" s="159" t="s">
        <v>330</v>
      </c>
      <c r="D12" s="1412"/>
      <c r="E12" s="1413"/>
      <c r="F12" s="1414"/>
      <c r="G12" s="1412"/>
      <c r="H12" s="1413"/>
      <c r="I12" s="1414"/>
      <c r="J12" s="1421"/>
      <c r="K12" s="1422"/>
      <c r="L12" s="1423"/>
    </row>
    <row r="13" spans="2:15" s="6" customFormat="1" ht="16.75" customHeight="1" x14ac:dyDescent="0.3">
      <c r="B13" s="166">
        <f t="shared" si="0"/>
        <v>4</v>
      </c>
      <c r="C13" s="159" t="s">
        <v>333</v>
      </c>
      <c r="D13" s="1412"/>
      <c r="E13" s="1413"/>
      <c r="F13" s="1414"/>
      <c r="G13" s="1412"/>
      <c r="H13" s="1413"/>
      <c r="I13" s="1414"/>
      <c r="J13" s="1421"/>
      <c r="K13" s="1422"/>
      <c r="L13" s="1423"/>
    </row>
    <row r="14" spans="2:15" s="6" customFormat="1" ht="16.75" customHeight="1" x14ac:dyDescent="0.3">
      <c r="B14" s="166">
        <f t="shared" si="0"/>
        <v>5</v>
      </c>
      <c r="C14" s="57" t="s">
        <v>331</v>
      </c>
      <c r="D14" s="1412"/>
      <c r="E14" s="1413"/>
      <c r="F14" s="1414"/>
      <c r="G14" s="1412"/>
      <c r="H14" s="1413"/>
      <c r="I14" s="1414"/>
      <c r="J14" s="1421"/>
      <c r="K14" s="1422"/>
      <c r="L14" s="1423"/>
    </row>
    <row r="15" spans="2:15" s="6" customFormat="1" ht="16.75" customHeight="1" x14ac:dyDescent="0.3">
      <c r="B15" s="166">
        <f t="shared" si="0"/>
        <v>6</v>
      </c>
      <c r="C15" s="57" t="s">
        <v>332</v>
      </c>
      <c r="D15" s="1412"/>
      <c r="E15" s="1413"/>
      <c r="F15" s="1414"/>
      <c r="G15" s="1412"/>
      <c r="H15" s="1413"/>
      <c r="I15" s="1414"/>
      <c r="J15" s="1421"/>
      <c r="K15" s="1422"/>
      <c r="L15" s="1423"/>
    </row>
    <row r="16" spans="2:15" s="6" customFormat="1" ht="16.75" customHeight="1" x14ac:dyDescent="0.3">
      <c r="B16" s="166">
        <f t="shared" si="0"/>
        <v>7</v>
      </c>
      <c r="C16" s="57" t="s">
        <v>154</v>
      </c>
      <c r="D16" s="1412"/>
      <c r="E16" s="1413"/>
      <c r="F16" s="1414"/>
      <c r="G16" s="1412"/>
      <c r="H16" s="1413"/>
      <c r="I16" s="1414"/>
      <c r="J16" s="1421"/>
      <c r="K16" s="1422"/>
      <c r="L16" s="1423"/>
    </row>
    <row r="17" spans="2:16" s="6" customFormat="1" ht="16.75" customHeight="1" x14ac:dyDescent="0.3">
      <c r="B17" s="166">
        <f t="shared" si="0"/>
        <v>8</v>
      </c>
      <c r="C17" s="57" t="s">
        <v>155</v>
      </c>
      <c r="D17" s="1412"/>
      <c r="E17" s="1413"/>
      <c r="F17" s="1414"/>
      <c r="G17" s="1412"/>
      <c r="H17" s="1413"/>
      <c r="I17" s="1414"/>
      <c r="J17" s="1421"/>
      <c r="K17" s="1422"/>
      <c r="L17" s="1423"/>
    </row>
    <row r="18" spans="2:16" s="6" customFormat="1" ht="16.75" customHeight="1" x14ac:dyDescent="0.3">
      <c r="B18" s="166">
        <f t="shared" si="0"/>
        <v>9</v>
      </c>
      <c r="C18" s="57" t="s">
        <v>156</v>
      </c>
      <c r="D18" s="1412"/>
      <c r="E18" s="1413"/>
      <c r="F18" s="1414"/>
      <c r="G18" s="1412"/>
      <c r="H18" s="1413"/>
      <c r="I18" s="1414"/>
      <c r="J18" s="1421"/>
      <c r="K18" s="1422"/>
      <c r="L18" s="1423"/>
    </row>
    <row r="19" spans="2:16" s="6" customFormat="1" ht="13.75" customHeight="1" x14ac:dyDescent="0.3">
      <c r="B19" s="166">
        <f t="shared" si="0"/>
        <v>10</v>
      </c>
      <c r="C19" s="58" t="s">
        <v>386</v>
      </c>
      <c r="D19" s="1412"/>
      <c r="E19" s="1413"/>
      <c r="F19" s="1414"/>
      <c r="G19" s="1412"/>
      <c r="H19" s="1413"/>
      <c r="I19" s="1414"/>
      <c r="J19" s="1421"/>
      <c r="K19" s="1422"/>
      <c r="L19" s="1423"/>
    </row>
    <row r="20" spans="2:16" s="6" customFormat="1" ht="13.75" customHeight="1" x14ac:dyDescent="0.3">
      <c r="B20" s="166">
        <f t="shared" si="0"/>
        <v>11</v>
      </c>
      <c r="C20" s="58" t="s">
        <v>157</v>
      </c>
      <c r="D20" s="1412"/>
      <c r="E20" s="1413"/>
      <c r="F20" s="1414"/>
      <c r="G20" s="1412"/>
      <c r="H20" s="1413"/>
      <c r="I20" s="1414"/>
      <c r="J20" s="1421"/>
      <c r="K20" s="1422"/>
      <c r="L20" s="1423"/>
    </row>
    <row r="21" spans="2:16" s="6" customFormat="1" ht="13.75" customHeight="1" x14ac:dyDescent="0.3">
      <c r="B21" s="166">
        <f t="shared" si="0"/>
        <v>12</v>
      </c>
      <c r="C21" s="58" t="s">
        <v>158</v>
      </c>
      <c r="D21" s="1412"/>
      <c r="E21" s="1413"/>
      <c r="F21" s="1414"/>
      <c r="G21" s="1412"/>
      <c r="H21" s="1413"/>
      <c r="I21" s="1414"/>
      <c r="J21" s="1421"/>
      <c r="K21" s="1422"/>
      <c r="L21" s="1423"/>
    </row>
    <row r="22" spans="2:16" s="6" customFormat="1" ht="13.75" customHeight="1" x14ac:dyDescent="0.3">
      <c r="B22" s="166">
        <v>13</v>
      </c>
      <c r="C22" s="58" t="s">
        <v>461</v>
      </c>
      <c r="D22" s="1412"/>
      <c r="E22" s="1413"/>
      <c r="F22" s="1414"/>
      <c r="G22" s="1412"/>
      <c r="H22" s="1413"/>
      <c r="I22" s="1414"/>
      <c r="J22" s="1421"/>
      <c r="K22" s="1422"/>
      <c r="L22" s="1423"/>
    </row>
    <row r="23" spans="2:16" x14ac:dyDescent="0.3">
      <c r="B23" s="166">
        <v>14</v>
      </c>
      <c r="C23" s="142" t="s">
        <v>385</v>
      </c>
      <c r="D23" s="1412"/>
      <c r="E23" s="1413"/>
      <c r="F23" s="1414"/>
      <c r="G23" s="1412"/>
      <c r="H23" s="1413"/>
      <c r="I23" s="1414"/>
      <c r="J23" s="1421"/>
      <c r="K23" s="1422"/>
      <c r="L23" s="1423"/>
    </row>
    <row r="24" spans="2:16" x14ac:dyDescent="0.3">
      <c r="B24" s="205"/>
      <c r="C24" s="9"/>
      <c r="D24" s="1412"/>
      <c r="E24" s="1413"/>
      <c r="F24" s="1414"/>
      <c r="G24" s="1412"/>
      <c r="H24" s="1413"/>
      <c r="I24" s="1414"/>
      <c r="J24" s="1421"/>
      <c r="K24" s="1422"/>
      <c r="L24" s="1423"/>
    </row>
    <row r="25" spans="2:16" x14ac:dyDescent="0.3">
      <c r="B25" s="166">
        <v>15</v>
      </c>
      <c r="C25" s="59" t="s">
        <v>383</v>
      </c>
      <c r="D25" s="1412"/>
      <c r="E25" s="1413"/>
      <c r="F25" s="1414"/>
      <c r="G25" s="1412"/>
      <c r="H25" s="1413"/>
      <c r="I25" s="1414"/>
      <c r="J25" s="1421"/>
      <c r="K25" s="1422"/>
      <c r="L25" s="1423"/>
    </row>
    <row r="26" spans="2:16" s="1" customFormat="1" ht="17.25" customHeight="1" x14ac:dyDescent="0.3">
      <c r="B26" s="166">
        <v>16</v>
      </c>
      <c r="C26" s="58" t="s">
        <v>384</v>
      </c>
      <c r="D26" s="1412"/>
      <c r="E26" s="1413"/>
      <c r="F26" s="1414"/>
      <c r="G26" s="1412"/>
      <c r="H26" s="1413"/>
      <c r="I26" s="1414"/>
      <c r="J26" s="1421"/>
      <c r="K26" s="1422"/>
      <c r="L26" s="1423"/>
    </row>
    <row r="27" spans="2:16" s="1" customFormat="1" x14ac:dyDescent="0.3">
      <c r="B27" s="158">
        <f>B26+1</f>
        <v>17</v>
      </c>
      <c r="C27" s="59" t="s">
        <v>86</v>
      </c>
      <c r="D27" s="1412"/>
      <c r="E27" s="1413"/>
      <c r="F27" s="1414"/>
      <c r="G27" s="1412"/>
      <c r="H27" s="1413"/>
      <c r="I27" s="1414"/>
      <c r="J27" s="1421"/>
      <c r="K27" s="1422"/>
      <c r="L27" s="1423"/>
    </row>
    <row r="28" spans="2:16" s="1" customFormat="1" x14ac:dyDescent="0.3">
      <c r="B28" s="166"/>
      <c r="C28" s="59"/>
      <c r="D28" s="1412"/>
      <c r="E28" s="1413"/>
      <c r="F28" s="1414"/>
      <c r="G28" s="1412"/>
      <c r="H28" s="1413"/>
      <c r="I28" s="1414"/>
      <c r="J28" s="1421"/>
      <c r="K28" s="1422"/>
      <c r="L28" s="1423"/>
    </row>
    <row r="29" spans="2:16" s="1" customFormat="1" x14ac:dyDescent="0.3">
      <c r="B29" s="166">
        <v>18</v>
      </c>
      <c r="C29" s="59" t="s">
        <v>499</v>
      </c>
      <c r="D29" s="1415"/>
      <c r="E29" s="1416"/>
      <c r="F29" s="1417"/>
      <c r="G29" s="1415"/>
      <c r="H29" s="1416"/>
      <c r="I29" s="1417"/>
      <c r="J29" s="1424"/>
      <c r="K29" s="1425"/>
      <c r="L29" s="1426"/>
    </row>
    <row r="30" spans="2:16" s="1" customFormat="1" x14ac:dyDescent="0.3">
      <c r="B30" s="250"/>
      <c r="C30" s="251"/>
      <c r="D30" s="7"/>
      <c r="E30" s="252"/>
      <c r="F30" s="252"/>
      <c r="G30" s="252"/>
      <c r="H30" s="252"/>
      <c r="I30" s="252"/>
      <c r="J30" s="252"/>
      <c r="K30" s="56"/>
      <c r="L30" s="56"/>
      <c r="M30" s="56"/>
      <c r="N30" s="56"/>
      <c r="O30" s="56"/>
      <c r="P30" s="56"/>
    </row>
    <row r="31" spans="2:16" s="1" customFormat="1" x14ac:dyDescent="0.3">
      <c r="B31" s="604" t="s">
        <v>152</v>
      </c>
      <c r="C31" s="7"/>
      <c r="D31" s="7"/>
      <c r="E31" s="7"/>
      <c r="F31" s="7"/>
      <c r="G31" s="7"/>
      <c r="H31" s="7"/>
      <c r="I31" s="7"/>
      <c r="J31" s="7"/>
    </row>
    <row r="32" spans="2:16" s="1" customFormat="1" x14ac:dyDescent="0.3">
      <c r="B32" s="605">
        <v>1</v>
      </c>
      <c r="C32" s="40" t="s">
        <v>161</v>
      </c>
      <c r="D32" s="47"/>
      <c r="E32" s="47"/>
      <c r="F32" s="11"/>
      <c r="G32" s="11"/>
      <c r="H32" s="11"/>
      <c r="I32" s="11"/>
      <c r="J32" s="7"/>
    </row>
    <row r="33" spans="2:20" s="1" customFormat="1" x14ac:dyDescent="0.3">
      <c r="B33" s="605">
        <v>2</v>
      </c>
      <c r="C33" s="40" t="s">
        <v>162</v>
      </c>
      <c r="D33" s="47"/>
      <c r="E33" s="47"/>
      <c r="F33" s="11"/>
      <c r="G33" s="11"/>
      <c r="H33" s="11"/>
      <c r="I33" s="11"/>
      <c r="J33" s="7"/>
    </row>
    <row r="34" spans="2:20" s="1" customFormat="1" ht="18" customHeight="1" x14ac:dyDescent="0.3">
      <c r="B34" s="605">
        <v>3</v>
      </c>
      <c r="C34" s="40" t="s">
        <v>163</v>
      </c>
      <c r="D34" s="40"/>
      <c r="E34" s="40"/>
      <c r="F34" s="40"/>
      <c r="G34" s="40"/>
      <c r="H34" s="40"/>
      <c r="I34" s="40"/>
      <c r="J34" s="7"/>
    </row>
    <row r="35" spans="2:20" x14ac:dyDescent="0.3">
      <c r="B35" s="606">
        <v>4</v>
      </c>
      <c r="C35" s="7" t="s">
        <v>699</v>
      </c>
      <c r="D35" s="7"/>
      <c r="E35" s="7"/>
      <c r="F35" s="7"/>
      <c r="G35" s="7"/>
      <c r="H35" s="7"/>
      <c r="I35" s="7"/>
      <c r="J35" s="7"/>
    </row>
    <row r="36" spans="2:20" x14ac:dyDescent="0.3">
      <c r="B36" s="606">
        <v>5</v>
      </c>
      <c r="C36" s="7" t="s">
        <v>463</v>
      </c>
      <c r="D36" s="7"/>
      <c r="E36" s="7"/>
      <c r="F36" s="7"/>
      <c r="G36" s="7"/>
      <c r="H36" s="7"/>
      <c r="I36" s="7"/>
      <c r="J36" s="7"/>
    </row>
    <row r="37" spans="2:20" x14ac:dyDescent="0.3">
      <c r="B37" s="170"/>
      <c r="C37" s="7"/>
      <c r="D37" s="7"/>
      <c r="E37" s="7"/>
      <c r="F37" s="7"/>
      <c r="G37" s="7"/>
      <c r="H37" s="7"/>
      <c r="I37" s="7"/>
      <c r="J37" s="7"/>
    </row>
    <row r="38" spans="2:20" x14ac:dyDescent="0.3">
      <c r="B38" s="170"/>
      <c r="C38" s="7"/>
      <c r="D38" s="7"/>
      <c r="E38" s="7"/>
      <c r="F38" s="7"/>
      <c r="G38" s="7"/>
      <c r="H38" s="7"/>
      <c r="I38" s="7"/>
      <c r="J38" s="7"/>
    </row>
    <row r="39" spans="2:20" x14ac:dyDescent="0.3">
      <c r="B39" s="206" t="s">
        <v>920</v>
      </c>
      <c r="C39" s="7"/>
      <c r="D39" s="7"/>
      <c r="E39" s="394"/>
      <c r="F39" s="7"/>
      <c r="G39" s="7"/>
      <c r="H39" s="7"/>
      <c r="I39" s="7"/>
      <c r="J39" s="7"/>
    </row>
    <row r="40" spans="2:20" x14ac:dyDescent="0.3">
      <c r="N40" s="21" t="s">
        <v>10</v>
      </c>
    </row>
    <row r="41" spans="2:20" s="34" customFormat="1" ht="15" customHeight="1" x14ac:dyDescent="0.3">
      <c r="B41" s="1404" t="s">
        <v>343</v>
      </c>
      <c r="C41" s="1406" t="s">
        <v>37</v>
      </c>
      <c r="D41" s="1406" t="s">
        <v>153</v>
      </c>
      <c r="E41" s="1362" t="s">
        <v>913</v>
      </c>
      <c r="F41" s="1364"/>
      <c r="G41" s="1362" t="s">
        <v>914</v>
      </c>
      <c r="H41" s="1363"/>
      <c r="I41" s="1362" t="s">
        <v>918</v>
      </c>
      <c r="J41" s="1364"/>
      <c r="K41" s="1362" t="s">
        <v>915</v>
      </c>
      <c r="L41" s="1364"/>
      <c r="M41" s="1362" t="s">
        <v>917</v>
      </c>
      <c r="N41" s="1364"/>
      <c r="S41" s="56"/>
      <c r="T41" s="56"/>
    </row>
    <row r="42" spans="2:20" s="35" customFormat="1" x14ac:dyDescent="0.25">
      <c r="B42" s="1404"/>
      <c r="C42" s="1406"/>
      <c r="D42" s="1406"/>
      <c r="E42" s="1362" t="s">
        <v>916</v>
      </c>
      <c r="F42" s="1364"/>
      <c r="G42" s="1362" t="s">
        <v>916</v>
      </c>
      <c r="H42" s="1364"/>
      <c r="I42" s="1362" t="s">
        <v>916</v>
      </c>
      <c r="J42" s="1364"/>
      <c r="K42" s="1362" t="s">
        <v>916</v>
      </c>
      <c r="L42" s="1364"/>
      <c r="M42" s="1362" t="s">
        <v>916</v>
      </c>
      <c r="N42" s="1364"/>
    </row>
    <row r="43" spans="2:20" s="6" customFormat="1" x14ac:dyDescent="0.3">
      <c r="B43" s="166">
        <v>1</v>
      </c>
      <c r="C43" s="159" t="s">
        <v>462</v>
      </c>
      <c r="D43" s="1427" t="s">
        <v>839</v>
      </c>
      <c r="E43" s="1428"/>
      <c r="F43" s="1428"/>
      <c r="G43" s="1428"/>
      <c r="H43" s="1428"/>
      <c r="I43" s="1428"/>
      <c r="J43" s="1428"/>
      <c r="K43" s="1428"/>
      <c r="L43" s="1428"/>
      <c r="M43" s="1428"/>
      <c r="N43" s="1429"/>
    </row>
    <row r="44" spans="2:20" s="6" customFormat="1" x14ac:dyDescent="0.3">
      <c r="B44" s="166">
        <v>1.1000000000000001</v>
      </c>
      <c r="C44" s="325" t="s">
        <v>660</v>
      </c>
      <c r="D44" s="1430"/>
      <c r="E44" s="1431"/>
      <c r="F44" s="1431"/>
      <c r="G44" s="1431"/>
      <c r="H44" s="1431"/>
      <c r="I44" s="1431"/>
      <c r="J44" s="1431"/>
      <c r="K44" s="1431"/>
      <c r="L44" s="1431"/>
      <c r="M44" s="1431"/>
      <c r="N44" s="1432"/>
    </row>
    <row r="45" spans="2:20" s="6" customFormat="1" x14ac:dyDescent="0.3">
      <c r="B45" s="166"/>
      <c r="C45" s="326" t="s">
        <v>661</v>
      </c>
      <c r="D45" s="1430"/>
      <c r="E45" s="1431"/>
      <c r="F45" s="1431"/>
      <c r="G45" s="1431"/>
      <c r="H45" s="1431"/>
      <c r="I45" s="1431"/>
      <c r="J45" s="1431"/>
      <c r="K45" s="1431"/>
      <c r="L45" s="1431"/>
      <c r="M45" s="1431"/>
      <c r="N45" s="1432"/>
    </row>
    <row r="46" spans="2:20" s="6" customFormat="1" x14ac:dyDescent="0.3">
      <c r="B46" s="166"/>
      <c r="C46" s="326" t="s">
        <v>662</v>
      </c>
      <c r="D46" s="1430"/>
      <c r="E46" s="1431"/>
      <c r="F46" s="1431"/>
      <c r="G46" s="1431"/>
      <c r="H46" s="1431"/>
      <c r="I46" s="1431"/>
      <c r="J46" s="1431"/>
      <c r="K46" s="1431"/>
      <c r="L46" s="1431"/>
      <c r="M46" s="1431"/>
      <c r="N46" s="1432"/>
    </row>
    <row r="47" spans="2:20" s="6" customFormat="1" x14ac:dyDescent="0.3">
      <c r="B47" s="166">
        <v>1.2</v>
      </c>
      <c r="C47" s="325" t="s">
        <v>663</v>
      </c>
      <c r="D47" s="1430"/>
      <c r="E47" s="1431"/>
      <c r="F47" s="1431"/>
      <c r="G47" s="1431"/>
      <c r="H47" s="1431"/>
      <c r="I47" s="1431"/>
      <c r="J47" s="1431"/>
      <c r="K47" s="1431"/>
      <c r="L47" s="1431"/>
      <c r="M47" s="1431"/>
      <c r="N47" s="1432"/>
    </row>
    <row r="48" spans="2:20" s="6" customFormat="1" x14ac:dyDescent="0.3">
      <c r="B48" s="166"/>
      <c r="C48" s="326" t="s">
        <v>661</v>
      </c>
      <c r="D48" s="1430"/>
      <c r="E48" s="1431"/>
      <c r="F48" s="1431"/>
      <c r="G48" s="1431"/>
      <c r="H48" s="1431"/>
      <c r="I48" s="1431"/>
      <c r="J48" s="1431"/>
      <c r="K48" s="1431"/>
      <c r="L48" s="1431"/>
      <c r="M48" s="1431"/>
      <c r="N48" s="1432"/>
    </row>
    <row r="49" spans="2:19" s="6" customFormat="1" x14ac:dyDescent="0.3">
      <c r="B49" s="166"/>
      <c r="C49" s="326" t="s">
        <v>662</v>
      </c>
      <c r="D49" s="1430"/>
      <c r="E49" s="1431"/>
      <c r="F49" s="1431"/>
      <c r="G49" s="1431"/>
      <c r="H49" s="1431"/>
      <c r="I49" s="1431"/>
      <c r="J49" s="1431"/>
      <c r="K49" s="1431"/>
      <c r="L49" s="1431"/>
      <c r="M49" s="1431"/>
      <c r="N49" s="1432"/>
    </row>
    <row r="50" spans="2:19" s="6" customFormat="1" x14ac:dyDescent="0.3">
      <c r="B50" s="166">
        <v>2</v>
      </c>
      <c r="C50" s="159" t="s">
        <v>728</v>
      </c>
      <c r="D50" s="1430"/>
      <c r="E50" s="1431"/>
      <c r="F50" s="1431"/>
      <c r="G50" s="1431"/>
      <c r="H50" s="1431"/>
      <c r="I50" s="1431"/>
      <c r="J50" s="1431"/>
      <c r="K50" s="1431"/>
      <c r="L50" s="1431"/>
      <c r="M50" s="1431"/>
      <c r="N50" s="1432"/>
    </row>
    <row r="51" spans="2:19" s="6" customFormat="1" x14ac:dyDescent="0.3">
      <c r="B51" s="166">
        <v>3</v>
      </c>
      <c r="C51" s="159" t="s">
        <v>772</v>
      </c>
      <c r="D51" s="1430"/>
      <c r="E51" s="1431"/>
      <c r="F51" s="1431"/>
      <c r="G51" s="1431"/>
      <c r="H51" s="1431"/>
      <c r="I51" s="1431"/>
      <c r="J51" s="1431"/>
      <c r="K51" s="1431"/>
      <c r="L51" s="1431"/>
      <c r="M51" s="1431"/>
      <c r="N51" s="1432"/>
    </row>
    <row r="52" spans="2:19" s="6" customFormat="1" ht="30" x14ac:dyDescent="0.3">
      <c r="B52" s="166">
        <v>3</v>
      </c>
      <c r="C52" s="159" t="s">
        <v>330</v>
      </c>
      <c r="D52" s="1430"/>
      <c r="E52" s="1431"/>
      <c r="F52" s="1431"/>
      <c r="G52" s="1431"/>
      <c r="H52" s="1431"/>
      <c r="I52" s="1431"/>
      <c r="J52" s="1431"/>
      <c r="K52" s="1431"/>
      <c r="L52" s="1431"/>
      <c r="M52" s="1431"/>
      <c r="N52" s="1432"/>
    </row>
    <row r="53" spans="2:19" s="6" customFormat="1" ht="16" x14ac:dyDescent="0.3">
      <c r="B53" s="166">
        <f>B52+1</f>
        <v>4</v>
      </c>
      <c r="C53" s="159" t="s">
        <v>333</v>
      </c>
      <c r="D53" s="1430"/>
      <c r="E53" s="1431"/>
      <c r="F53" s="1431"/>
      <c r="G53" s="1431"/>
      <c r="H53" s="1431"/>
      <c r="I53" s="1431"/>
      <c r="J53" s="1431"/>
      <c r="K53" s="1431"/>
      <c r="L53" s="1431"/>
      <c r="M53" s="1431"/>
      <c r="N53" s="1432"/>
    </row>
    <row r="54" spans="2:19" s="6" customFormat="1" ht="16" x14ac:dyDescent="0.3">
      <c r="B54" s="166">
        <f t="shared" ref="B54:B67" si="1">B53+1</f>
        <v>5</v>
      </c>
      <c r="C54" s="57" t="s">
        <v>331</v>
      </c>
      <c r="D54" s="1430"/>
      <c r="E54" s="1431"/>
      <c r="F54" s="1431"/>
      <c r="G54" s="1431"/>
      <c r="H54" s="1431"/>
      <c r="I54" s="1431"/>
      <c r="J54" s="1431"/>
      <c r="K54" s="1431"/>
      <c r="L54" s="1431"/>
      <c r="M54" s="1431"/>
      <c r="N54" s="1432"/>
    </row>
    <row r="55" spans="2:19" s="6" customFormat="1" ht="16" x14ac:dyDescent="0.3">
      <c r="B55" s="166">
        <f t="shared" si="1"/>
        <v>6</v>
      </c>
      <c r="C55" s="57" t="s">
        <v>332</v>
      </c>
      <c r="D55" s="1430"/>
      <c r="E55" s="1431"/>
      <c r="F55" s="1431"/>
      <c r="G55" s="1431"/>
      <c r="H55" s="1431"/>
      <c r="I55" s="1431"/>
      <c r="J55" s="1431"/>
      <c r="K55" s="1431"/>
      <c r="L55" s="1431"/>
      <c r="M55" s="1431"/>
      <c r="N55" s="1432"/>
    </row>
    <row r="56" spans="2:19" s="6" customFormat="1" ht="16" x14ac:dyDescent="0.3">
      <c r="B56" s="166">
        <f t="shared" si="1"/>
        <v>7</v>
      </c>
      <c r="C56" s="57" t="s">
        <v>154</v>
      </c>
      <c r="D56" s="1430"/>
      <c r="E56" s="1431"/>
      <c r="F56" s="1431"/>
      <c r="G56" s="1431"/>
      <c r="H56" s="1431"/>
      <c r="I56" s="1431"/>
      <c r="J56" s="1431"/>
      <c r="K56" s="1431"/>
      <c r="L56" s="1431"/>
      <c r="M56" s="1431"/>
      <c r="N56" s="1432"/>
    </row>
    <row r="57" spans="2:19" s="6" customFormat="1" ht="16" x14ac:dyDescent="0.3">
      <c r="B57" s="166">
        <f t="shared" si="1"/>
        <v>8</v>
      </c>
      <c r="C57" s="57" t="s">
        <v>155</v>
      </c>
      <c r="D57" s="1430"/>
      <c r="E57" s="1431"/>
      <c r="F57" s="1431"/>
      <c r="G57" s="1431"/>
      <c r="H57" s="1431"/>
      <c r="I57" s="1431"/>
      <c r="J57" s="1431"/>
      <c r="K57" s="1431"/>
      <c r="L57" s="1431"/>
      <c r="M57" s="1431"/>
      <c r="N57" s="1432"/>
    </row>
    <row r="58" spans="2:19" s="6" customFormat="1" ht="16" x14ac:dyDescent="0.3">
      <c r="B58" s="166">
        <f t="shared" si="1"/>
        <v>9</v>
      </c>
      <c r="C58" s="57" t="s">
        <v>156</v>
      </c>
      <c r="D58" s="1430"/>
      <c r="E58" s="1431"/>
      <c r="F58" s="1431"/>
      <c r="G58" s="1431"/>
      <c r="H58" s="1431"/>
      <c r="I58" s="1431"/>
      <c r="J58" s="1431"/>
      <c r="K58" s="1431"/>
      <c r="L58" s="1431"/>
      <c r="M58" s="1431"/>
      <c r="N58" s="1432"/>
    </row>
    <row r="59" spans="2:19" s="6" customFormat="1" x14ac:dyDescent="0.3">
      <c r="B59" s="166">
        <f t="shared" si="1"/>
        <v>10</v>
      </c>
      <c r="C59" s="58" t="s">
        <v>171</v>
      </c>
      <c r="D59" s="1430"/>
      <c r="E59" s="1431"/>
      <c r="F59" s="1431"/>
      <c r="G59" s="1431"/>
      <c r="H59" s="1431"/>
      <c r="I59" s="1431"/>
      <c r="J59" s="1431"/>
      <c r="K59" s="1431"/>
      <c r="L59" s="1431"/>
      <c r="M59" s="1431"/>
      <c r="N59" s="1432"/>
    </row>
    <row r="60" spans="2:19" s="6" customFormat="1" x14ac:dyDescent="0.3">
      <c r="B60" s="166">
        <f t="shared" si="1"/>
        <v>11</v>
      </c>
      <c r="C60" s="58" t="s">
        <v>157</v>
      </c>
      <c r="D60" s="1430"/>
      <c r="E60" s="1431"/>
      <c r="F60" s="1431"/>
      <c r="G60" s="1431"/>
      <c r="H60" s="1431"/>
      <c r="I60" s="1431"/>
      <c r="J60" s="1431"/>
      <c r="K60" s="1431"/>
      <c r="L60" s="1431"/>
      <c r="M60" s="1431"/>
      <c r="N60" s="1432"/>
    </row>
    <row r="61" spans="2:19" s="6" customFormat="1" x14ac:dyDescent="0.3">
      <c r="B61" s="166">
        <f t="shared" si="1"/>
        <v>12</v>
      </c>
      <c r="C61" s="58" t="s">
        <v>158</v>
      </c>
      <c r="D61" s="1430"/>
      <c r="E61" s="1431"/>
      <c r="F61" s="1431"/>
      <c r="G61" s="1431"/>
      <c r="H61" s="1431"/>
      <c r="I61" s="1431"/>
      <c r="J61" s="1431"/>
      <c r="K61" s="1431"/>
      <c r="L61" s="1431"/>
      <c r="M61" s="1431"/>
      <c r="N61" s="1432"/>
    </row>
    <row r="62" spans="2:19" s="6" customFormat="1" ht="16" x14ac:dyDescent="0.3">
      <c r="B62" s="166">
        <f t="shared" si="1"/>
        <v>13</v>
      </c>
      <c r="C62" s="58" t="s">
        <v>561</v>
      </c>
      <c r="D62" s="1430"/>
      <c r="E62" s="1431"/>
      <c r="F62" s="1431"/>
      <c r="G62" s="1431"/>
      <c r="H62" s="1431"/>
      <c r="I62" s="1431"/>
      <c r="J62" s="1431"/>
      <c r="K62" s="1431"/>
      <c r="L62" s="1431"/>
      <c r="M62" s="1431"/>
      <c r="N62" s="1432"/>
      <c r="O62" s="56"/>
      <c r="P62" s="56"/>
      <c r="Q62" s="56"/>
      <c r="R62" s="56"/>
      <c r="S62" s="56"/>
    </row>
    <row r="63" spans="2:19" x14ac:dyDescent="0.3">
      <c r="B63" s="166">
        <f t="shared" si="1"/>
        <v>14</v>
      </c>
      <c r="C63" s="142" t="s">
        <v>159</v>
      </c>
      <c r="D63" s="1430"/>
      <c r="E63" s="1431"/>
      <c r="F63" s="1431"/>
      <c r="G63" s="1431"/>
      <c r="H63" s="1431"/>
      <c r="I63" s="1431"/>
      <c r="J63" s="1431"/>
      <c r="K63" s="1431"/>
      <c r="L63" s="1431"/>
      <c r="M63" s="1431"/>
      <c r="N63" s="1432"/>
    </row>
    <row r="64" spans="2:19" x14ac:dyDescent="0.3">
      <c r="B64" s="205"/>
      <c r="C64" s="9"/>
      <c r="D64" s="1430"/>
      <c r="E64" s="1431"/>
      <c r="F64" s="1431"/>
      <c r="G64" s="1431"/>
      <c r="H64" s="1431"/>
      <c r="I64" s="1431"/>
      <c r="J64" s="1431"/>
      <c r="K64" s="1431"/>
      <c r="L64" s="1431"/>
      <c r="M64" s="1431"/>
      <c r="N64" s="1432"/>
    </row>
    <row r="65" spans="2:14" x14ac:dyDescent="0.3">
      <c r="B65" s="166">
        <v>13</v>
      </c>
      <c r="C65" s="175" t="s">
        <v>383</v>
      </c>
      <c r="D65" s="1430"/>
      <c r="E65" s="1431"/>
      <c r="F65" s="1431"/>
      <c r="G65" s="1431"/>
      <c r="H65" s="1431"/>
      <c r="I65" s="1431"/>
      <c r="J65" s="1431"/>
      <c r="K65" s="1431"/>
      <c r="L65" s="1431"/>
      <c r="M65" s="1431"/>
      <c r="N65" s="1432"/>
    </row>
    <row r="66" spans="2:14" s="1" customFormat="1" ht="28" x14ac:dyDescent="0.3">
      <c r="B66" s="166">
        <f t="shared" si="1"/>
        <v>14</v>
      </c>
      <c r="C66" s="58" t="s">
        <v>384</v>
      </c>
      <c r="D66" s="1430"/>
      <c r="E66" s="1431"/>
      <c r="F66" s="1431"/>
      <c r="G66" s="1431"/>
      <c r="H66" s="1431"/>
      <c r="I66" s="1431"/>
      <c r="J66" s="1431"/>
      <c r="K66" s="1431"/>
      <c r="L66" s="1431"/>
      <c r="M66" s="1431"/>
      <c r="N66" s="1432"/>
    </row>
    <row r="67" spans="2:14" s="1" customFormat="1" x14ac:dyDescent="0.3">
      <c r="B67" s="158">
        <f t="shared" si="1"/>
        <v>15</v>
      </c>
      <c r="C67" s="59" t="s">
        <v>86</v>
      </c>
      <c r="D67" s="1433"/>
      <c r="E67" s="1434"/>
      <c r="F67" s="1434"/>
      <c r="G67" s="1434"/>
      <c r="H67" s="1434"/>
      <c r="I67" s="1434"/>
      <c r="J67" s="1434"/>
      <c r="K67" s="1434"/>
      <c r="L67" s="1434"/>
      <c r="M67" s="1434"/>
      <c r="N67" s="1435"/>
    </row>
    <row r="68" spans="2:14" s="1" customFormat="1" x14ac:dyDescent="0.3">
      <c r="B68" s="91"/>
      <c r="C68" s="35"/>
      <c r="D68" s="35"/>
    </row>
    <row r="69" spans="2:14" s="1" customFormat="1" x14ac:dyDescent="0.3">
      <c r="B69" s="604" t="s">
        <v>152</v>
      </c>
      <c r="C69" s="7"/>
      <c r="D69" s="7"/>
      <c r="E69" s="7"/>
      <c r="F69" s="7"/>
      <c r="G69" s="7"/>
      <c r="H69" s="7"/>
      <c r="I69" s="7"/>
      <c r="J69" s="7"/>
    </row>
    <row r="70" spans="2:14" s="1" customFormat="1" x14ac:dyDescent="0.3">
      <c r="B70" s="605">
        <v>1</v>
      </c>
      <c r="C70" s="40" t="s">
        <v>161</v>
      </c>
      <c r="D70" s="47"/>
      <c r="E70" s="47"/>
      <c r="F70" s="11"/>
      <c r="G70" s="11"/>
      <c r="H70" s="11"/>
      <c r="I70" s="11"/>
      <c r="J70" s="7"/>
    </row>
    <row r="71" spans="2:14" s="1" customFormat="1" x14ac:dyDescent="0.3">
      <c r="B71" s="605">
        <v>2</v>
      </c>
      <c r="C71" s="40" t="s">
        <v>162</v>
      </c>
      <c r="D71" s="47"/>
      <c r="E71" s="47"/>
      <c r="F71" s="11"/>
      <c r="G71" s="11"/>
      <c r="H71" s="11"/>
      <c r="I71" s="11"/>
      <c r="J71" s="7"/>
    </row>
    <row r="72" spans="2:14" s="1" customFormat="1" ht="18" customHeight="1" x14ac:dyDescent="0.3">
      <c r="B72" s="605">
        <v>3</v>
      </c>
      <c r="C72" s="40" t="s">
        <v>163</v>
      </c>
      <c r="D72" s="40"/>
      <c r="E72" s="40"/>
      <c r="F72" s="40"/>
      <c r="G72" s="40"/>
      <c r="H72" s="40"/>
      <c r="I72" s="40"/>
      <c r="J72" s="7"/>
    </row>
    <row r="73" spans="2:14" x14ac:dyDescent="0.3">
      <c r="B73" s="606">
        <v>4</v>
      </c>
      <c r="C73" s="40" t="s">
        <v>562</v>
      </c>
    </row>
    <row r="74" spans="2:14" x14ac:dyDescent="0.3">
      <c r="B74" s="606"/>
      <c r="C74" s="5" t="s">
        <v>730</v>
      </c>
    </row>
    <row r="75" spans="2:14" x14ac:dyDescent="0.3">
      <c r="B75" s="606"/>
      <c r="C75" s="5" t="s">
        <v>729</v>
      </c>
    </row>
  </sheetData>
  <mergeCells count="25">
    <mergeCell ref="B41:B42"/>
    <mergeCell ref="C41:C42"/>
    <mergeCell ref="D41:D42"/>
    <mergeCell ref="E8:F8"/>
    <mergeCell ref="B8:B9"/>
    <mergeCell ref="C8:C9"/>
    <mergeCell ref="D8:D9"/>
    <mergeCell ref="E41:F41"/>
    <mergeCell ref="D10:F29"/>
    <mergeCell ref="D43:N67"/>
    <mergeCell ref="G41:H41"/>
    <mergeCell ref="I41:J41"/>
    <mergeCell ref="K41:L41"/>
    <mergeCell ref="M41:N41"/>
    <mergeCell ref="E42:F42"/>
    <mergeCell ref="G42:H42"/>
    <mergeCell ref="I42:J42"/>
    <mergeCell ref="K42:L42"/>
    <mergeCell ref="M42:N42"/>
    <mergeCell ref="G8:G9"/>
    <mergeCell ref="H8:I8"/>
    <mergeCell ref="G10:I29"/>
    <mergeCell ref="J8:J9"/>
    <mergeCell ref="K8:L8"/>
    <mergeCell ref="J10:L29"/>
  </mergeCells>
  <pageMargins left="0.74803149606299213" right="0.74803149606299213" top="0.98425196850393704" bottom="0.98425196850393704" header="0.51181102362204722" footer="0.51181102362204722"/>
  <pageSetup paperSize="9" scale="51" fitToHeight="0" orientation="landscape" r:id="rId1"/>
  <headerFooter alignWithMargins="0"/>
  <rowBreaks count="1" manualBreakCount="1">
    <brk id="36" max="1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U28"/>
  <sheetViews>
    <sheetView showGridLines="0" view="pageBreakPreview" zoomScale="80" zoomScaleNormal="75" zoomScaleSheetLayoutView="80" workbookViewId="0">
      <pane xSplit="4" ySplit="10" topLeftCell="K11" activePane="bottomRight" state="frozen"/>
      <selection pane="topRight" activeCell="E1" sqref="E1"/>
      <selection pane="bottomLeft" activeCell="A11" sqref="A11"/>
      <selection pane="bottomRight" activeCell="M15" sqref="M15"/>
    </sheetView>
  </sheetViews>
  <sheetFormatPr defaultColWidth="9.36328125" defaultRowHeight="14" x14ac:dyDescent="0.3"/>
  <cols>
    <col min="1" max="1" width="4.36328125" style="5" customWidth="1"/>
    <col min="2" max="2" width="6.36328125" style="5" customWidth="1"/>
    <col min="3" max="3" width="44.6328125" style="5" customWidth="1"/>
    <col min="4" max="8" width="15.6328125" style="49" customWidth="1"/>
    <col min="9" max="9" width="15.54296875" style="5" customWidth="1"/>
    <col min="10" max="11" width="20.6328125" style="5" customWidth="1"/>
    <col min="12" max="14" width="15.6328125" style="5" customWidth="1"/>
    <col min="15" max="15" width="19.36328125" style="5" customWidth="1"/>
    <col min="16" max="19" width="18.54296875" style="5" customWidth="1"/>
    <col min="20" max="20" width="15.6328125" style="5" customWidth="1"/>
    <col min="21" max="16384" width="9.36328125" style="5"/>
  </cols>
  <sheetData>
    <row r="2" spans="1:21" x14ac:dyDescent="0.3">
      <c r="B2" s="1352" t="str">
        <f>Index!B2</f>
        <v xml:space="preserve">      Maharashtra State Power Generation Company Ltd.</v>
      </c>
      <c r="C2" s="1353"/>
      <c r="D2" s="1353"/>
      <c r="E2" s="1353"/>
      <c r="F2" s="1353"/>
      <c r="G2" s="1353"/>
      <c r="H2" s="1353"/>
      <c r="I2" s="1353"/>
      <c r="J2" s="1353"/>
      <c r="K2" s="1353"/>
      <c r="L2" s="1353"/>
      <c r="M2" s="1353"/>
      <c r="N2" s="1353"/>
      <c r="O2" s="1353"/>
      <c r="P2" s="1353"/>
      <c r="Q2" s="1353"/>
      <c r="R2" s="1353"/>
      <c r="S2" s="1353"/>
      <c r="T2" s="1353"/>
    </row>
    <row r="3" spans="1:21" x14ac:dyDescent="0.3">
      <c r="B3" s="1352" t="str">
        <f>Index!B3</f>
        <v>MYT Petition Formats for Koyna</v>
      </c>
      <c r="C3" s="1353"/>
      <c r="D3" s="1353"/>
      <c r="E3" s="1353"/>
      <c r="F3" s="1353"/>
      <c r="G3" s="1353"/>
      <c r="H3" s="1353"/>
      <c r="I3" s="1353"/>
      <c r="J3" s="1353"/>
      <c r="K3" s="1353"/>
      <c r="L3" s="1353"/>
      <c r="M3" s="1353"/>
      <c r="N3" s="1353"/>
      <c r="O3" s="1353"/>
      <c r="P3" s="1353"/>
      <c r="Q3" s="1353"/>
      <c r="R3" s="1353"/>
      <c r="S3" s="1353"/>
      <c r="T3" s="1353"/>
    </row>
    <row r="4" spans="1:21" x14ac:dyDescent="0.3">
      <c r="B4" s="1354" t="s">
        <v>392</v>
      </c>
      <c r="C4" s="1353"/>
      <c r="D4" s="1353"/>
      <c r="E4" s="1353"/>
      <c r="F4" s="1353"/>
      <c r="G4" s="1353"/>
      <c r="H4" s="1353"/>
      <c r="I4" s="1353"/>
      <c r="J4" s="1353"/>
      <c r="K4" s="1353"/>
      <c r="L4" s="1353"/>
      <c r="M4" s="1353"/>
      <c r="N4" s="1353"/>
      <c r="O4" s="1353"/>
      <c r="P4" s="1353"/>
      <c r="Q4" s="1353"/>
      <c r="R4" s="1353"/>
      <c r="S4" s="1353"/>
      <c r="T4" s="1353"/>
    </row>
    <row r="5" spans="1:21" x14ac:dyDescent="0.3">
      <c r="A5" s="11"/>
      <c r="B5" s="1352"/>
      <c r="C5" s="1353"/>
      <c r="D5" s="1353"/>
      <c r="E5" s="1353"/>
      <c r="F5" s="1353"/>
      <c r="G5" s="1353"/>
      <c r="H5" s="1353"/>
      <c r="I5" s="1353"/>
      <c r="J5" s="1353"/>
      <c r="K5" s="1353"/>
      <c r="L5" s="1353"/>
      <c r="M5" s="1353"/>
      <c r="N5" s="1353"/>
      <c r="O5" s="1353"/>
      <c r="P5" s="1353"/>
      <c r="Q5" s="1353"/>
      <c r="R5" s="1353"/>
      <c r="S5" s="1353"/>
      <c r="T5" s="1353"/>
    </row>
    <row r="6" spans="1:21" x14ac:dyDescent="0.3">
      <c r="B6" s="136"/>
      <c r="C6" s="135"/>
      <c r="D6" s="135"/>
      <c r="E6" s="327"/>
      <c r="F6" s="327"/>
      <c r="G6" s="327"/>
      <c r="H6" s="241"/>
      <c r="I6" s="135"/>
      <c r="J6" s="241"/>
      <c r="K6" s="241"/>
      <c r="L6" s="135"/>
      <c r="M6" s="135"/>
      <c r="N6" s="135"/>
      <c r="O6" s="241"/>
      <c r="P6" s="135"/>
      <c r="Q6" s="135"/>
      <c r="R6" s="266"/>
      <c r="S6" s="135"/>
      <c r="T6" s="135"/>
    </row>
    <row r="7" spans="1:21" s="13" customFormat="1" x14ac:dyDescent="0.3">
      <c r="B7" s="32"/>
      <c r="C7" s="8"/>
      <c r="D7" s="33"/>
      <c r="E7" s="33"/>
      <c r="F7" s="33"/>
      <c r="G7" s="33"/>
      <c r="H7" s="33"/>
      <c r="I7" s="15"/>
      <c r="J7" s="15"/>
      <c r="K7" s="15"/>
      <c r="L7" s="15"/>
      <c r="M7" s="15"/>
      <c r="N7" s="32"/>
      <c r="O7" s="32"/>
      <c r="P7" s="15"/>
      <c r="Q7" s="15"/>
      <c r="R7" s="15"/>
      <c r="S7" s="15"/>
      <c r="T7" s="15"/>
    </row>
    <row r="8" spans="1:21" s="34" customFormat="1" x14ac:dyDescent="0.3">
      <c r="B8" s="1360" t="s">
        <v>343</v>
      </c>
      <c r="C8" s="1391" t="s">
        <v>37</v>
      </c>
      <c r="D8" s="1391" t="s">
        <v>93</v>
      </c>
      <c r="E8" s="1362" t="s">
        <v>519</v>
      </c>
      <c r="F8" s="1363"/>
      <c r="G8" s="1364"/>
      <c r="H8" s="1362" t="s">
        <v>520</v>
      </c>
      <c r="I8" s="1363"/>
      <c r="J8" s="1364"/>
      <c r="K8" s="1362" t="s">
        <v>521</v>
      </c>
      <c r="L8" s="1363"/>
      <c r="M8" s="1363"/>
      <c r="N8" s="1363"/>
      <c r="O8" s="1364"/>
      <c r="P8" s="593" t="s">
        <v>913</v>
      </c>
      <c r="Q8" s="593" t="s">
        <v>914</v>
      </c>
      <c r="R8" s="593" t="s">
        <v>918</v>
      </c>
      <c r="S8" s="593" t="s">
        <v>915</v>
      </c>
      <c r="T8" s="593" t="s">
        <v>917</v>
      </c>
      <c r="U8" s="1360" t="s">
        <v>27</v>
      </c>
    </row>
    <row r="9" spans="1:21" s="35" customFormat="1" ht="30" customHeight="1" x14ac:dyDescent="0.25">
      <c r="B9" s="1391"/>
      <c r="C9" s="1391"/>
      <c r="D9" s="1391"/>
      <c r="E9" s="957" t="s">
        <v>965</v>
      </c>
      <c r="F9" s="594" t="s">
        <v>79</v>
      </c>
      <c r="G9" s="594" t="s">
        <v>459</v>
      </c>
      <c r="H9" s="957" t="s">
        <v>965</v>
      </c>
      <c r="I9" s="594" t="s">
        <v>79</v>
      </c>
      <c r="J9" s="594" t="s">
        <v>459</v>
      </c>
      <c r="K9" s="957" t="s">
        <v>965</v>
      </c>
      <c r="L9" s="594" t="s">
        <v>449</v>
      </c>
      <c r="M9" s="594" t="s">
        <v>455</v>
      </c>
      <c r="N9" s="594" t="s">
        <v>80</v>
      </c>
      <c r="O9" s="594" t="s">
        <v>460</v>
      </c>
      <c r="P9" s="594" t="s">
        <v>916</v>
      </c>
      <c r="Q9" s="594" t="s">
        <v>916</v>
      </c>
      <c r="R9" s="594" t="s">
        <v>916</v>
      </c>
      <c r="S9" s="594" t="s">
        <v>916</v>
      </c>
      <c r="T9" s="594" t="s">
        <v>916</v>
      </c>
      <c r="U9" s="1360"/>
    </row>
    <row r="10" spans="1:21" s="35" customFormat="1" ht="20" customHeight="1" x14ac:dyDescent="0.25">
      <c r="B10" s="1405"/>
      <c r="C10" s="1405"/>
      <c r="D10" s="1405"/>
      <c r="E10" s="594" t="s">
        <v>81</v>
      </c>
      <c r="F10" s="594" t="s">
        <v>82</v>
      </c>
      <c r="G10" s="594" t="s">
        <v>692</v>
      </c>
      <c r="H10" s="594" t="s">
        <v>397</v>
      </c>
      <c r="I10" s="594" t="s">
        <v>414</v>
      </c>
      <c r="J10" s="594" t="s">
        <v>465</v>
      </c>
      <c r="K10" s="594" t="s">
        <v>415</v>
      </c>
      <c r="L10" s="594" t="s">
        <v>416</v>
      </c>
      <c r="M10" s="594" t="s">
        <v>603</v>
      </c>
      <c r="N10" s="594" t="s">
        <v>693</v>
      </c>
      <c r="O10" s="594" t="s">
        <v>516</v>
      </c>
      <c r="P10" s="594" t="s">
        <v>605</v>
      </c>
      <c r="Q10" s="594" t="s">
        <v>606</v>
      </c>
      <c r="R10" s="594" t="s">
        <v>607</v>
      </c>
      <c r="S10" s="594" t="s">
        <v>672</v>
      </c>
      <c r="T10" s="594" t="s">
        <v>608</v>
      </c>
      <c r="U10" s="1361"/>
    </row>
    <row r="11" spans="1:21" s="35" customFormat="1" ht="42" customHeight="1" x14ac:dyDescent="0.25">
      <c r="B11" s="38">
        <v>1</v>
      </c>
      <c r="C11" s="146" t="s">
        <v>94</v>
      </c>
      <c r="D11" s="147"/>
      <c r="E11" s="430"/>
      <c r="F11" s="430"/>
      <c r="G11" s="430"/>
      <c r="H11" s="430"/>
      <c r="I11" s="430"/>
      <c r="J11" s="430"/>
      <c r="K11" s="430"/>
      <c r="L11" s="430"/>
      <c r="M11" s="430"/>
      <c r="N11" s="430"/>
      <c r="O11" s="430"/>
      <c r="P11" s="430"/>
      <c r="Q11" s="430"/>
      <c r="R11" s="430"/>
      <c r="S11" s="430"/>
      <c r="T11" s="430"/>
    </row>
    <row r="12" spans="1:21" s="35" customFormat="1" x14ac:dyDescent="0.25">
      <c r="B12" s="148">
        <v>1.1000000000000001</v>
      </c>
      <c r="C12" s="151" t="s">
        <v>95</v>
      </c>
      <c r="D12" s="148" t="s">
        <v>96</v>
      </c>
      <c r="E12" s="541">
        <f>F12</f>
        <v>1956</v>
      </c>
      <c r="F12" s="541">
        <v>1956</v>
      </c>
      <c r="G12" s="541">
        <f>F12-E12</f>
        <v>0</v>
      </c>
      <c r="H12" s="541">
        <v>1956</v>
      </c>
      <c r="I12" s="541">
        <f>H12</f>
        <v>1956</v>
      </c>
      <c r="J12" s="541">
        <f>I12-H12</f>
        <v>0</v>
      </c>
      <c r="K12" s="541">
        <v>1956</v>
      </c>
      <c r="L12" s="541">
        <v>1956</v>
      </c>
      <c r="M12" s="541">
        <v>1956</v>
      </c>
      <c r="N12" s="541">
        <f>AVERAGE(L12:M12)</f>
        <v>1956</v>
      </c>
      <c r="O12" s="541">
        <f>N12-K12</f>
        <v>0</v>
      </c>
      <c r="P12" s="541">
        <f>E12</f>
        <v>1956</v>
      </c>
      <c r="Q12" s="541">
        <v>1956</v>
      </c>
      <c r="R12" s="541">
        <v>1956</v>
      </c>
      <c r="S12" s="541">
        <v>1956</v>
      </c>
      <c r="T12" s="541">
        <v>1956</v>
      </c>
    </row>
    <row r="13" spans="1:21" s="35" customFormat="1" x14ac:dyDescent="0.25">
      <c r="B13" s="148">
        <v>1.2</v>
      </c>
      <c r="C13" s="149" t="s">
        <v>164</v>
      </c>
      <c r="D13" s="148" t="s">
        <v>98</v>
      </c>
      <c r="E13" s="634">
        <v>0.89649999999999996</v>
      </c>
      <c r="F13" s="634">
        <v>0.89649999999999996</v>
      </c>
      <c r="G13" s="542">
        <f t="shared" ref="G13:G19" si="0">F13-E13</f>
        <v>0</v>
      </c>
      <c r="H13" s="634">
        <v>0.89649999999999996</v>
      </c>
      <c r="I13" s="634">
        <v>0.89649999999999996</v>
      </c>
      <c r="J13" s="542">
        <f t="shared" ref="J13:J19" si="1">I13-H13</f>
        <v>0</v>
      </c>
      <c r="K13" s="634">
        <v>0.89649999999999996</v>
      </c>
      <c r="L13" s="634">
        <v>0.89649999999999996</v>
      </c>
      <c r="M13" s="634">
        <v>0</v>
      </c>
      <c r="N13" s="543">
        <f>AVERAGE(L13:M13)</f>
        <v>0.44824999999999998</v>
      </c>
      <c r="O13" s="543">
        <f t="shared" ref="O13:O19" si="2">N13-K13</f>
        <v>-0.44824999999999998</v>
      </c>
      <c r="P13" s="543"/>
      <c r="Q13" s="543"/>
      <c r="R13" s="543"/>
      <c r="S13" s="543"/>
      <c r="T13" s="430"/>
    </row>
    <row r="14" spans="1:21" s="35" customFormat="1" x14ac:dyDescent="0.25">
      <c r="B14" s="148">
        <v>1.3</v>
      </c>
      <c r="C14" s="149" t="s">
        <v>321</v>
      </c>
      <c r="D14" s="148" t="s">
        <v>98</v>
      </c>
      <c r="E14" s="543">
        <v>0.89649999999999996</v>
      </c>
      <c r="F14" s="543">
        <v>0.9235291099530164</v>
      </c>
      <c r="G14" s="542">
        <f t="shared" si="0"/>
        <v>2.7029109953016439E-2</v>
      </c>
      <c r="H14" s="543">
        <v>0.89649999999999996</v>
      </c>
      <c r="I14" s="543">
        <v>0.90700000000000003</v>
      </c>
      <c r="J14" s="542">
        <f t="shared" si="1"/>
        <v>1.0500000000000065E-2</v>
      </c>
      <c r="K14" s="543">
        <v>0.89649999999999996</v>
      </c>
      <c r="L14" s="543">
        <v>0.96489999999999998</v>
      </c>
      <c r="M14" s="543">
        <v>0.8478</v>
      </c>
      <c r="N14" s="543">
        <f>AVERAGE(L14:M14)</f>
        <v>0.90634999999999999</v>
      </c>
      <c r="O14" s="543">
        <f t="shared" si="2"/>
        <v>9.8500000000000254E-3</v>
      </c>
      <c r="P14" s="543"/>
      <c r="Q14" s="543"/>
      <c r="R14" s="543"/>
      <c r="S14" s="543"/>
      <c r="T14" s="430"/>
    </row>
    <row r="15" spans="1:21" s="35" customFormat="1" x14ac:dyDescent="0.25">
      <c r="B15" s="148">
        <v>1.4</v>
      </c>
      <c r="C15" s="149" t="s">
        <v>165</v>
      </c>
      <c r="D15" s="148" t="s">
        <v>100</v>
      </c>
      <c r="E15" s="636">
        <v>3158</v>
      </c>
      <c r="F15" s="541">
        <v>3158</v>
      </c>
      <c r="G15" s="541">
        <f t="shared" si="0"/>
        <v>0</v>
      </c>
      <c r="H15" s="636">
        <v>3158</v>
      </c>
      <c r="I15" s="541">
        <v>3158</v>
      </c>
      <c r="J15" s="541">
        <f>I15-H15</f>
        <v>0</v>
      </c>
      <c r="K15" s="541">
        <v>3158</v>
      </c>
      <c r="L15" s="541">
        <v>1579</v>
      </c>
      <c r="M15" s="541" t="s">
        <v>1780</v>
      </c>
      <c r="N15" s="541">
        <f>SUM(L15:M15)</f>
        <v>1579</v>
      </c>
      <c r="O15" s="541">
        <f t="shared" si="2"/>
        <v>-1579</v>
      </c>
      <c r="P15" s="541">
        <f>K15</f>
        <v>3158</v>
      </c>
      <c r="Q15" s="541">
        <f>K15</f>
        <v>3158</v>
      </c>
      <c r="R15" s="541">
        <f>K15</f>
        <v>3158</v>
      </c>
      <c r="S15" s="541">
        <f>K15</f>
        <v>3158</v>
      </c>
      <c r="T15" s="952">
        <f>K15</f>
        <v>3158</v>
      </c>
    </row>
    <row r="16" spans="1:21" s="35" customFormat="1" x14ac:dyDescent="0.3">
      <c r="B16" s="148">
        <v>1.5</v>
      </c>
      <c r="C16" s="161" t="s">
        <v>166</v>
      </c>
      <c r="D16" s="148" t="s">
        <v>100</v>
      </c>
      <c r="E16" s="635">
        <v>3160</v>
      </c>
      <c r="F16" s="635">
        <v>3476.2080000000001</v>
      </c>
      <c r="G16" s="541">
        <f t="shared" si="0"/>
        <v>316.20800000000008</v>
      </c>
      <c r="H16" s="635">
        <v>3158</v>
      </c>
      <c r="I16" s="635">
        <v>2955.2319999999995</v>
      </c>
      <c r="J16" s="541">
        <f t="shared" si="1"/>
        <v>-202.76800000000048</v>
      </c>
      <c r="K16" s="635">
        <v>3158</v>
      </c>
      <c r="L16" s="635">
        <v>1698.413</v>
      </c>
      <c r="M16" s="635">
        <v>1261.587</v>
      </c>
      <c r="N16" s="541">
        <f>SUM(L16:M16)</f>
        <v>2960</v>
      </c>
      <c r="O16" s="541">
        <f t="shared" si="2"/>
        <v>-198</v>
      </c>
      <c r="P16" s="953">
        <v>3160</v>
      </c>
      <c r="Q16" s="953">
        <v>3160</v>
      </c>
      <c r="R16" s="953">
        <v>3160</v>
      </c>
      <c r="S16" s="953">
        <v>3160</v>
      </c>
      <c r="T16" s="953">
        <v>3160</v>
      </c>
    </row>
    <row r="17" spans="2:21" s="35" customFormat="1" x14ac:dyDescent="0.25">
      <c r="B17" s="148">
        <v>1.6</v>
      </c>
      <c r="C17" s="161" t="s">
        <v>167</v>
      </c>
      <c r="D17" s="148" t="s">
        <v>98</v>
      </c>
      <c r="E17" s="542">
        <v>1.1299999999999999E-2</v>
      </c>
      <c r="F17" s="542">
        <v>7.5036411515076173E-3</v>
      </c>
      <c r="G17" s="542">
        <f t="shared" si="0"/>
        <v>-3.7963588484923819E-3</v>
      </c>
      <c r="H17" s="542">
        <v>1.1299999999999999E-2</v>
      </c>
      <c r="I17" s="542">
        <v>8.6599556312330125E-3</v>
      </c>
      <c r="J17" s="542">
        <f t="shared" si="1"/>
        <v>-2.6400443687669868E-3</v>
      </c>
      <c r="K17" s="542">
        <v>1.1299999999999999E-2</v>
      </c>
      <c r="L17" s="542">
        <v>7.8116918558678011E-3</v>
      </c>
      <c r="M17" s="542">
        <v>1.8072475382197185E-2</v>
      </c>
      <c r="N17" s="542">
        <f>N18/N16</f>
        <v>1.2184959121621621E-2</v>
      </c>
      <c r="O17" s="543">
        <f>N17-K17</f>
        <v>8.8495912162162189E-4</v>
      </c>
      <c r="P17" s="542">
        <f ca="1">P18/P16</f>
        <v>0</v>
      </c>
      <c r="Q17" s="542">
        <f ca="1">Q18/Q16</f>
        <v>0</v>
      </c>
      <c r="R17" s="542">
        <f ca="1">R18/R16</f>
        <v>0</v>
      </c>
      <c r="S17" s="542">
        <f ca="1">S18/S16</f>
        <v>0</v>
      </c>
      <c r="T17" s="542">
        <f ca="1">T18/T16</f>
        <v>0</v>
      </c>
    </row>
    <row r="18" spans="2:21" s="35" customFormat="1" x14ac:dyDescent="0.25">
      <c r="B18" s="148">
        <v>1.7</v>
      </c>
      <c r="C18" s="162" t="s">
        <v>167</v>
      </c>
      <c r="D18" s="148" t="s">
        <v>100</v>
      </c>
      <c r="E18" s="541">
        <f>E17*E16</f>
        <v>35.707999999999998</v>
      </c>
      <c r="F18" s="541">
        <f>F17*F16</f>
        <v>26.084217399999993</v>
      </c>
      <c r="G18" s="541">
        <f t="shared" si="0"/>
        <v>-9.6237826000000055</v>
      </c>
      <c r="H18" s="541">
        <f>H17*H16</f>
        <v>35.685399999999994</v>
      </c>
      <c r="I18" s="541">
        <f>I17*I16</f>
        <v>25.592177999999993</v>
      </c>
      <c r="J18" s="541">
        <f t="shared" si="1"/>
        <v>-10.093222000000001</v>
      </c>
      <c r="K18" s="541">
        <f>K16*K17</f>
        <v>35.685399999999994</v>
      </c>
      <c r="L18" s="541">
        <f t="shared" ref="L18:M18" si="3">L17*L16</f>
        <v>13.267479</v>
      </c>
      <c r="M18" s="541">
        <f t="shared" si="3"/>
        <v>22.8</v>
      </c>
      <c r="N18" s="541">
        <f>SUM(L18:M18)</f>
        <v>36.067478999999999</v>
      </c>
      <c r="O18" s="541">
        <f t="shared" si="2"/>
        <v>0.3820790000000045</v>
      </c>
      <c r="P18" s="541">
        <f ca="1">P17*P16</f>
        <v>0</v>
      </c>
      <c r="Q18" s="541">
        <f t="shared" ref="Q18:T18" ca="1" si="4">Q17*Q16</f>
        <v>0</v>
      </c>
      <c r="R18" s="541">
        <f t="shared" ca="1" si="4"/>
        <v>0</v>
      </c>
      <c r="S18" s="541">
        <f t="shared" ca="1" si="4"/>
        <v>0</v>
      </c>
      <c r="T18" s="541">
        <f t="shared" ca="1" si="4"/>
        <v>0</v>
      </c>
    </row>
    <row r="19" spans="2:21" s="35" customFormat="1" x14ac:dyDescent="0.25">
      <c r="B19" s="96">
        <v>1.8</v>
      </c>
      <c r="C19" s="161" t="s">
        <v>102</v>
      </c>
      <c r="D19" s="148" t="s">
        <v>100</v>
      </c>
      <c r="E19" s="541">
        <f>E16-E18</f>
        <v>3124.2919999999999</v>
      </c>
      <c r="F19" s="541">
        <f>F16-F18</f>
        <v>3450.1237826000001</v>
      </c>
      <c r="G19" s="541">
        <f t="shared" si="0"/>
        <v>325.83178260000022</v>
      </c>
      <c r="H19" s="541">
        <f>H16-H18</f>
        <v>3122.3146000000002</v>
      </c>
      <c r="I19" s="541">
        <f>I16-I18</f>
        <v>2929.6398219999996</v>
      </c>
      <c r="J19" s="541">
        <f t="shared" si="1"/>
        <v>-192.67477800000052</v>
      </c>
      <c r="K19" s="541">
        <f>K16-K18</f>
        <v>3122.3146000000002</v>
      </c>
      <c r="L19" s="541">
        <f t="shared" ref="L19:M19" si="5">L16-L18</f>
        <v>1685.1455209999999</v>
      </c>
      <c r="M19" s="541">
        <f t="shared" si="5"/>
        <v>1238.787</v>
      </c>
      <c r="N19" s="541">
        <f>N16-N18</f>
        <v>2923.9325210000002</v>
      </c>
      <c r="O19" s="541">
        <f t="shared" si="2"/>
        <v>-198.38207899999998</v>
      </c>
      <c r="P19" s="541">
        <f ca="1">P16-P18</f>
        <v>3160</v>
      </c>
      <c r="Q19" s="541">
        <f ca="1">Q16-Q18</f>
        <v>3160</v>
      </c>
      <c r="R19" s="541">
        <f ca="1">R16-R18</f>
        <v>3160</v>
      </c>
      <c r="S19" s="541">
        <f ca="1">S16-S18</f>
        <v>3160</v>
      </c>
      <c r="T19" s="541">
        <f ca="1">T16-T18</f>
        <v>3160</v>
      </c>
    </row>
    <row r="20" spans="2:21" s="1" customFormat="1" x14ac:dyDescent="0.3">
      <c r="B20" s="96"/>
      <c r="C20" s="161"/>
      <c r="D20" s="148"/>
      <c r="E20" s="148"/>
      <c r="F20" s="148"/>
      <c r="G20" s="148"/>
      <c r="H20" s="148"/>
      <c r="I20" s="38"/>
      <c r="J20" s="38"/>
      <c r="K20" s="38"/>
      <c r="L20" s="38"/>
      <c r="M20" s="38"/>
      <c r="N20" s="38"/>
      <c r="O20" s="38"/>
      <c r="P20" s="36"/>
      <c r="Q20" s="36"/>
      <c r="R20" s="36"/>
      <c r="S20" s="36"/>
      <c r="T20" s="36"/>
      <c r="U20" s="36"/>
    </row>
    <row r="21" spans="2:21" s="1" customFormat="1" x14ac:dyDescent="0.3">
      <c r="B21" s="213">
        <v>2</v>
      </c>
      <c r="C21" s="194" t="s">
        <v>968</v>
      </c>
      <c r="D21" s="667" t="s">
        <v>969</v>
      </c>
      <c r="E21" s="148"/>
      <c r="F21" s="148"/>
      <c r="G21" s="148"/>
      <c r="H21" s="148"/>
      <c r="I21" s="38"/>
      <c r="J21" s="38"/>
      <c r="K21" s="38"/>
      <c r="L21" s="38"/>
      <c r="M21" s="38"/>
      <c r="N21" s="38"/>
      <c r="O21" s="38"/>
      <c r="P21" s="36"/>
      <c r="Q21" s="36"/>
      <c r="R21" s="36"/>
      <c r="S21" s="36"/>
      <c r="T21" s="36"/>
      <c r="U21" s="36"/>
    </row>
    <row r="22" spans="2:21" s="1" customFormat="1" x14ac:dyDescent="0.3">
      <c r="B22" s="213"/>
      <c r="C22" s="194"/>
      <c r="D22" s="667"/>
      <c r="E22" s="148"/>
      <c r="F22" s="148"/>
      <c r="G22" s="148"/>
      <c r="H22" s="148"/>
      <c r="I22" s="38"/>
      <c r="J22" s="38"/>
      <c r="K22" s="38"/>
      <c r="L22" s="38"/>
      <c r="M22" s="38"/>
      <c r="N22" s="38"/>
      <c r="O22" s="38"/>
      <c r="P22" s="36"/>
      <c r="Q22" s="36"/>
      <c r="R22" s="36"/>
      <c r="S22" s="36"/>
      <c r="T22" s="36"/>
      <c r="U22" s="36"/>
    </row>
    <row r="23" spans="2:21" s="1" customFormat="1" x14ac:dyDescent="0.3">
      <c r="B23" s="213">
        <v>3</v>
      </c>
      <c r="C23" s="194" t="s">
        <v>970</v>
      </c>
      <c r="D23" s="148"/>
      <c r="E23" s="148"/>
      <c r="F23" s="148"/>
      <c r="G23" s="148"/>
      <c r="H23" s="148"/>
      <c r="I23" s="38"/>
      <c r="J23" s="38"/>
      <c r="K23" s="38"/>
      <c r="L23" s="38"/>
      <c r="M23" s="38"/>
      <c r="N23" s="38"/>
      <c r="O23" s="38"/>
      <c r="P23" s="36"/>
      <c r="Q23" s="36"/>
      <c r="R23" s="36"/>
      <c r="S23" s="36"/>
      <c r="T23" s="36"/>
      <c r="U23" s="36"/>
    </row>
    <row r="24" spans="2:21" x14ac:dyDescent="0.3">
      <c r="M24" s="51"/>
    </row>
    <row r="25" spans="2:21" x14ac:dyDescent="0.3">
      <c r="B25" s="42" t="s">
        <v>141</v>
      </c>
    </row>
    <row r="26" spans="2:21" x14ac:dyDescent="0.3">
      <c r="B26" s="958" t="s">
        <v>467</v>
      </c>
    </row>
    <row r="27" spans="2:21" x14ac:dyDescent="0.3">
      <c r="B27" s="858" t="s">
        <v>1419</v>
      </c>
    </row>
    <row r="28" spans="2:21" x14ac:dyDescent="0.3">
      <c r="B28" s="1" t="s">
        <v>1420</v>
      </c>
    </row>
  </sheetData>
  <mergeCells count="11">
    <mergeCell ref="U8:U10"/>
    <mergeCell ref="B2:T2"/>
    <mergeCell ref="B3:T3"/>
    <mergeCell ref="B4:T4"/>
    <mergeCell ref="B5:T5"/>
    <mergeCell ref="B8:B10"/>
    <mergeCell ref="C8:C10"/>
    <mergeCell ref="D8:D10"/>
    <mergeCell ref="H8:J8"/>
    <mergeCell ref="K8:O8"/>
    <mergeCell ref="E8:G8"/>
  </mergeCells>
  <pageMargins left="0.6692913385826772" right="0.23622047244094491" top="0.98425196850393704" bottom="0.98425196850393704" header="0.51181102362204722" footer="0.51181102362204722"/>
  <pageSetup paperSize="9" scale="3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U22"/>
  <sheetViews>
    <sheetView showGridLines="0" view="pageBreakPreview" zoomScale="87" zoomScaleNormal="80" zoomScaleSheetLayoutView="87" workbookViewId="0">
      <selection activeCell="F10" sqref="F10"/>
    </sheetView>
  </sheetViews>
  <sheetFormatPr defaultColWidth="9.36328125" defaultRowHeight="14" x14ac:dyDescent="0.25"/>
  <cols>
    <col min="1" max="1" width="3.36328125" style="91" customWidth="1"/>
    <col min="2" max="2" width="7.6328125" style="91" customWidth="1"/>
    <col min="3" max="3" width="49.81640625" style="91" customWidth="1"/>
    <col min="4" max="4" width="14.81640625" style="91" customWidth="1"/>
    <col min="5" max="21" width="15.36328125" style="91" customWidth="1"/>
    <col min="22" max="16384" width="9.36328125" style="91"/>
  </cols>
  <sheetData>
    <row r="2" spans="2:21" x14ac:dyDescent="0.25">
      <c r="B2" s="1352" t="str">
        <f>Index!B2</f>
        <v xml:space="preserve">      Maharashtra State Power Generation Company Ltd.</v>
      </c>
      <c r="C2" s="1353"/>
      <c r="D2" s="1353"/>
      <c r="E2" s="1353"/>
      <c r="F2" s="1353"/>
      <c r="G2" s="1353"/>
      <c r="H2" s="1353"/>
      <c r="I2" s="1353"/>
      <c r="J2" s="1353"/>
      <c r="K2" s="1353"/>
      <c r="L2" s="1353"/>
      <c r="M2" s="1353"/>
    </row>
    <row r="3" spans="2:21" x14ac:dyDescent="0.25">
      <c r="B3" s="1352" t="str">
        <f>Index!B3</f>
        <v>MYT Petition Formats for Koyna</v>
      </c>
      <c r="C3" s="1353"/>
      <c r="D3" s="1353"/>
      <c r="E3" s="1353"/>
      <c r="F3" s="1353"/>
      <c r="G3" s="1353"/>
      <c r="H3" s="1353"/>
      <c r="I3" s="1353"/>
      <c r="J3" s="1353"/>
      <c r="K3" s="1353"/>
      <c r="L3" s="1353"/>
      <c r="M3" s="1353"/>
    </row>
    <row r="4" spans="2:21" x14ac:dyDescent="0.25">
      <c r="B4" s="1354" t="s">
        <v>470</v>
      </c>
      <c r="C4" s="1353"/>
      <c r="D4" s="1353"/>
      <c r="E4" s="1353"/>
      <c r="F4" s="1353"/>
      <c r="G4" s="1353"/>
      <c r="H4" s="1353"/>
      <c r="I4" s="1353"/>
      <c r="J4" s="1353"/>
      <c r="K4" s="1353"/>
      <c r="L4" s="1353"/>
      <c r="M4" s="1353"/>
    </row>
    <row r="6" spans="2:21" x14ac:dyDescent="0.25">
      <c r="B6" s="163"/>
      <c r="C6" s="164"/>
      <c r="D6" s="165"/>
      <c r="E6" s="165"/>
      <c r="F6" s="165"/>
      <c r="G6" s="165"/>
      <c r="U6" s="21"/>
    </row>
    <row r="7" spans="2:21" x14ac:dyDescent="0.25">
      <c r="B7" s="1404" t="s">
        <v>343</v>
      </c>
      <c r="C7" s="1406" t="s">
        <v>37</v>
      </c>
      <c r="D7" s="1406" t="s">
        <v>464</v>
      </c>
      <c r="E7" s="1362" t="s">
        <v>519</v>
      </c>
      <c r="F7" s="1363"/>
      <c r="G7" s="1364"/>
      <c r="H7" s="1362" t="s">
        <v>520</v>
      </c>
      <c r="I7" s="1363"/>
      <c r="J7" s="1364"/>
      <c r="K7" s="1362" t="s">
        <v>521</v>
      </c>
      <c r="L7" s="1363"/>
      <c r="M7" s="1363"/>
      <c r="N7" s="1363"/>
      <c r="O7" s="1364"/>
      <c r="P7" s="593" t="s">
        <v>913</v>
      </c>
      <c r="Q7" s="593" t="s">
        <v>914</v>
      </c>
      <c r="R7" s="593" t="s">
        <v>918</v>
      </c>
      <c r="S7" s="593" t="s">
        <v>915</v>
      </c>
      <c r="T7" s="593" t="s">
        <v>917</v>
      </c>
      <c r="U7" s="1360" t="s">
        <v>27</v>
      </c>
    </row>
    <row r="8" spans="2:21" ht="42" x14ac:dyDescent="0.25">
      <c r="B8" s="1404"/>
      <c r="C8" s="1406"/>
      <c r="D8" s="1406"/>
      <c r="E8" s="957" t="s">
        <v>965</v>
      </c>
      <c r="F8" s="594" t="s">
        <v>79</v>
      </c>
      <c r="G8" s="594" t="s">
        <v>459</v>
      </c>
      <c r="H8" s="957" t="s">
        <v>965</v>
      </c>
      <c r="I8" s="594" t="s">
        <v>79</v>
      </c>
      <c r="J8" s="594" t="s">
        <v>459</v>
      </c>
      <c r="K8" s="957" t="s">
        <v>965</v>
      </c>
      <c r="L8" s="594" t="s">
        <v>449</v>
      </c>
      <c r="M8" s="594" t="s">
        <v>455</v>
      </c>
      <c r="N8" s="594" t="s">
        <v>80</v>
      </c>
      <c r="O8" s="594" t="s">
        <v>460</v>
      </c>
      <c r="P8" s="594" t="s">
        <v>916</v>
      </c>
      <c r="Q8" s="594" t="s">
        <v>916</v>
      </c>
      <c r="R8" s="594" t="s">
        <v>916</v>
      </c>
      <c r="S8" s="594" t="s">
        <v>916</v>
      </c>
      <c r="T8" s="594" t="s">
        <v>916</v>
      </c>
      <c r="U8" s="1360"/>
    </row>
    <row r="9" spans="2:21" x14ac:dyDescent="0.25">
      <c r="B9" s="1405"/>
      <c r="C9" s="1359"/>
      <c r="D9" s="1359"/>
      <c r="E9" s="594" t="s">
        <v>81</v>
      </c>
      <c r="F9" s="594" t="s">
        <v>82</v>
      </c>
      <c r="G9" s="594" t="s">
        <v>692</v>
      </c>
      <c r="H9" s="594" t="s">
        <v>397</v>
      </c>
      <c r="I9" s="594" t="s">
        <v>414</v>
      </c>
      <c r="J9" s="594" t="s">
        <v>465</v>
      </c>
      <c r="K9" s="594" t="s">
        <v>415</v>
      </c>
      <c r="L9" s="594" t="s">
        <v>416</v>
      </c>
      <c r="M9" s="594" t="s">
        <v>603</v>
      </c>
      <c r="N9" s="594" t="s">
        <v>693</v>
      </c>
      <c r="O9" s="594" t="s">
        <v>516</v>
      </c>
      <c r="P9" s="594" t="s">
        <v>605</v>
      </c>
      <c r="Q9" s="594" t="s">
        <v>606</v>
      </c>
      <c r="R9" s="594" t="s">
        <v>607</v>
      </c>
      <c r="S9" s="594" t="s">
        <v>672</v>
      </c>
      <c r="T9" s="594" t="s">
        <v>608</v>
      </c>
      <c r="U9" s="1361"/>
    </row>
    <row r="10" spans="2:21" s="62" customFormat="1" ht="28" x14ac:dyDescent="0.25">
      <c r="B10" s="166">
        <v>1</v>
      </c>
      <c r="C10" s="167" t="s">
        <v>469</v>
      </c>
      <c r="D10" s="174" t="s">
        <v>355</v>
      </c>
      <c r="E10" s="633">
        <v>140.53</v>
      </c>
      <c r="F10" s="365">
        <f>'F1'!G30-'F10'!E14</f>
        <v>160.18746196137403</v>
      </c>
      <c r="G10" s="365">
        <f>F10-E10</f>
        <v>19.657461961374025</v>
      </c>
      <c r="H10" s="633">
        <v>127.66</v>
      </c>
      <c r="I10" s="365">
        <f>'F1'!K30-'F10'!H14</f>
        <v>191.57144734360867</v>
      </c>
      <c r="J10" s="365">
        <f>I10-H10</f>
        <v>63.911447343608671</v>
      </c>
      <c r="K10" s="633">
        <v>143.25</v>
      </c>
      <c r="L10" s="365">
        <f ca="1">'F1'!O30-'F10'!K14</f>
        <v>80.726123529267852</v>
      </c>
      <c r="M10" s="365">
        <f ca="1">'F1'!P30-'F10'!L14</f>
        <v>111.37842201234679</v>
      </c>
      <c r="N10" s="365">
        <f ca="1">'F1'!Q30-'F10'!M14</f>
        <v>192.10454554161458</v>
      </c>
      <c r="O10" s="365">
        <f ca="1">N10-K10</f>
        <v>48.854545541614584</v>
      </c>
      <c r="P10" s="365">
        <f ca="1">'F1'!S30-'F10'!O14</f>
        <v>204.64178479692282</v>
      </c>
      <c r="Q10" s="365">
        <f ca="1">'F1'!T30-'F10'!P14</f>
        <v>214.8318362631253</v>
      </c>
      <c r="R10" s="365">
        <f ca="1">'F1'!U30-'F10'!Q14</f>
        <v>225.53327456965508</v>
      </c>
      <c r="S10" s="365">
        <f ca="1">'F1'!V30-'F10'!R14</f>
        <v>236.77542501476279</v>
      </c>
      <c r="T10" s="365">
        <f ca="1">'F1'!W30-'F10'!S14</f>
        <v>284.80761130758412</v>
      </c>
      <c r="U10" s="431"/>
    </row>
    <row r="11" spans="2:21" s="62" customFormat="1" x14ac:dyDescent="0.25">
      <c r="B11" s="166">
        <f>B10+1</f>
        <v>2</v>
      </c>
      <c r="C11" s="167" t="s">
        <v>424</v>
      </c>
      <c r="D11" s="174" t="s">
        <v>356</v>
      </c>
      <c r="E11" s="551">
        <f>'F2.5'!E13</f>
        <v>0.89649999999999996</v>
      </c>
      <c r="F11" s="551">
        <f>'F2.5'!F13</f>
        <v>0.89649999999999996</v>
      </c>
      <c r="G11" s="551">
        <f t="shared" ref="G11:G16" si="0">F11-E11</f>
        <v>0</v>
      </c>
      <c r="H11" s="551">
        <f>'F2.5'!H13</f>
        <v>0.89649999999999996</v>
      </c>
      <c r="I11" s="551">
        <f>'F2.5'!I13</f>
        <v>0.89649999999999996</v>
      </c>
      <c r="J11" s="551">
        <f t="shared" ref="J11:J16" si="1">I11-H11</f>
        <v>0</v>
      </c>
      <c r="K11" s="551">
        <f>'F2.5'!K13</f>
        <v>0.89649999999999996</v>
      </c>
      <c r="L11" s="551">
        <f>'F2.5'!L13</f>
        <v>0.89649999999999996</v>
      </c>
      <c r="M11" s="551">
        <f>K11</f>
        <v>0.89649999999999996</v>
      </c>
      <c r="N11" s="551">
        <f t="shared" ref="N11:N12" si="2">AVERAGE(L11:M11)</f>
        <v>0.89649999999999996</v>
      </c>
      <c r="O11" s="551">
        <f t="shared" ref="O11:O13" si="3">N11-K11</f>
        <v>0</v>
      </c>
      <c r="P11" s="551">
        <f>$K11</f>
        <v>0.89649999999999996</v>
      </c>
      <c r="Q11" s="551">
        <f t="shared" ref="Q11:T11" si="4">$K11</f>
        <v>0.89649999999999996</v>
      </c>
      <c r="R11" s="551">
        <f t="shared" si="4"/>
        <v>0.89649999999999996</v>
      </c>
      <c r="S11" s="551">
        <f t="shared" si="4"/>
        <v>0.89649999999999996</v>
      </c>
      <c r="T11" s="551">
        <f t="shared" si="4"/>
        <v>0.89649999999999996</v>
      </c>
      <c r="U11" s="431"/>
    </row>
    <row r="12" spans="2:21" s="62" customFormat="1" x14ac:dyDescent="0.25">
      <c r="B12" s="166">
        <f t="shared" ref="B12:B18" si="5">B11+1</f>
        <v>3</v>
      </c>
      <c r="C12" s="167" t="s">
        <v>369</v>
      </c>
      <c r="D12" s="174" t="s">
        <v>363</v>
      </c>
      <c r="E12" s="551">
        <f>'F2.5'!E14</f>
        <v>0.89649999999999996</v>
      </c>
      <c r="F12" s="551">
        <f>'F2.5'!F14</f>
        <v>0.9235291099530164</v>
      </c>
      <c r="G12" s="551">
        <f t="shared" ref="G12" si="6">F12-E12</f>
        <v>2.7029109953016439E-2</v>
      </c>
      <c r="H12" s="551">
        <f>'F2.5'!H14</f>
        <v>0.89649999999999996</v>
      </c>
      <c r="I12" s="551">
        <f>'F2.5'!I14</f>
        <v>0.90700000000000003</v>
      </c>
      <c r="J12" s="551">
        <f t="shared" ref="J12" si="7">I12-H12</f>
        <v>1.0500000000000065E-2</v>
      </c>
      <c r="K12" s="551">
        <f>'F2.5'!K14</f>
        <v>0.89649999999999996</v>
      </c>
      <c r="L12" s="551">
        <f>'F2.5'!L14</f>
        <v>0.96489999999999998</v>
      </c>
      <c r="M12" s="551">
        <f>'F2.5'!M14</f>
        <v>0.8478</v>
      </c>
      <c r="N12" s="551">
        <f t="shared" si="2"/>
        <v>0.90634999999999999</v>
      </c>
      <c r="O12" s="551">
        <f t="shared" ref="O12" si="8">N12-K12</f>
        <v>9.8500000000000254E-3</v>
      </c>
      <c r="P12" s="551">
        <f>'F2.5'!P14</f>
        <v>0</v>
      </c>
      <c r="Q12" s="551">
        <f>'F2.5'!Q14</f>
        <v>0</v>
      </c>
      <c r="R12" s="551">
        <f>'F2.5'!R14</f>
        <v>0</v>
      </c>
      <c r="S12" s="551">
        <f>'F2.5'!S14</f>
        <v>0</v>
      </c>
      <c r="T12" s="551">
        <f>'F2.5'!T14</f>
        <v>0</v>
      </c>
      <c r="U12" s="431"/>
    </row>
    <row r="13" spans="2:21" x14ac:dyDescent="0.25">
      <c r="B13" s="166">
        <f t="shared" si="5"/>
        <v>4</v>
      </c>
      <c r="C13" s="168" t="s">
        <v>471</v>
      </c>
      <c r="D13" s="174" t="s">
        <v>468</v>
      </c>
      <c r="E13" s="647">
        <f>E10*E12/E11*0.5</f>
        <v>70.265000000000001</v>
      </c>
      <c r="F13" s="647">
        <f>F10*F12/F11*0.5</f>
        <v>82.508524356285804</v>
      </c>
      <c r="G13" s="415">
        <f t="shared" si="0"/>
        <v>12.243524356285803</v>
      </c>
      <c r="H13" s="415"/>
      <c r="I13" s="415">
        <f t="shared" ref="I13" si="9">I10*I12/I11*0.5</f>
        <v>96.907586581513144</v>
      </c>
      <c r="J13" s="415">
        <f t="shared" si="1"/>
        <v>96.907586581513144</v>
      </c>
      <c r="K13" s="415"/>
      <c r="L13" s="415">
        <f t="shared" ref="L13:N13" ca="1" si="10">L10*L12/L11*0.5</f>
        <v>43.44263055961548</v>
      </c>
      <c r="M13" s="647">
        <f ca="1">M10*M12/M11*0.5</f>
        <v>52.664041373155392</v>
      </c>
      <c r="N13" s="415">
        <f t="shared" ca="1" si="10"/>
        <v>97.107615645087776</v>
      </c>
      <c r="O13" s="415">
        <f t="shared" ca="1" si="3"/>
        <v>97.107615645087776</v>
      </c>
      <c r="P13" s="960">
        <f ca="1">P10*P12/P11*0.5</f>
        <v>0</v>
      </c>
      <c r="Q13" s="960">
        <f t="shared" ref="Q13:T13" ca="1" si="11">Q10*Q12/Q11*0.5</f>
        <v>0</v>
      </c>
      <c r="R13" s="960">
        <f t="shared" ca="1" si="11"/>
        <v>0</v>
      </c>
      <c r="S13" s="960">
        <f t="shared" ca="1" si="11"/>
        <v>0</v>
      </c>
      <c r="T13" s="960">
        <f t="shared" ca="1" si="11"/>
        <v>0</v>
      </c>
      <c r="U13" s="431"/>
    </row>
    <row r="14" spans="2:21" x14ac:dyDescent="0.25">
      <c r="B14" s="166"/>
      <c r="C14" s="169"/>
      <c r="D14" s="174"/>
      <c r="E14" s="365"/>
      <c r="F14" s="365"/>
      <c r="G14" s="365"/>
      <c r="H14" s="365"/>
      <c r="I14" s="365"/>
      <c r="J14" s="365"/>
      <c r="K14" s="365"/>
      <c r="L14" s="365"/>
      <c r="M14" s="365"/>
      <c r="N14" s="365"/>
      <c r="O14" s="365"/>
      <c r="P14" s="365"/>
      <c r="Q14" s="365"/>
      <c r="R14" s="365"/>
      <c r="S14" s="365"/>
      <c r="T14" s="365"/>
      <c r="U14" s="431"/>
    </row>
    <row r="15" spans="2:21" x14ac:dyDescent="0.25">
      <c r="B15" s="166">
        <v>5</v>
      </c>
      <c r="C15" s="167" t="s">
        <v>370</v>
      </c>
      <c r="D15" s="174" t="s">
        <v>357</v>
      </c>
      <c r="E15" s="365">
        <f>'F2.5'!E15</f>
        <v>3158</v>
      </c>
      <c r="F15" s="365">
        <f>'F2.5'!F15</f>
        <v>3158</v>
      </c>
      <c r="G15" s="365">
        <f t="shared" si="0"/>
        <v>0</v>
      </c>
      <c r="H15" s="365">
        <f>'F2.5'!H15</f>
        <v>3158</v>
      </c>
      <c r="I15" s="365">
        <f>'F2.5'!I15</f>
        <v>3158</v>
      </c>
      <c r="J15" s="365">
        <f t="shared" si="1"/>
        <v>0</v>
      </c>
      <c r="K15" s="365">
        <f>'F2.5'!K15</f>
        <v>3158</v>
      </c>
      <c r="L15" s="365">
        <f>'F2.5'!L15</f>
        <v>1579</v>
      </c>
      <c r="M15" s="365" t="str">
        <f>'F2.5'!M15</f>
        <v>`</v>
      </c>
      <c r="N15" s="365">
        <f>AVERAGE(L15:M15)</f>
        <v>1579</v>
      </c>
      <c r="O15" s="365">
        <f>N15-K15</f>
        <v>-1579</v>
      </c>
      <c r="P15" s="365">
        <f>'F2.5'!P15</f>
        <v>3158</v>
      </c>
      <c r="Q15" s="365">
        <f>'F2.5'!Q15</f>
        <v>3158</v>
      </c>
      <c r="R15" s="365">
        <f>'F2.5'!R15</f>
        <v>3158</v>
      </c>
      <c r="S15" s="365">
        <f>'F2.5'!S15</f>
        <v>3158</v>
      </c>
      <c r="T15" s="365">
        <f>'F2.5'!T15</f>
        <v>3158</v>
      </c>
      <c r="U15" s="431"/>
    </row>
    <row r="16" spans="2:21" s="98" customFormat="1" x14ac:dyDescent="0.25">
      <c r="B16" s="166">
        <f t="shared" si="5"/>
        <v>6</v>
      </c>
      <c r="C16" s="167" t="s">
        <v>371</v>
      </c>
      <c r="D16" s="174" t="s">
        <v>365</v>
      </c>
      <c r="E16" s="551">
        <f>'F2.5'!E17</f>
        <v>1.1299999999999999E-2</v>
      </c>
      <c r="F16" s="551">
        <f>'F2.5'!F17</f>
        <v>7.5036411515076173E-3</v>
      </c>
      <c r="G16" s="551">
        <f t="shared" si="0"/>
        <v>-3.7963588484923819E-3</v>
      </c>
      <c r="H16" s="551">
        <f>'F2.5'!H17</f>
        <v>1.1299999999999999E-2</v>
      </c>
      <c r="I16" s="551">
        <f>'F2.5'!I17</f>
        <v>8.6599556312330125E-3</v>
      </c>
      <c r="J16" s="551">
        <f t="shared" si="1"/>
        <v>-2.6400443687669868E-3</v>
      </c>
      <c r="K16" s="551">
        <f>'F2.5'!K17</f>
        <v>1.1299999999999999E-2</v>
      </c>
      <c r="L16" s="551">
        <f>'F2.5'!L17</f>
        <v>7.8116918558678011E-3</v>
      </c>
      <c r="M16" s="551">
        <f>'F2.5'!M17</f>
        <v>1.8072475382197185E-2</v>
      </c>
      <c r="N16" s="551">
        <f t="shared" ref="N16" si="12">AVERAGE(L16:M16)</f>
        <v>1.2942083619032492E-2</v>
      </c>
      <c r="O16" s="551">
        <f t="shared" ref="O16" si="13">N16-M16</f>
        <v>-5.1303917631646927E-3</v>
      </c>
      <c r="P16" s="551">
        <f ca="1">'F2.5'!P17</f>
        <v>0</v>
      </c>
      <c r="Q16" s="551">
        <f ca="1">'F2.5'!Q17</f>
        <v>0</v>
      </c>
      <c r="R16" s="551">
        <f ca="1">'F2.5'!R17</f>
        <v>0</v>
      </c>
      <c r="S16" s="551">
        <f ca="1">'F2.5'!S17</f>
        <v>0</v>
      </c>
      <c r="T16" s="551">
        <f ca="1">'F2.5'!T17</f>
        <v>0</v>
      </c>
      <c r="U16" s="431"/>
    </row>
    <row r="17" spans="2:21" s="98" customFormat="1" x14ac:dyDescent="0.25">
      <c r="B17" s="166">
        <f t="shared" si="5"/>
        <v>7</v>
      </c>
      <c r="C17" s="167" t="s">
        <v>372</v>
      </c>
      <c r="D17" s="174" t="s">
        <v>366</v>
      </c>
      <c r="E17" s="549">
        <f t="shared" ref="E17:P17" si="14">E15*(1-E16)</f>
        <v>3122.3146000000002</v>
      </c>
      <c r="F17" s="549">
        <f t="shared" si="14"/>
        <v>3134.3035012435389</v>
      </c>
      <c r="G17" s="549">
        <f t="shared" si="14"/>
        <v>0</v>
      </c>
      <c r="H17" s="549">
        <f t="shared" si="14"/>
        <v>3122.3146000000002</v>
      </c>
      <c r="I17" s="549">
        <f t="shared" si="14"/>
        <v>3130.6518601165662</v>
      </c>
      <c r="J17" s="549">
        <f t="shared" si="14"/>
        <v>0</v>
      </c>
      <c r="K17" s="549">
        <f t="shared" si="14"/>
        <v>3122.3146000000002</v>
      </c>
      <c r="L17" s="549">
        <f t="shared" si="14"/>
        <v>1566.6653385595846</v>
      </c>
      <c r="M17" s="549" t="e">
        <f>M15*(1-M16)</f>
        <v>#VALUE!</v>
      </c>
      <c r="N17" s="549">
        <f t="shared" si="14"/>
        <v>1558.5644499655477</v>
      </c>
      <c r="O17" s="549">
        <f t="shared" si="14"/>
        <v>-1587.1008885940371</v>
      </c>
      <c r="P17" s="549">
        <f t="shared" ca="1" si="14"/>
        <v>3158</v>
      </c>
      <c r="Q17" s="549">
        <f t="shared" ref="Q17:T17" ca="1" si="15">Q15*(1-Q16)</f>
        <v>3158</v>
      </c>
      <c r="R17" s="549">
        <f t="shared" ca="1" si="15"/>
        <v>3158</v>
      </c>
      <c r="S17" s="549">
        <f t="shared" ca="1" si="15"/>
        <v>3158</v>
      </c>
      <c r="T17" s="549">
        <f t="shared" ca="1" si="15"/>
        <v>3158</v>
      </c>
      <c r="U17" s="431"/>
    </row>
    <row r="18" spans="2:21" s="552" customFormat="1" x14ac:dyDescent="0.25">
      <c r="B18" s="158">
        <f t="shared" si="5"/>
        <v>8</v>
      </c>
      <c r="C18" s="175" t="s">
        <v>373</v>
      </c>
      <c r="D18" s="133" t="s">
        <v>367</v>
      </c>
      <c r="E18" s="550">
        <f>0.5*E10/E17*10</f>
        <v>0.22504138436274165</v>
      </c>
      <c r="F18" s="1073">
        <f>0.5*F10/F17*10</f>
        <v>0.25553916826787748</v>
      </c>
      <c r="G18" s="415">
        <f t="shared" ref="G18" si="16">F18-E18</f>
        <v>3.0497783905135828E-2</v>
      </c>
      <c r="H18" s="550">
        <f t="shared" ref="H18:P18" si="17">0.5*H10/H17*10</f>
        <v>0.20443167386143599</v>
      </c>
      <c r="I18" s="550">
        <f t="shared" si="17"/>
        <v>0.30596095622155145</v>
      </c>
      <c r="J18" s="415">
        <f t="shared" ref="J18" si="18">I18-H18</f>
        <v>0.10152928236011546</v>
      </c>
      <c r="K18" s="550">
        <f t="shared" si="17"/>
        <v>0.2293971273746726</v>
      </c>
      <c r="L18" s="550">
        <f t="shared" ca="1" si="17"/>
        <v>0.25763678286100544</v>
      </c>
      <c r="M18" s="550" t="e">
        <f t="shared" ca="1" si="17"/>
        <v>#VALUE!</v>
      </c>
      <c r="N18" s="415" t="e">
        <f ca="1">SUM(L18:M18)</f>
        <v>#VALUE!</v>
      </c>
      <c r="O18" s="415" t="e">
        <f ca="1">N18-K18</f>
        <v>#VALUE!</v>
      </c>
      <c r="P18" s="550">
        <f t="shared" ca="1" si="17"/>
        <v>0.32400535908315831</v>
      </c>
      <c r="Q18" s="550">
        <f t="shared" ref="Q18:T18" ca="1" si="19">0.5*Q10/Q17*10</f>
        <v>0.3401390694476335</v>
      </c>
      <c r="R18" s="550">
        <f t="shared" ca="1" si="19"/>
        <v>0.35708244865366545</v>
      </c>
      <c r="S18" s="550">
        <f t="shared" ca="1" si="19"/>
        <v>0.3748819268758119</v>
      </c>
      <c r="T18" s="550">
        <f t="shared" ca="1" si="19"/>
        <v>0.45093035355855626</v>
      </c>
      <c r="U18" s="431"/>
    </row>
    <row r="19" spans="2:21" s="98" customFormat="1" x14ac:dyDescent="0.25">
      <c r="B19" s="91"/>
      <c r="C19" s="91"/>
    </row>
    <row r="20" spans="2:21" s="98" customFormat="1" x14ac:dyDescent="0.25">
      <c r="B20" s="959" t="s">
        <v>169</v>
      </c>
      <c r="C20" s="170"/>
      <c r="D20" s="170"/>
      <c r="E20" s="170"/>
      <c r="F20" s="170"/>
      <c r="G20" s="170"/>
      <c r="H20" s="170"/>
    </row>
    <row r="21" spans="2:21" s="98" customFormat="1" ht="16" x14ac:dyDescent="0.25">
      <c r="B21" s="958" t="s">
        <v>467</v>
      </c>
      <c r="C21" s="172"/>
      <c r="D21" s="173"/>
      <c r="E21" s="93"/>
      <c r="F21" s="93"/>
      <c r="G21" s="93"/>
      <c r="H21" s="170"/>
    </row>
    <row r="22" spans="2:21" s="98" customFormat="1" ht="18" customHeight="1" x14ac:dyDescent="0.3">
      <c r="B22" s="858" t="s">
        <v>1419</v>
      </c>
      <c r="C22" s="171"/>
      <c r="D22" s="171"/>
      <c r="E22" s="171"/>
      <c r="F22" s="171"/>
      <c r="G22" s="171"/>
      <c r="H22" s="170"/>
    </row>
  </sheetData>
  <mergeCells count="10">
    <mergeCell ref="U7:U9"/>
    <mergeCell ref="B2:M2"/>
    <mergeCell ref="B3:M3"/>
    <mergeCell ref="B4:M4"/>
    <mergeCell ref="B7:B9"/>
    <mergeCell ref="C7:C9"/>
    <mergeCell ref="D7:D9"/>
    <mergeCell ref="E7:G7"/>
    <mergeCell ref="H7:J7"/>
    <mergeCell ref="K7:O7"/>
  </mergeCells>
  <pageMargins left="0.75" right="0.75" top="1" bottom="1" header="0.5" footer="0.5"/>
  <pageSetup paperSize="9" scale="3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N45"/>
  <sheetViews>
    <sheetView showGridLines="0" view="pageBreakPreview" topLeftCell="B18" zoomScale="90" zoomScaleNormal="80" zoomScaleSheetLayoutView="90" workbookViewId="0">
      <selection activeCell="G34" sqref="G34"/>
    </sheetView>
  </sheetViews>
  <sheetFormatPr defaultColWidth="9.36328125" defaultRowHeight="14" x14ac:dyDescent="0.3"/>
  <cols>
    <col min="1" max="1" width="3.36328125" style="5" customWidth="1"/>
    <col min="2" max="2" width="8.36328125" style="5" customWidth="1"/>
    <col min="3" max="3" width="43.6328125" style="5" customWidth="1"/>
    <col min="4" max="5" width="15.6328125" style="5" customWidth="1"/>
    <col min="6" max="6" width="18.36328125" style="5" customWidth="1"/>
    <col min="7" max="7" width="15.6328125" style="5" customWidth="1"/>
    <col min="8" max="8" width="18" style="5" customWidth="1"/>
    <col min="9" max="9" width="15.6328125" style="5" customWidth="1"/>
    <col min="10" max="10" width="17.6328125" style="5" customWidth="1"/>
    <col min="11" max="11" width="15.6328125" style="5" customWidth="1"/>
    <col min="12" max="12" width="19" style="5" customWidth="1"/>
    <col min="13" max="13" width="15.6328125" style="5" customWidth="1"/>
    <col min="14" max="14" width="18.36328125" style="5" customWidth="1"/>
    <col min="15" max="16384" width="9.36328125" style="5"/>
  </cols>
  <sheetData>
    <row r="2" spans="2:14" x14ac:dyDescent="0.3">
      <c r="B2" s="1352" t="str">
        <f>Index!B2</f>
        <v xml:space="preserve">      Maharashtra State Power Generation Company Ltd.</v>
      </c>
      <c r="C2" s="1353"/>
      <c r="D2" s="1353"/>
      <c r="E2" s="1353"/>
      <c r="F2" s="1353"/>
      <c r="G2" s="1353"/>
      <c r="H2" s="1353"/>
      <c r="I2" s="1353"/>
      <c r="J2" s="1353"/>
      <c r="K2" s="1353"/>
      <c r="L2" s="1353"/>
      <c r="M2" s="1353"/>
    </row>
    <row r="3" spans="2:14" x14ac:dyDescent="0.3">
      <c r="B3" s="1352" t="str">
        <f>Index!B3</f>
        <v>MYT Petition Formats for Koyna</v>
      </c>
      <c r="C3" s="1353"/>
      <c r="D3" s="1353"/>
      <c r="E3" s="1353"/>
      <c r="F3" s="1353"/>
      <c r="G3" s="1353"/>
      <c r="H3" s="1353"/>
      <c r="I3" s="1353"/>
      <c r="J3" s="1353"/>
      <c r="K3" s="1353"/>
      <c r="L3" s="1353"/>
      <c r="M3" s="1353"/>
    </row>
    <row r="4" spans="2:14" x14ac:dyDescent="0.3">
      <c r="B4" s="1354" t="s">
        <v>393</v>
      </c>
      <c r="C4" s="1353"/>
      <c r="D4" s="1353"/>
      <c r="E4" s="1353"/>
      <c r="F4" s="1353"/>
      <c r="G4" s="1353"/>
      <c r="H4" s="1353"/>
      <c r="I4" s="1353"/>
      <c r="J4" s="1353"/>
      <c r="K4" s="1353"/>
      <c r="L4" s="1353"/>
      <c r="M4" s="1353"/>
    </row>
    <row r="6" spans="2:14" x14ac:dyDescent="0.3">
      <c r="B6" s="6" t="s">
        <v>727</v>
      </c>
    </row>
    <row r="7" spans="2:14" x14ac:dyDescent="0.3">
      <c r="B7" s="52"/>
      <c r="C7" s="16"/>
      <c r="D7" s="17"/>
      <c r="E7" s="17"/>
      <c r="F7" s="21" t="s">
        <v>10</v>
      </c>
      <c r="G7" s="17"/>
      <c r="H7" s="17"/>
      <c r="I7" s="17"/>
      <c r="J7" s="17"/>
      <c r="K7" s="17"/>
      <c r="L7" s="17"/>
      <c r="M7" s="17"/>
      <c r="N7" s="17"/>
    </row>
    <row r="8" spans="2:14" s="34" customFormat="1" ht="15.75" customHeight="1" x14ac:dyDescent="0.3">
      <c r="B8" s="1436" t="s">
        <v>343</v>
      </c>
      <c r="C8" s="1407" t="s">
        <v>37</v>
      </c>
      <c r="D8" s="1407" t="s">
        <v>153</v>
      </c>
      <c r="E8" s="1362" t="s">
        <v>519</v>
      </c>
      <c r="F8" s="1364"/>
      <c r="G8" s="1362" t="s">
        <v>520</v>
      </c>
      <c r="H8" s="1364"/>
      <c r="I8" s="1362" t="s">
        <v>521</v>
      </c>
      <c r="J8" s="1364"/>
    </row>
    <row r="9" spans="2:14" s="34" customFormat="1" ht="26.25" customHeight="1" x14ac:dyDescent="0.3">
      <c r="B9" s="1437"/>
      <c r="C9" s="1408"/>
      <c r="D9" s="1408"/>
      <c r="E9" s="269" t="s">
        <v>953</v>
      </c>
      <c r="F9" s="290" t="s">
        <v>954</v>
      </c>
      <c r="G9" s="601" t="s">
        <v>953</v>
      </c>
      <c r="H9" s="603" t="s">
        <v>954</v>
      </c>
      <c r="I9" s="601" t="s">
        <v>953</v>
      </c>
      <c r="J9" s="603" t="s">
        <v>620</v>
      </c>
    </row>
    <row r="10" spans="2:14" s="6" customFormat="1" x14ac:dyDescent="0.3">
      <c r="B10" s="140">
        <v>1</v>
      </c>
      <c r="C10" s="58" t="s">
        <v>386</v>
      </c>
      <c r="D10" s="356">
        <v>1</v>
      </c>
      <c r="E10" s="432"/>
      <c r="F10" s="433">
        <f>('F1'!$F$14+'F1'!$F$13+'F1'!$F$23)/12*$D$10</f>
        <v>33.491756359207145</v>
      </c>
      <c r="G10" s="432"/>
      <c r="H10" s="433">
        <f>('F1'!$J$14+'F1'!$J$13+'F1'!$J$23)/12*$D$10</f>
        <v>34.639454607990587</v>
      </c>
      <c r="I10" s="432"/>
      <c r="J10" s="433">
        <f>('F1'!$N$13+'F1'!$N$14+'F1'!$N$23)/12*$D$10</f>
        <v>34.522682761061162</v>
      </c>
    </row>
    <row r="11" spans="2:14" s="6" customFormat="1" x14ac:dyDescent="0.3">
      <c r="B11" s="140">
        <v>2</v>
      </c>
      <c r="C11" s="58" t="s">
        <v>157</v>
      </c>
      <c r="D11" s="434">
        <v>0.01</v>
      </c>
      <c r="E11" s="432"/>
      <c r="F11" s="433">
        <f>'F5'!D31*$D$11</f>
        <v>2.3286977261543549</v>
      </c>
      <c r="G11" s="432"/>
      <c r="H11" s="433">
        <f>'F5'!I31*$D$11</f>
        <v>2.4336977261543549</v>
      </c>
      <c r="I11" s="432"/>
      <c r="J11" s="433">
        <f>'F5'!N31*$D$11</f>
        <v>2.5289918083584899</v>
      </c>
    </row>
    <row r="12" spans="2:14" s="6" customFormat="1" x14ac:dyDescent="0.3">
      <c r="B12" s="140">
        <v>3</v>
      </c>
      <c r="C12" s="58" t="s">
        <v>158</v>
      </c>
      <c r="D12" s="355">
        <v>45</v>
      </c>
      <c r="E12" s="432"/>
      <c r="F12" s="415">
        <f>('F1'!G30-'F1'!G13+'F1'!F13)/365*D12</f>
        <v>54.534741181121184</v>
      </c>
      <c r="G12" s="432"/>
      <c r="H12" s="415">
        <f>('F1'!K30-'F1'!K13+'F1'!J13)/366*69</f>
        <v>84.852664898844694</v>
      </c>
      <c r="I12" s="432"/>
      <c r="J12" s="415">
        <f ca="1">('F1'!Q30-'F1'!Q13+'F1'!N13)/365*75</f>
        <v>90.640058707368297</v>
      </c>
    </row>
    <row r="13" spans="2:14" x14ac:dyDescent="0.3">
      <c r="B13" s="140">
        <v>4</v>
      </c>
      <c r="C13" s="142" t="s">
        <v>159</v>
      </c>
      <c r="D13" s="360"/>
      <c r="E13" s="432"/>
      <c r="F13" s="415">
        <f>SUM(F10:F12)</f>
        <v>90.355195266482681</v>
      </c>
      <c r="G13" s="432"/>
      <c r="H13" s="415">
        <f>SUM(H10:H12)</f>
        <v>121.92581723298963</v>
      </c>
      <c r="I13" s="432"/>
      <c r="J13" s="415">
        <f ca="1">SUM(J10:J12)</f>
        <v>127.69173327678794</v>
      </c>
    </row>
    <row r="14" spans="2:14" x14ac:dyDescent="0.3">
      <c r="B14" s="10"/>
      <c r="C14" s="9"/>
      <c r="D14" s="360"/>
      <c r="E14" s="432"/>
      <c r="F14" s="415"/>
      <c r="G14" s="432"/>
      <c r="H14" s="415"/>
      <c r="I14" s="432"/>
      <c r="J14" s="415"/>
    </row>
    <row r="15" spans="2:14" ht="14" customHeight="1" x14ac:dyDescent="0.3">
      <c r="B15" s="143">
        <v>5</v>
      </c>
      <c r="C15" s="59" t="s">
        <v>160</v>
      </c>
      <c r="D15" s="360"/>
      <c r="E15" s="432"/>
      <c r="F15" s="415"/>
      <c r="G15" s="432"/>
      <c r="H15" s="415"/>
      <c r="I15" s="432"/>
      <c r="J15" s="415"/>
    </row>
    <row r="16" spans="2:14" s="1" customFormat="1" ht="17.25" customHeight="1" x14ac:dyDescent="0.3">
      <c r="B16" s="144">
        <v>6</v>
      </c>
      <c r="C16" s="58" t="s">
        <v>388</v>
      </c>
      <c r="D16" s="360"/>
      <c r="E16" s="572">
        <v>9.4500000000000001E-2</v>
      </c>
      <c r="F16" s="518">
        <v>9.2987671232876712E-2</v>
      </c>
      <c r="G16" s="572"/>
      <c r="H16" s="518">
        <v>0.10065163934426231</v>
      </c>
      <c r="I16" s="572"/>
      <c r="J16" s="518">
        <v>0.1045</v>
      </c>
    </row>
    <row r="17" spans="2:12" s="1" customFormat="1" ht="15" x14ac:dyDescent="0.3">
      <c r="B17" s="140">
        <v>7</v>
      </c>
      <c r="C17" s="59" t="s">
        <v>86</v>
      </c>
      <c r="D17" s="360"/>
      <c r="E17" s="573">
        <v>6.0786242513776152</v>
      </c>
      <c r="F17" s="644">
        <f>F13*F16</f>
        <v>8.4019191916220688</v>
      </c>
      <c r="G17" s="573">
        <v>5.9799820315172054</v>
      </c>
      <c r="H17" s="644">
        <f>H13*H16</f>
        <v>12.272033382889315</v>
      </c>
      <c r="I17" s="573">
        <v>6.2558839858553421</v>
      </c>
      <c r="J17" s="951">
        <f ca="1">J13*J16</f>
        <v>13.343786127424339</v>
      </c>
    </row>
    <row r="18" spans="2:12" s="1" customFormat="1" x14ac:dyDescent="0.3">
      <c r="B18" s="140"/>
      <c r="C18" s="59"/>
      <c r="D18" s="360"/>
      <c r="E18" s="432"/>
      <c r="F18" s="432"/>
      <c r="G18" s="432"/>
      <c r="H18" s="432"/>
      <c r="I18" s="432"/>
      <c r="J18" s="432"/>
    </row>
    <row r="19" spans="2:12" s="1" customFormat="1" x14ac:dyDescent="0.3">
      <c r="B19" s="166">
        <v>8</v>
      </c>
      <c r="C19" s="59" t="s">
        <v>499</v>
      </c>
      <c r="D19" s="360"/>
      <c r="E19" s="432"/>
      <c r="F19" s="393">
        <v>22.30032223904405</v>
      </c>
      <c r="G19" s="432"/>
      <c r="H19" s="393">
        <v>27.496417576641917</v>
      </c>
      <c r="I19" s="432"/>
      <c r="J19" s="479"/>
    </row>
    <row r="20" spans="2:12" s="1" customFormat="1" x14ac:dyDescent="0.3">
      <c r="B20" s="6" t="s">
        <v>169</v>
      </c>
      <c r="C20" s="35"/>
    </row>
    <row r="21" spans="2:12" s="1" customFormat="1" x14ac:dyDescent="0.3">
      <c r="B21" s="5">
        <v>1</v>
      </c>
      <c r="C21" s="7" t="s">
        <v>731</v>
      </c>
    </row>
    <row r="22" spans="2:12" s="1" customFormat="1" x14ac:dyDescent="0.3">
      <c r="B22" s="5">
        <v>2</v>
      </c>
      <c r="C22" s="7" t="s">
        <v>463</v>
      </c>
    </row>
    <row r="23" spans="2:12" s="1" customFormat="1" x14ac:dyDescent="0.3">
      <c r="B23" s="5">
        <v>3</v>
      </c>
      <c r="C23" s="45" t="s">
        <v>168</v>
      </c>
    </row>
    <row r="24" spans="2:12" s="1" customFormat="1" x14ac:dyDescent="0.3">
      <c r="B24" s="5"/>
      <c r="C24" s="45"/>
    </row>
    <row r="25" spans="2:12" x14ac:dyDescent="0.3">
      <c r="B25" s="6" t="s">
        <v>920</v>
      </c>
    </row>
    <row r="26" spans="2:12" x14ac:dyDescent="0.3">
      <c r="B26" s="52"/>
      <c r="C26" s="16"/>
      <c r="D26" s="17"/>
      <c r="E26" s="17"/>
      <c r="F26" s="17"/>
      <c r="G26" s="17"/>
      <c r="H26" s="17"/>
    </row>
    <row r="27" spans="2:12" s="34" customFormat="1" ht="15.75" customHeight="1" x14ac:dyDescent="0.3">
      <c r="B27" s="1436" t="s">
        <v>343</v>
      </c>
      <c r="C27" s="1407" t="s">
        <v>37</v>
      </c>
      <c r="D27" s="1355" t="s">
        <v>387</v>
      </c>
      <c r="E27" s="602" t="s">
        <v>913</v>
      </c>
      <c r="F27" s="602" t="s">
        <v>914</v>
      </c>
      <c r="G27" s="602" t="s">
        <v>918</v>
      </c>
      <c r="H27" s="602" t="s">
        <v>915</v>
      </c>
      <c r="I27" s="603" t="s">
        <v>917</v>
      </c>
      <c r="J27" s="56"/>
      <c r="K27" s="1438"/>
      <c r="L27" s="1438"/>
    </row>
    <row r="28" spans="2:12" s="6" customFormat="1" ht="35" customHeight="1" x14ac:dyDescent="0.3">
      <c r="B28" s="1437"/>
      <c r="C28" s="1408"/>
      <c r="D28" s="1439"/>
      <c r="E28" s="603" t="s">
        <v>916</v>
      </c>
      <c r="F28" s="603" t="s">
        <v>916</v>
      </c>
      <c r="G28" s="603" t="s">
        <v>916</v>
      </c>
      <c r="H28" s="603" t="s">
        <v>916</v>
      </c>
      <c r="I28" s="603" t="s">
        <v>916</v>
      </c>
      <c r="J28" s="608"/>
      <c r="K28" s="628"/>
      <c r="L28" s="608"/>
    </row>
    <row r="29" spans="2:12" s="6" customFormat="1" x14ac:dyDescent="0.3">
      <c r="B29" s="140">
        <v>1</v>
      </c>
      <c r="C29" s="58" t="s">
        <v>386</v>
      </c>
      <c r="D29" s="356">
        <v>1</v>
      </c>
      <c r="E29" s="437">
        <f>('F3'!S17+'F10'!O15+'F1'!S14)/12*$D29</f>
        <v>11.490474100370678</v>
      </c>
      <c r="F29" s="437">
        <f>('F3'!T17+'F10'!P15+'F1'!T14)/12*$D29</f>
        <v>11.98983971049458</v>
      </c>
      <c r="G29" s="437">
        <f>('F3'!U17+'F10'!Q15+'F1'!U14)/12*$D29</f>
        <v>12.510960803734084</v>
      </c>
      <c r="H29" s="437">
        <f>('F3'!V17+'F10'!R15+'F1'!V14)/12*$D29</f>
        <v>13.054785184735719</v>
      </c>
      <c r="I29" s="437">
        <f>('F3'!W17+'F10'!S15+'F1'!W14)/12*$D29</f>
        <v>13.622301950432805</v>
      </c>
      <c r="J29" s="629"/>
      <c r="K29" s="629"/>
      <c r="L29" s="629"/>
    </row>
    <row r="30" spans="2:12" s="6" customFormat="1" x14ac:dyDescent="0.3">
      <c r="B30" s="140">
        <v>2</v>
      </c>
      <c r="C30" s="58" t="s">
        <v>157</v>
      </c>
      <c r="D30" s="435">
        <v>0.01</v>
      </c>
      <c r="E30" s="437">
        <f>'F5 (T)'!S31*$D30</f>
        <v>3.1175918083584895</v>
      </c>
      <c r="F30" s="437">
        <f>'F5 (T)'!D57*$D30</f>
        <v>3.4456251416918229</v>
      </c>
      <c r="G30" s="437">
        <f>'F5 (T)'!I57*$D30</f>
        <v>3.7720751416918223</v>
      </c>
      <c r="H30" s="437">
        <f>'F5 (T)'!N57*$D30</f>
        <v>4.159575141691823</v>
      </c>
      <c r="I30" s="437">
        <f>'F5 (T)'!S57*$D30</f>
        <v>4.532908475025156</v>
      </c>
      <c r="J30" s="368"/>
      <c r="K30" s="609"/>
      <c r="L30" s="368"/>
    </row>
    <row r="31" spans="2:12" x14ac:dyDescent="0.3">
      <c r="B31" s="140">
        <v>3</v>
      </c>
      <c r="C31" s="58" t="s">
        <v>732</v>
      </c>
      <c r="D31" s="355">
        <v>45</v>
      </c>
      <c r="E31" s="436">
        <f ca="1">'F1'!S30/365*$D31</f>
        <v>60.867910454415139</v>
      </c>
      <c r="F31" s="436">
        <f ca="1">'F1'!T30/365*$D31</f>
        <v>61.3502674844949</v>
      </c>
      <c r="G31" s="436">
        <f ca="1">'F1'!U30/366*$D31</f>
        <v>61.728009168400206</v>
      </c>
      <c r="H31" s="436">
        <f ca="1">'F1'!V30/365*$D31</f>
        <v>62.512104453874869</v>
      </c>
      <c r="I31" s="436">
        <f ca="1">'F1'!W30/365*$D31</f>
        <v>67.659930161209004</v>
      </c>
      <c r="J31" s="368"/>
      <c r="K31" s="630"/>
      <c r="L31" s="368"/>
    </row>
    <row r="32" spans="2:12" x14ac:dyDescent="0.3">
      <c r="B32" s="140">
        <v>4</v>
      </c>
      <c r="C32" s="142" t="s">
        <v>159</v>
      </c>
      <c r="D32" s="141"/>
      <c r="E32" s="436">
        <f t="shared" ref="E32" ca="1" si="0">SUM(E29:E31)</f>
        <v>75.475976363144298</v>
      </c>
      <c r="F32" s="436">
        <f t="shared" ref="F32:I32" ca="1" si="1">SUM(F29:F31)</f>
        <v>76.785732336681306</v>
      </c>
      <c r="G32" s="436">
        <f t="shared" ca="1" si="1"/>
        <v>78.011045113826114</v>
      </c>
      <c r="H32" s="436">
        <f t="shared" ca="1" si="1"/>
        <v>79.726464780302408</v>
      </c>
      <c r="I32" s="436">
        <f t="shared" ca="1" si="1"/>
        <v>85.815140586666956</v>
      </c>
      <c r="J32" s="368"/>
      <c r="K32" s="368"/>
      <c r="L32" s="368"/>
    </row>
    <row r="33" spans="2:12" ht="14" customHeight="1" x14ac:dyDescent="0.3">
      <c r="B33" s="10"/>
      <c r="C33" s="9"/>
      <c r="D33" s="141"/>
      <c r="E33" s="141"/>
      <c r="F33" s="141"/>
      <c r="G33" s="141"/>
      <c r="H33" s="141"/>
      <c r="I33" s="141"/>
      <c r="J33" s="61"/>
      <c r="K33" s="61"/>
      <c r="L33" s="61"/>
    </row>
    <row r="34" spans="2:12" s="1" customFormat="1" x14ac:dyDescent="0.3">
      <c r="B34" s="143">
        <v>5</v>
      </c>
      <c r="C34" s="59" t="s">
        <v>160</v>
      </c>
      <c r="D34" s="141"/>
      <c r="E34" s="141"/>
      <c r="F34" s="141"/>
      <c r="G34" s="141"/>
      <c r="H34" s="141"/>
      <c r="I34" s="141"/>
      <c r="J34" s="61"/>
      <c r="K34" s="61"/>
      <c r="L34" s="61"/>
    </row>
    <row r="35" spans="2:12" s="1" customFormat="1" x14ac:dyDescent="0.3">
      <c r="B35" s="158">
        <v>6</v>
      </c>
      <c r="C35" s="58" t="s">
        <v>388</v>
      </c>
      <c r="D35" s="141"/>
      <c r="E35" s="476">
        <v>0.1045</v>
      </c>
      <c r="F35" s="476">
        <v>0.1045</v>
      </c>
      <c r="G35" s="476">
        <v>0.1045</v>
      </c>
      <c r="H35" s="476">
        <v>0.1045</v>
      </c>
      <c r="I35" s="476">
        <v>0.1045</v>
      </c>
      <c r="J35" s="631"/>
      <c r="K35" s="631"/>
      <c r="L35" s="631"/>
    </row>
    <row r="36" spans="2:12" s="1" customFormat="1" x14ac:dyDescent="0.3">
      <c r="B36" s="140">
        <v>7</v>
      </c>
      <c r="C36" s="59" t="s">
        <v>86</v>
      </c>
      <c r="D36" s="9"/>
      <c r="E36" s="393">
        <f ca="1">E32*E35</f>
        <v>7.8872395299485785</v>
      </c>
      <c r="F36" s="393">
        <f t="shared" ref="F36:I36" ca="1" si="2">F32*F35</f>
        <v>8.0241090291831956</v>
      </c>
      <c r="G36" s="393">
        <f t="shared" ca="1" si="2"/>
        <v>8.1521542143948285</v>
      </c>
      <c r="H36" s="393">
        <f t="shared" ca="1" si="2"/>
        <v>8.3314155695416012</v>
      </c>
      <c r="I36" s="393">
        <f t="shared" ca="1" si="2"/>
        <v>8.9676821913066966</v>
      </c>
      <c r="J36" s="630"/>
      <c r="K36" s="632"/>
      <c r="L36" s="630"/>
    </row>
    <row r="37" spans="2:12" s="1" customFormat="1" x14ac:dyDescent="0.3">
      <c r="B37" s="140">
        <f t="shared" ref="B37" si="3">B36+1</f>
        <v>8</v>
      </c>
      <c r="C37" s="59" t="s">
        <v>910</v>
      </c>
      <c r="D37" s="9"/>
      <c r="E37" s="9">
        <v>0</v>
      </c>
      <c r="F37" s="9">
        <v>0</v>
      </c>
      <c r="G37" s="9">
        <v>0</v>
      </c>
      <c r="H37" s="9">
        <v>0</v>
      </c>
      <c r="I37" s="9">
        <v>0</v>
      </c>
      <c r="J37" s="630"/>
      <c r="K37" s="630"/>
      <c r="L37" s="630"/>
    </row>
    <row r="38" spans="2:12" s="1" customFormat="1" x14ac:dyDescent="0.3">
      <c r="B38" s="53" t="s">
        <v>169</v>
      </c>
      <c r="C38" s="7"/>
      <c r="D38" s="47"/>
      <c r="E38" s="47"/>
      <c r="F38" s="47"/>
      <c r="G38" s="11"/>
      <c r="H38" s="11"/>
      <c r="I38" s="7"/>
    </row>
    <row r="39" spans="2:12" s="1" customFormat="1" ht="18" customHeight="1" x14ac:dyDescent="0.3">
      <c r="B39" s="45" t="s">
        <v>168</v>
      </c>
      <c r="C39" s="43"/>
      <c r="D39" s="45"/>
      <c r="E39" s="45"/>
      <c r="F39" s="45"/>
      <c r="G39" s="45"/>
      <c r="H39" s="45"/>
      <c r="I39" s="7"/>
    </row>
    <row r="40" spans="2:12" s="1" customFormat="1" ht="13.5" customHeight="1" x14ac:dyDescent="0.3">
      <c r="B40" s="45" t="s">
        <v>734</v>
      </c>
      <c r="C40" s="43"/>
      <c r="D40" s="45"/>
      <c r="E40" s="45"/>
      <c r="F40" s="45"/>
      <c r="G40" s="45"/>
      <c r="H40" s="45"/>
      <c r="I40" s="7"/>
    </row>
    <row r="41" spans="2:12" x14ac:dyDescent="0.3">
      <c r="B41" s="45" t="s">
        <v>733</v>
      </c>
      <c r="C41" s="45"/>
      <c r="D41" s="7"/>
      <c r="E41" s="7"/>
      <c r="F41" s="7"/>
      <c r="G41" s="7"/>
      <c r="H41" s="7"/>
      <c r="I41" s="7"/>
    </row>
    <row r="42" spans="2:12" x14ac:dyDescent="0.3">
      <c r="B42" s="7"/>
      <c r="C42" s="7"/>
      <c r="D42" s="7"/>
      <c r="E42" s="7"/>
      <c r="F42" s="7"/>
      <c r="G42" s="7"/>
      <c r="H42" s="7"/>
      <c r="I42" s="7"/>
    </row>
    <row r="43" spans="2:12" x14ac:dyDescent="0.3">
      <c r="B43" s="7"/>
      <c r="C43" s="7"/>
      <c r="D43" s="7"/>
      <c r="E43" s="7"/>
      <c r="F43" s="7"/>
      <c r="G43" s="7"/>
      <c r="H43" s="55"/>
      <c r="I43" s="7"/>
    </row>
    <row r="44" spans="2:12" x14ac:dyDescent="0.3">
      <c r="B44" s="7"/>
      <c r="C44" s="7"/>
      <c r="D44" s="7"/>
      <c r="E44" s="7"/>
      <c r="F44" s="7"/>
      <c r="G44" s="7"/>
      <c r="H44" s="7"/>
      <c r="I44" s="7"/>
    </row>
    <row r="45" spans="2:12" x14ac:dyDescent="0.3">
      <c r="B45" s="7"/>
      <c r="C45" s="7"/>
    </row>
  </sheetData>
  <mergeCells count="13">
    <mergeCell ref="I8:J8"/>
    <mergeCell ref="K27:L27"/>
    <mergeCell ref="B27:B28"/>
    <mergeCell ref="B2:M2"/>
    <mergeCell ref="B3:M3"/>
    <mergeCell ref="B4:M4"/>
    <mergeCell ref="D8:D9"/>
    <mergeCell ref="E8:F8"/>
    <mergeCell ref="C8:C9"/>
    <mergeCell ref="B8:B9"/>
    <mergeCell ref="D27:D28"/>
    <mergeCell ref="C27:C28"/>
    <mergeCell ref="G8:H8"/>
  </mergeCells>
  <pageMargins left="0.75" right="0.75" top="1" bottom="1" header="0.5" footer="0.5"/>
  <pageSetup paperSize="9" scale="5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24"/>
  <sheetViews>
    <sheetView showGridLines="0" view="pageBreakPreview" zoomScale="70" zoomScaleSheetLayoutView="70" workbookViewId="0">
      <pane xSplit="4" ySplit="9" topLeftCell="E10" activePane="bottomRight" state="frozen"/>
      <selection pane="topRight" activeCell="E1" sqref="E1"/>
      <selection pane="bottomLeft" activeCell="A10" sqref="A10"/>
      <selection pane="bottomRight" activeCell="G10" sqref="G10"/>
    </sheetView>
  </sheetViews>
  <sheetFormatPr defaultColWidth="9.36328125" defaultRowHeight="14" x14ac:dyDescent="0.3"/>
  <cols>
    <col min="1" max="1" width="4.36328125" style="5" customWidth="1"/>
    <col min="2" max="2" width="6.36328125" style="5" customWidth="1"/>
    <col min="3" max="3" width="46.54296875" style="5" customWidth="1"/>
    <col min="4" max="4" width="17.54296875" style="5" customWidth="1"/>
    <col min="5" max="5" width="11.08984375" style="5" bestFit="1" customWidth="1"/>
    <col min="6" max="6" width="14.453125" style="5" bestFit="1" customWidth="1"/>
    <col min="7" max="7" width="17.54296875" style="5" customWidth="1"/>
    <col min="8" max="8" width="14.6328125" style="5" customWidth="1"/>
    <col min="9" max="9" width="11.08984375" style="5" bestFit="1" customWidth="1"/>
    <col min="10" max="10" width="13.54296875" style="5" customWidth="1"/>
    <col min="11" max="12" width="15.6328125" style="5" customWidth="1"/>
    <col min="13" max="13" width="11.08984375" style="5" bestFit="1" customWidth="1"/>
    <col min="14" max="18" width="15.6328125" style="5" customWidth="1"/>
    <col min="19" max="19" width="12.1796875" style="5" customWidth="1"/>
    <col min="20" max="23" width="14.6328125" style="5" customWidth="1"/>
    <col min="24" max="24" width="20.54296875" style="5" customWidth="1"/>
    <col min="25" max="16384" width="9.36328125" style="5"/>
  </cols>
  <sheetData>
    <row r="1" spans="2:24" x14ac:dyDescent="0.3">
      <c r="B1" s="52"/>
    </row>
    <row r="2" spans="2:24" x14ac:dyDescent="0.3">
      <c r="B2" s="1354" t="str">
        <f>Index!B2</f>
        <v xml:space="preserve">      Maharashtra State Power Generation Company Ltd.</v>
      </c>
      <c r="C2" s="1353"/>
      <c r="D2" s="1353"/>
      <c r="E2" s="1353"/>
      <c r="F2" s="1353"/>
      <c r="G2" s="1353"/>
      <c r="H2" s="1353"/>
      <c r="I2" s="1353"/>
      <c r="J2" s="1353"/>
      <c r="K2" s="1353"/>
      <c r="L2" s="1353"/>
      <c r="M2" s="1353"/>
      <c r="N2" s="1353"/>
      <c r="O2" s="1353"/>
      <c r="P2" s="1353"/>
      <c r="Q2" s="1353"/>
      <c r="R2" s="1353"/>
      <c r="S2" s="1353"/>
      <c r="T2" s="1353"/>
      <c r="U2" s="1353"/>
      <c r="V2" s="1353"/>
      <c r="W2" s="1353"/>
      <c r="X2" s="1353"/>
    </row>
    <row r="3" spans="2:24" x14ac:dyDescent="0.3">
      <c r="B3" s="1354" t="str">
        <f>Index!B3</f>
        <v>MYT Petition Formats for Koyna</v>
      </c>
      <c r="C3" s="1353"/>
      <c r="D3" s="1353"/>
      <c r="E3" s="1353"/>
      <c r="F3" s="1353"/>
      <c r="G3" s="1353"/>
      <c r="H3" s="1353"/>
      <c r="I3" s="1353"/>
      <c r="J3" s="1353"/>
      <c r="K3" s="1353"/>
      <c r="L3" s="1353"/>
      <c r="M3" s="1353"/>
      <c r="N3" s="1353"/>
      <c r="O3" s="1353"/>
      <c r="P3" s="1353"/>
      <c r="Q3" s="1353"/>
      <c r="R3" s="1353"/>
      <c r="S3" s="1353"/>
      <c r="T3" s="1353"/>
      <c r="U3" s="1353"/>
      <c r="V3" s="1353"/>
      <c r="W3" s="1353"/>
      <c r="X3" s="1353"/>
    </row>
    <row r="4" spans="2:24" x14ac:dyDescent="0.3">
      <c r="B4" s="1354" t="s">
        <v>664</v>
      </c>
      <c r="C4" s="1353"/>
      <c r="D4" s="1353"/>
      <c r="E4" s="1353"/>
      <c r="F4" s="1353"/>
      <c r="G4" s="1353"/>
      <c r="H4" s="1353"/>
      <c r="I4" s="1353"/>
      <c r="J4" s="1353"/>
      <c r="K4" s="1353"/>
      <c r="L4" s="1353"/>
      <c r="M4" s="1353"/>
      <c r="N4" s="1353"/>
      <c r="O4" s="1353"/>
      <c r="P4" s="1353"/>
      <c r="Q4" s="1353"/>
      <c r="R4" s="1353"/>
      <c r="S4" s="1353"/>
      <c r="T4" s="1353"/>
      <c r="U4" s="1353"/>
      <c r="V4" s="1353"/>
      <c r="W4" s="1353"/>
      <c r="X4" s="1353"/>
    </row>
    <row r="5" spans="2:24" x14ac:dyDescent="0.3">
      <c r="C5" s="60"/>
      <c r="D5" s="60"/>
      <c r="E5" s="60"/>
      <c r="F5" s="60"/>
      <c r="G5" s="60"/>
      <c r="H5" s="60"/>
      <c r="I5" s="60"/>
      <c r="J5" s="60"/>
      <c r="K5" s="60"/>
      <c r="L5" s="60"/>
      <c r="M5" s="60"/>
      <c r="N5" s="60"/>
      <c r="O5" s="60"/>
      <c r="P5" s="60"/>
      <c r="Q5" s="60"/>
      <c r="R5" s="60"/>
      <c r="S5" s="60"/>
      <c r="T5" s="60"/>
      <c r="U5" s="60"/>
      <c r="V5" s="60"/>
      <c r="W5" s="60"/>
    </row>
    <row r="6" spans="2:24" x14ac:dyDescent="0.3">
      <c r="X6" s="21" t="s">
        <v>10</v>
      </c>
    </row>
    <row r="7" spans="2:24" s="34" customFormat="1" ht="15" customHeight="1" x14ac:dyDescent="0.3">
      <c r="B7" s="1443" t="s">
        <v>343</v>
      </c>
      <c r="C7" s="1440" t="s">
        <v>37</v>
      </c>
      <c r="D7" s="1368" t="s">
        <v>5</v>
      </c>
      <c r="E7" s="1362" t="s">
        <v>519</v>
      </c>
      <c r="F7" s="1363"/>
      <c r="G7" s="1363"/>
      <c r="H7" s="1364"/>
      <c r="I7" s="1362" t="s">
        <v>520</v>
      </c>
      <c r="J7" s="1363"/>
      <c r="K7" s="1363"/>
      <c r="L7" s="1364"/>
      <c r="M7" s="1362" t="s">
        <v>521</v>
      </c>
      <c r="N7" s="1363"/>
      <c r="O7" s="1363"/>
      <c r="P7" s="1363"/>
      <c r="Q7" s="1363"/>
      <c r="R7" s="1364"/>
      <c r="S7" s="1360" t="s">
        <v>1380</v>
      </c>
      <c r="T7" s="1360"/>
      <c r="U7" s="1360"/>
      <c r="V7" s="1360"/>
      <c r="W7" s="1360"/>
      <c r="X7" s="1368" t="s">
        <v>27</v>
      </c>
    </row>
    <row r="8" spans="2:24" s="35" customFormat="1" ht="28" x14ac:dyDescent="0.25">
      <c r="B8" s="1444"/>
      <c r="C8" s="1441"/>
      <c r="D8" s="1368"/>
      <c r="E8" s="961" t="s">
        <v>965</v>
      </c>
      <c r="F8" s="961" t="s">
        <v>909</v>
      </c>
      <c r="G8" s="961" t="s">
        <v>79</v>
      </c>
      <c r="H8" s="961" t="s">
        <v>459</v>
      </c>
      <c r="I8" s="961" t="s">
        <v>965</v>
      </c>
      <c r="J8" s="961" t="s">
        <v>909</v>
      </c>
      <c r="K8" s="961" t="s">
        <v>79</v>
      </c>
      <c r="L8" s="961" t="s">
        <v>459</v>
      </c>
      <c r="M8" s="961" t="s">
        <v>965</v>
      </c>
      <c r="N8" s="961" t="s">
        <v>909</v>
      </c>
      <c r="O8" s="961" t="s">
        <v>449</v>
      </c>
      <c r="P8" s="961" t="s">
        <v>455</v>
      </c>
      <c r="Q8" s="961" t="s">
        <v>80</v>
      </c>
      <c r="R8" s="961" t="s">
        <v>460</v>
      </c>
      <c r="S8" s="961" t="s">
        <v>913</v>
      </c>
      <c r="T8" s="961" t="s">
        <v>914</v>
      </c>
      <c r="U8" s="961" t="s">
        <v>918</v>
      </c>
      <c r="V8" s="961" t="s">
        <v>915</v>
      </c>
      <c r="W8" s="961" t="s">
        <v>917</v>
      </c>
      <c r="X8" s="1368"/>
    </row>
    <row r="9" spans="2:24" s="35" customFormat="1" ht="15.75" customHeight="1" x14ac:dyDescent="0.25">
      <c r="B9" s="1445"/>
      <c r="C9" s="1442"/>
      <c r="D9" s="1368"/>
      <c r="E9" s="961" t="s">
        <v>81</v>
      </c>
      <c r="F9" s="961" t="s">
        <v>82</v>
      </c>
      <c r="G9" s="961" t="s">
        <v>1421</v>
      </c>
      <c r="H9" s="961" t="s">
        <v>1422</v>
      </c>
      <c r="I9" s="961" t="s">
        <v>1408</v>
      </c>
      <c r="J9" s="961" t="s">
        <v>522</v>
      </c>
      <c r="K9" s="961" t="s">
        <v>415</v>
      </c>
      <c r="L9" s="961" t="s">
        <v>1423</v>
      </c>
      <c r="M9" s="961" t="s">
        <v>603</v>
      </c>
      <c r="N9" s="961" t="s">
        <v>670</v>
      </c>
      <c r="O9" s="961" t="s">
        <v>604</v>
      </c>
      <c r="P9" s="961" t="s">
        <v>605</v>
      </c>
      <c r="Q9" s="961" t="s">
        <v>1424</v>
      </c>
      <c r="R9" s="961" t="s">
        <v>1425</v>
      </c>
      <c r="S9" s="961" t="s">
        <v>21</v>
      </c>
      <c r="T9" s="961" t="s">
        <v>21</v>
      </c>
      <c r="U9" s="961" t="s">
        <v>21</v>
      </c>
      <c r="V9" s="961" t="s">
        <v>21</v>
      </c>
      <c r="W9" s="961" t="s">
        <v>21</v>
      </c>
      <c r="X9" s="1369"/>
    </row>
    <row r="10" spans="2:24" s="91" customFormat="1" ht="18.649999999999999" customHeight="1" x14ac:dyDescent="0.3">
      <c r="B10" s="207">
        <v>1</v>
      </c>
      <c r="C10" s="917" t="s">
        <v>171</v>
      </c>
      <c r="D10" s="208" t="s">
        <v>66</v>
      </c>
      <c r="E10" s="208"/>
      <c r="F10" s="908">
        <f>SUM(F11:F13)</f>
        <v>92.15720922948573</v>
      </c>
      <c r="G10" s="908">
        <f>SUM(G11:G13)</f>
        <v>117.85752605509902</v>
      </c>
      <c r="H10" s="908">
        <f>G10-F10</f>
        <v>25.700316825613285</v>
      </c>
      <c r="I10" s="908"/>
      <c r="J10" s="908">
        <f>SUM(J11:J13)</f>
        <v>96.172152526993955</v>
      </c>
      <c r="K10" s="916">
        <f>SUM(K11:K13)</f>
        <v>139.23995127673075</v>
      </c>
      <c r="L10" s="908">
        <f>K10-J10</f>
        <v>43.067798749736795</v>
      </c>
      <c r="M10" s="506"/>
      <c r="N10" s="908">
        <f>SUM(N11:N13)</f>
        <v>100.36201181660935</v>
      </c>
      <c r="O10" s="908">
        <f>'F3.1'!M10/2</f>
        <v>61.646080693422249</v>
      </c>
      <c r="P10" s="908">
        <f>'F3.1'!M10/2</f>
        <v>61.646080693422249</v>
      </c>
      <c r="Q10" s="479">
        <f>O10+P10</f>
        <v>123.2921613868445</v>
      </c>
      <c r="R10" s="506">
        <f>Q10-N10</f>
        <v>22.930149570235145</v>
      </c>
      <c r="S10" s="506">
        <f>S11</f>
        <v>118.14502654595101</v>
      </c>
      <c r="T10" s="506">
        <f t="shared" ref="T10:W10" si="0">T11</f>
        <v>123.2921613868445</v>
      </c>
      <c r="U10" s="506">
        <f t="shared" si="0"/>
        <v>128.6635375508379</v>
      </c>
      <c r="V10" s="506">
        <f t="shared" si="0"/>
        <v>134.26892438972402</v>
      </c>
      <c r="W10" s="506">
        <f t="shared" si="0"/>
        <v>140.11851686924194</v>
      </c>
      <c r="X10" s="307"/>
    </row>
    <row r="11" spans="2:24" s="93" customFormat="1" ht="18.649999999999999" customHeight="1" x14ac:dyDescent="0.25">
      <c r="B11" s="207">
        <f>B10+1</f>
        <v>2</v>
      </c>
      <c r="C11" s="92" t="s">
        <v>172</v>
      </c>
      <c r="D11" s="208" t="s">
        <v>67</v>
      </c>
      <c r="E11" s="1446">
        <v>108.73541997887169</v>
      </c>
      <c r="F11" s="1449">
        <v>92.15720922948573</v>
      </c>
      <c r="G11" s="507">
        <f>'F3.2'!D36</f>
        <v>84.350001708189382</v>
      </c>
      <c r="H11" s="1449">
        <f>SUM(G11:G13)-F11</f>
        <v>25.700316825613285</v>
      </c>
      <c r="I11" s="1446">
        <v>104.74545804967023</v>
      </c>
      <c r="J11" s="1449">
        <v>96.172152526993955</v>
      </c>
      <c r="K11" s="507">
        <f>'F3.2'!E36</f>
        <v>107.2545431248104</v>
      </c>
      <c r="L11" s="1449">
        <f>SUM(K11:K13)-J11</f>
        <v>43.067798749736795</v>
      </c>
      <c r="M11" s="1446">
        <v>127.9644769613259</v>
      </c>
      <c r="N11" s="1449">
        <v>100.36201181660935</v>
      </c>
      <c r="O11" s="507">
        <f>'F3.2'!F36</f>
        <v>43.106719059056431</v>
      </c>
      <c r="P11" s="507">
        <f>'F3.2'!G36</f>
        <v>69.045683418338555</v>
      </c>
      <c r="Q11" s="507">
        <f>SUM(O11:P11)</f>
        <v>112.15240247739499</v>
      </c>
      <c r="R11" s="1449">
        <f>SUM(Q11:Q13)-N11</f>
        <v>46.308193161035618</v>
      </c>
      <c r="S11" s="1453">
        <f>'F3.1'!$K$10</f>
        <v>118.14502654595101</v>
      </c>
      <c r="T11" s="1453">
        <f>'F3.1'!$M$10</f>
        <v>123.2921613868445</v>
      </c>
      <c r="U11" s="1453">
        <f>'F3.1'!$O$10</f>
        <v>128.6635375508379</v>
      </c>
      <c r="V11" s="1453">
        <f>'F3.1'!$Q$10</f>
        <v>134.26892438972402</v>
      </c>
      <c r="W11" s="1453">
        <f>'F3.1'!$S$10</f>
        <v>140.11851686924194</v>
      </c>
      <c r="X11" s="1450"/>
    </row>
    <row r="12" spans="2:24" s="93" customFormat="1" ht="18.649999999999999" customHeight="1" x14ac:dyDescent="0.25">
      <c r="B12" s="207">
        <f t="shared" ref="B12:B17" si="1">B11+1</f>
        <v>3</v>
      </c>
      <c r="C12" s="92" t="s">
        <v>174</v>
      </c>
      <c r="D12" s="208" t="s">
        <v>68</v>
      </c>
      <c r="E12" s="1447"/>
      <c r="F12" s="1449"/>
      <c r="G12" s="507">
        <f>'F3.3'!D44</f>
        <v>9.795642449909634</v>
      </c>
      <c r="H12" s="1449"/>
      <c r="I12" s="1447"/>
      <c r="J12" s="1449"/>
      <c r="K12" s="507">
        <f>'F3.3'!E44</f>
        <v>12.519644132920345</v>
      </c>
      <c r="L12" s="1449"/>
      <c r="M12" s="1447"/>
      <c r="N12" s="1449"/>
      <c r="O12" s="507">
        <f>'F3.3'!F44</f>
        <v>6.1194266196071423</v>
      </c>
      <c r="P12" s="507">
        <f>'F3.3'!G44</f>
        <v>9.1296294876428554</v>
      </c>
      <c r="Q12" s="507">
        <f>SUM(O12:P12)</f>
        <v>15.249056107249999</v>
      </c>
      <c r="R12" s="1449"/>
      <c r="S12" s="1454"/>
      <c r="T12" s="1454"/>
      <c r="U12" s="1454"/>
      <c r="V12" s="1454"/>
      <c r="W12" s="1454"/>
      <c r="X12" s="1451"/>
    </row>
    <row r="13" spans="2:24" s="93" customFormat="1" ht="18.649999999999999" customHeight="1" x14ac:dyDescent="0.25">
      <c r="B13" s="207">
        <f t="shared" si="1"/>
        <v>4</v>
      </c>
      <c r="C13" s="92" t="s">
        <v>173</v>
      </c>
      <c r="D13" s="208" t="s">
        <v>69</v>
      </c>
      <c r="E13" s="1448"/>
      <c r="F13" s="1449"/>
      <c r="G13" s="507">
        <f>'F3.4'!D21</f>
        <v>23.711881896999998</v>
      </c>
      <c r="H13" s="1449"/>
      <c r="I13" s="1448"/>
      <c r="J13" s="1449"/>
      <c r="K13" s="507">
        <f>'F3.4'!E21</f>
        <v>19.465764018999998</v>
      </c>
      <c r="L13" s="1449"/>
      <c r="M13" s="1448"/>
      <c r="N13" s="1449"/>
      <c r="O13" s="507">
        <f>'F3.4'!F21</f>
        <v>8.783687250142858</v>
      </c>
      <c r="P13" s="507">
        <f>'F3.4'!G21</f>
        <v>10.485059142857144</v>
      </c>
      <c r="Q13" s="507">
        <f>SUM(O13:P13)</f>
        <v>19.268746393000001</v>
      </c>
      <c r="R13" s="1449"/>
      <c r="S13" s="1455"/>
      <c r="T13" s="1455"/>
      <c r="U13" s="1455"/>
      <c r="V13" s="1455"/>
      <c r="W13" s="1455"/>
      <c r="X13" s="1451"/>
    </row>
    <row r="14" spans="2:24" s="93" customFormat="1" ht="18.649999999999999" customHeight="1" x14ac:dyDescent="0.25">
      <c r="B14" s="207">
        <f t="shared" si="1"/>
        <v>5</v>
      </c>
      <c r="C14" s="438" t="s">
        <v>808</v>
      </c>
      <c r="D14" s="208"/>
      <c r="E14" s="909"/>
      <c r="F14" s="908"/>
      <c r="G14" s="507"/>
      <c r="H14" s="908"/>
      <c r="I14" s="909"/>
      <c r="J14" s="908">
        <f>K14</f>
        <v>16.721506565893133</v>
      </c>
      <c r="K14" s="507">
        <v>16.721506565893133</v>
      </c>
      <c r="L14" s="908"/>
      <c r="M14" s="909"/>
      <c r="N14" s="908">
        <f>Q14</f>
        <v>17.449999770844613</v>
      </c>
      <c r="O14" s="507">
        <v>8.7249998854223065</v>
      </c>
      <c r="P14" s="507">
        <f>O14</f>
        <v>8.7249998854223065</v>
      </c>
      <c r="Q14" s="507">
        <f>SUM(O14:P14)</f>
        <v>17.449999770844613</v>
      </c>
      <c r="R14" s="908"/>
      <c r="S14" s="908">
        <f>'F3.1'!$K$13</f>
        <v>18.210230687202014</v>
      </c>
      <c r="T14" s="908">
        <f>'F3.1'!$M$13</f>
        <v>19.003582007787227</v>
      </c>
      <c r="U14" s="908">
        <f>'F3.1'!$O$13</f>
        <v>19.83149666415251</v>
      </c>
      <c r="V14" s="908">
        <f>'F3.1'!$Q$13</f>
        <v>20.6954804509556</v>
      </c>
      <c r="W14" s="908">
        <f>'F3.1'!$S$13</f>
        <v>21.597104764668991</v>
      </c>
      <c r="X14" s="1452"/>
    </row>
    <row r="15" spans="2:24" s="93" customFormat="1" ht="18.649999999999999" customHeight="1" x14ac:dyDescent="0.25">
      <c r="B15" s="207">
        <f t="shared" si="1"/>
        <v>6</v>
      </c>
      <c r="C15" s="92" t="s">
        <v>175</v>
      </c>
      <c r="D15" s="208"/>
      <c r="E15" s="478"/>
      <c r="F15" s="478"/>
      <c r="G15" s="478">
        <f>'F3.3'!D45+'F3.2'!D37</f>
        <v>0</v>
      </c>
      <c r="H15" s="478">
        <f>G15-F15</f>
        <v>0</v>
      </c>
      <c r="I15" s="478"/>
      <c r="J15" s="478"/>
      <c r="K15" s="478">
        <f>'F3.3'!E45+'F3.2'!E37</f>
        <v>0</v>
      </c>
      <c r="L15" s="478">
        <f>K15-J15</f>
        <v>0</v>
      </c>
      <c r="M15" s="478"/>
      <c r="N15" s="507"/>
      <c r="O15" s="478">
        <f>'F3.3'!F45+'F3.2'!F37</f>
        <v>0</v>
      </c>
      <c r="P15" s="478">
        <f>'F3.3'!G45+'F3.2'!G37</f>
        <v>0</v>
      </c>
      <c r="Q15" s="507">
        <f>O15+P15</f>
        <v>0</v>
      </c>
      <c r="R15" s="507">
        <f>Q15-N15</f>
        <v>0</v>
      </c>
      <c r="S15" s="507"/>
      <c r="T15" s="507"/>
      <c r="U15" s="507"/>
      <c r="V15" s="507"/>
      <c r="W15" s="507"/>
      <c r="X15" s="92"/>
    </row>
    <row r="16" spans="2:24" s="93" customFormat="1" ht="18.649999999999999" customHeight="1" x14ac:dyDescent="0.25">
      <c r="B16" s="207">
        <f t="shared" si="1"/>
        <v>7</v>
      </c>
      <c r="C16" s="92" t="s">
        <v>593</v>
      </c>
      <c r="D16" s="208"/>
      <c r="E16" s="478"/>
      <c r="F16" s="478"/>
      <c r="G16" s="478"/>
      <c r="H16" s="478">
        <f>G16-F16</f>
        <v>0</v>
      </c>
      <c r="I16" s="478"/>
      <c r="J16" s="478"/>
      <c r="K16" s="478"/>
      <c r="L16" s="478">
        <f>K16-J16</f>
        <v>0</v>
      </c>
      <c r="M16" s="478"/>
      <c r="N16" s="507"/>
      <c r="O16" s="507"/>
      <c r="P16" s="507"/>
      <c r="Q16" s="507">
        <f>O16+P16</f>
        <v>0</v>
      </c>
      <c r="R16" s="507">
        <f>Q16-N16</f>
        <v>0</v>
      </c>
      <c r="S16" s="507"/>
      <c r="T16" s="507"/>
      <c r="U16" s="507"/>
      <c r="V16" s="507"/>
      <c r="W16" s="507"/>
      <c r="X16" s="92"/>
    </row>
    <row r="17" spans="1:24" s="584" customFormat="1" ht="33.65" customHeight="1" x14ac:dyDescent="0.25">
      <c r="B17" s="207">
        <f t="shared" si="1"/>
        <v>8</v>
      </c>
      <c r="C17" s="209" t="s">
        <v>396</v>
      </c>
      <c r="D17" s="210"/>
      <c r="E17" s="509">
        <f>SUM(E11:E14)-E15+E16</f>
        <v>108.73541997887169</v>
      </c>
      <c r="F17" s="509">
        <f>SUM(F11:F14)-F15+F16</f>
        <v>92.15720922948573</v>
      </c>
      <c r="G17" s="509">
        <f>SUM(G11:G14)-G15+G16</f>
        <v>117.85752605509902</v>
      </c>
      <c r="H17" s="509">
        <f t="shared" ref="H17:W17" si="2">SUM(H11:H14)-H15+H16</f>
        <v>25.700316825613285</v>
      </c>
      <c r="I17" s="509">
        <f t="shared" si="2"/>
        <v>104.74545804967023</v>
      </c>
      <c r="J17" s="509">
        <f t="shared" si="2"/>
        <v>112.89365909288709</v>
      </c>
      <c r="K17" s="509">
        <f t="shared" si="2"/>
        <v>155.96145784262387</v>
      </c>
      <c r="L17" s="509">
        <f t="shared" si="2"/>
        <v>43.067798749736795</v>
      </c>
      <c r="M17" s="509">
        <f t="shared" si="2"/>
        <v>127.9644769613259</v>
      </c>
      <c r="N17" s="509">
        <f t="shared" si="2"/>
        <v>117.81201158745397</v>
      </c>
      <c r="O17" s="509">
        <f t="shared" si="2"/>
        <v>66.734832814228739</v>
      </c>
      <c r="P17" s="509">
        <f t="shared" si="2"/>
        <v>97.38537193426086</v>
      </c>
      <c r="Q17" s="509">
        <f t="shared" si="2"/>
        <v>164.12020474848958</v>
      </c>
      <c r="R17" s="509">
        <f t="shared" si="2"/>
        <v>46.308193161035618</v>
      </c>
      <c r="S17" s="509">
        <f>SUM(S11:S14)-S15+S16</f>
        <v>136.35525723315303</v>
      </c>
      <c r="T17" s="509">
        <f t="shared" si="2"/>
        <v>142.29574339463173</v>
      </c>
      <c r="U17" s="509">
        <f t="shared" si="2"/>
        <v>148.49503421499043</v>
      </c>
      <c r="V17" s="509">
        <f t="shared" si="2"/>
        <v>154.96440484067961</v>
      </c>
      <c r="W17" s="509">
        <f t="shared" si="2"/>
        <v>161.71562163391093</v>
      </c>
      <c r="X17" s="211"/>
    </row>
    <row r="18" spans="1:24" s="2" customFormat="1" ht="15.75" customHeight="1" x14ac:dyDescent="0.3">
      <c r="A18" s="11"/>
      <c r="B18" s="5"/>
      <c r="C18" s="1"/>
      <c r="D18" s="1"/>
      <c r="E18" s="1"/>
      <c r="F18" s="1"/>
      <c r="G18" s="557"/>
      <c r="H18" s="558"/>
      <c r="I18" s="558"/>
      <c r="K18" s="557"/>
      <c r="M18" s="1"/>
      <c r="N18" s="1"/>
      <c r="O18" s="1"/>
      <c r="P18" s="1"/>
      <c r="Q18" s="1"/>
      <c r="R18" s="1"/>
      <c r="S18" s="1"/>
      <c r="T18" s="1"/>
      <c r="U18" s="1"/>
      <c r="V18" s="1"/>
      <c r="W18" s="1"/>
      <c r="X18" s="11"/>
    </row>
    <row r="19" spans="1:24" x14ac:dyDescent="0.3">
      <c r="B19" s="918"/>
      <c r="C19" s="918" t="s">
        <v>37</v>
      </c>
      <c r="D19" s="918"/>
      <c r="E19" s="919" t="str">
        <f>S8</f>
        <v>FY 2025-26</v>
      </c>
      <c r="F19" s="919" t="str">
        <f>T8</f>
        <v>FY 2026-27</v>
      </c>
      <c r="G19" s="919" t="str">
        <f>U8</f>
        <v>FY 2027-28</v>
      </c>
      <c r="H19" s="919" t="str">
        <f>V8</f>
        <v>FY 2028-29</v>
      </c>
      <c r="I19" s="919" t="str">
        <f>W8</f>
        <v>FY 2029-30</v>
      </c>
      <c r="K19" s="920"/>
    </row>
    <row r="20" spans="1:24" ht="28" x14ac:dyDescent="0.3">
      <c r="B20" s="10"/>
      <c r="C20" s="921" t="s">
        <v>1400</v>
      </c>
      <c r="D20" s="9"/>
      <c r="E20" s="9"/>
      <c r="F20" s="9"/>
      <c r="G20" s="9"/>
      <c r="H20" s="9"/>
      <c r="I20" s="9"/>
      <c r="K20" s="920"/>
    </row>
    <row r="21" spans="1:24" x14ac:dyDescent="0.3">
      <c r="B21" s="9"/>
      <c r="C21" s="9" t="s">
        <v>1401</v>
      </c>
      <c r="D21" s="9"/>
      <c r="E21" s="9"/>
      <c r="F21" s="9"/>
      <c r="G21" s="9"/>
      <c r="H21" s="9"/>
      <c r="I21" s="9"/>
      <c r="K21" s="920"/>
    </row>
    <row r="22" spans="1:24" x14ac:dyDescent="0.3">
      <c r="B22" s="9"/>
      <c r="C22" s="9" t="s">
        <v>1402</v>
      </c>
      <c r="D22" s="9"/>
      <c r="E22" s="9"/>
      <c r="F22" s="9"/>
      <c r="G22" s="9"/>
      <c r="H22" s="9"/>
      <c r="I22" s="9"/>
      <c r="K22" s="920"/>
    </row>
    <row r="23" spans="1:24" x14ac:dyDescent="0.3">
      <c r="B23" s="39"/>
      <c r="C23" s="39" t="s">
        <v>1403</v>
      </c>
      <c r="D23" s="39"/>
      <c r="E23" s="511">
        <f>SUM(E21:E22)</f>
        <v>0</v>
      </c>
      <c r="F23" s="511">
        <f>E23+SUM(F21:F22)</f>
        <v>0</v>
      </c>
      <c r="G23" s="511">
        <f>F23+SUM(G21:G22)</f>
        <v>0</v>
      </c>
      <c r="H23" s="511">
        <f>G23+SUM(H21:H22)</f>
        <v>0</v>
      </c>
      <c r="I23" s="511">
        <f>H23+SUM(I21:I22)</f>
        <v>0</v>
      </c>
      <c r="K23" s="920"/>
    </row>
    <row r="24" spans="1:24" x14ac:dyDescent="0.3">
      <c r="B24" s="922">
        <v>0.02</v>
      </c>
      <c r="C24" s="39" t="s">
        <v>1400</v>
      </c>
      <c r="D24" s="39"/>
      <c r="E24" s="511">
        <f>E23*$B$24</f>
        <v>0</v>
      </c>
      <c r="F24" s="511">
        <f t="shared" ref="F24:I24" si="3">F23*$B$24</f>
        <v>0</v>
      </c>
      <c r="G24" s="511">
        <f t="shared" si="3"/>
        <v>0</v>
      </c>
      <c r="H24" s="511">
        <f t="shared" si="3"/>
        <v>0</v>
      </c>
      <c r="I24" s="511">
        <f t="shared" si="3"/>
        <v>0</v>
      </c>
      <c r="K24" s="920"/>
    </row>
  </sheetData>
  <mergeCells count="26">
    <mergeCell ref="E11:E13"/>
    <mergeCell ref="F11:F13"/>
    <mergeCell ref="H11:H13"/>
    <mergeCell ref="I11:I13"/>
    <mergeCell ref="X11:X14"/>
    <mergeCell ref="J11:J13"/>
    <mergeCell ref="L11:L13"/>
    <mergeCell ref="M11:M13"/>
    <mergeCell ref="N11:N13"/>
    <mergeCell ref="R11:R13"/>
    <mergeCell ref="S11:S13"/>
    <mergeCell ref="T11:T13"/>
    <mergeCell ref="U11:U13"/>
    <mergeCell ref="V11:V13"/>
    <mergeCell ref="W11:W13"/>
    <mergeCell ref="B2:X2"/>
    <mergeCell ref="B3:X3"/>
    <mergeCell ref="B4:X4"/>
    <mergeCell ref="D7:D9"/>
    <mergeCell ref="C7:C9"/>
    <mergeCell ref="B7:B9"/>
    <mergeCell ref="X7:X9"/>
    <mergeCell ref="E7:H7"/>
    <mergeCell ref="I7:L7"/>
    <mergeCell ref="M7:R7"/>
    <mergeCell ref="S7:W7"/>
  </mergeCells>
  <pageMargins left="1.02" right="0.25" top="1" bottom="1" header="0.25" footer="0.25"/>
  <pageSetup paperSize="9" scale="36" orientation="landscape" r:id="rId1"/>
  <headerFooter alignWithMargins="0">
    <oddHeader>&amp;F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B67"/>
  <sheetViews>
    <sheetView showGridLines="0" view="pageBreakPreview" zoomScale="80" zoomScaleNormal="80" zoomScaleSheetLayoutView="80" workbookViewId="0">
      <selection activeCell="D61" sqref="D61:F61"/>
    </sheetView>
  </sheetViews>
  <sheetFormatPr defaultColWidth="9.36328125" defaultRowHeight="14" x14ac:dyDescent="0.3"/>
  <cols>
    <col min="1" max="1" width="9.36328125" style="1"/>
    <col min="2" max="2" width="7.36328125" style="1" customWidth="1"/>
    <col min="3" max="3" width="44.6328125" style="1" customWidth="1"/>
    <col min="4" max="4" width="15.1796875" style="1" customWidth="1"/>
    <col min="5" max="6" width="15" style="1" customWidth="1"/>
    <col min="7" max="7" width="16.6328125" style="1" bestFit="1" customWidth="1"/>
    <col min="8" max="8" width="16.6328125" style="1" customWidth="1"/>
    <col min="9" max="12" width="15" style="1" customWidth="1"/>
    <col min="13" max="13" width="18.81640625" style="1" customWidth="1"/>
    <col min="14" max="14" width="18" style="1" customWidth="1"/>
    <col min="15" max="15" width="26.1796875" style="1" bestFit="1" customWidth="1"/>
    <col min="16" max="17" width="15" style="1" customWidth="1"/>
    <col min="18" max="18" width="17.36328125" style="1" customWidth="1"/>
    <col min="19" max="19" width="19.36328125" style="1" customWidth="1"/>
    <col min="20" max="26" width="15" style="1" customWidth="1"/>
    <col min="27" max="16384" width="9.36328125" style="1"/>
  </cols>
  <sheetData>
    <row r="1" spans="2:28" x14ac:dyDescent="0.3">
      <c r="B1" s="1352" t="str">
        <f>Index!B2</f>
        <v xml:space="preserve">      Maharashtra State Power Generation Company Ltd.</v>
      </c>
      <c r="C1" s="1352"/>
      <c r="D1" s="1352"/>
      <c r="E1" s="1352"/>
      <c r="F1" s="1352"/>
      <c r="G1" s="1352"/>
      <c r="H1" s="1352"/>
      <c r="I1" s="1352"/>
      <c r="J1" s="1352"/>
      <c r="K1" s="1352"/>
      <c r="L1" s="1352"/>
      <c r="M1" s="1352"/>
      <c r="N1" s="1352"/>
      <c r="O1" s="1352"/>
      <c r="P1" s="1352"/>
      <c r="Q1" s="1352"/>
      <c r="R1" s="1352"/>
      <c r="S1" s="267"/>
      <c r="T1" s="267"/>
      <c r="U1" s="218"/>
      <c r="V1" s="246"/>
    </row>
    <row r="2" spans="2:28" x14ac:dyDescent="0.3">
      <c r="B2" s="1352" t="str">
        <f>Index!B3</f>
        <v>MYT Petition Formats for Koyna</v>
      </c>
      <c r="C2" s="1352"/>
      <c r="D2" s="1352"/>
      <c r="E2" s="1352"/>
      <c r="F2" s="1352"/>
      <c r="G2" s="1352"/>
      <c r="H2" s="1352"/>
      <c r="I2" s="1352"/>
      <c r="J2" s="1352"/>
      <c r="K2" s="1352"/>
      <c r="L2" s="1352"/>
      <c r="M2" s="1352"/>
      <c r="N2" s="1352"/>
      <c r="O2" s="1352"/>
      <c r="P2" s="1352"/>
      <c r="Q2" s="1352"/>
      <c r="R2" s="1352"/>
      <c r="S2" s="268"/>
      <c r="T2" s="268"/>
      <c r="U2" s="62"/>
      <c r="V2" s="247"/>
    </row>
    <row r="3" spans="2:28" x14ac:dyDescent="0.3">
      <c r="B3" s="1354" t="s">
        <v>668</v>
      </c>
      <c r="C3" s="1354"/>
      <c r="D3" s="1354"/>
      <c r="E3" s="1354"/>
      <c r="F3" s="1354"/>
      <c r="G3" s="1354"/>
      <c r="H3" s="1354"/>
      <c r="I3" s="1354"/>
      <c r="J3" s="1354"/>
      <c r="K3" s="1354"/>
      <c r="L3" s="1354"/>
      <c r="M3" s="1354"/>
      <c r="N3" s="1354"/>
      <c r="O3" s="1354"/>
      <c r="P3" s="1354"/>
      <c r="Q3" s="1354"/>
      <c r="R3" s="1354"/>
      <c r="S3" s="268"/>
      <c r="T3" s="268"/>
      <c r="U3" s="62"/>
      <c r="V3" s="247"/>
    </row>
    <row r="4" spans="2:28" x14ac:dyDescent="0.3">
      <c r="B4" s="94"/>
      <c r="C4" s="94"/>
      <c r="D4" s="565"/>
      <c r="E4" s="94"/>
      <c r="F4" s="94"/>
      <c r="G4" s="94"/>
      <c r="H4" s="565"/>
      <c r="I4" s="94"/>
      <c r="J4" s="94"/>
      <c r="K4" s="329"/>
      <c r="L4" s="565"/>
      <c r="M4" s="329"/>
      <c r="N4" s="329"/>
      <c r="O4" s="329"/>
      <c r="P4" s="565"/>
      <c r="Q4" s="94"/>
      <c r="R4" s="94"/>
      <c r="S4" s="268"/>
      <c r="T4" s="268"/>
      <c r="U4" s="94"/>
      <c r="V4" s="247"/>
    </row>
    <row r="5" spans="2:28" x14ac:dyDescent="0.3">
      <c r="B5" s="1474" t="s">
        <v>176</v>
      </c>
      <c r="C5" s="1474"/>
      <c r="D5" s="1474"/>
      <c r="E5" s="1474"/>
      <c r="F5" s="1474"/>
      <c r="G5" s="1474"/>
      <c r="H5" s="1474"/>
      <c r="I5" s="1474"/>
      <c r="J5" s="1474"/>
      <c r="K5" s="1474"/>
      <c r="L5" s="1474"/>
      <c r="M5" s="1474"/>
      <c r="N5" s="1474"/>
      <c r="O5" s="1474"/>
      <c r="P5" s="1474"/>
      <c r="Q5" s="1474"/>
      <c r="R5" s="1474"/>
      <c r="S5" s="1474"/>
      <c r="T5" s="1474"/>
      <c r="U5" s="1474"/>
      <c r="V5" s="249"/>
    </row>
    <row r="6" spans="2:28" x14ac:dyDescent="0.3">
      <c r="U6" s="21" t="s">
        <v>10</v>
      </c>
      <c r="V6" s="21"/>
    </row>
    <row r="7" spans="2:28" s="98" customFormat="1" ht="21.65" customHeight="1" x14ac:dyDescent="0.25">
      <c r="B7" s="1475" t="s">
        <v>343</v>
      </c>
      <c r="C7" s="1475" t="s">
        <v>37</v>
      </c>
      <c r="D7" s="1462" t="s">
        <v>1404</v>
      </c>
      <c r="E7" s="1463"/>
      <c r="F7" s="1463"/>
      <c r="G7" s="1463"/>
      <c r="H7" s="1464"/>
      <c r="I7" s="1475" t="s">
        <v>1405</v>
      </c>
      <c r="J7" s="914" t="s">
        <v>1406</v>
      </c>
      <c r="K7" s="1476" t="s">
        <v>1380</v>
      </c>
      <c r="L7" s="1476"/>
      <c r="M7" s="1476"/>
      <c r="N7" s="1476"/>
      <c r="O7" s="1476"/>
      <c r="P7" s="1476"/>
      <c r="Q7" s="1476"/>
      <c r="R7" s="1476"/>
      <c r="S7" s="1476"/>
      <c r="T7" s="1476"/>
      <c r="U7" s="1477" t="s">
        <v>27</v>
      </c>
    </row>
    <row r="8" spans="2:28" s="98" customFormat="1" ht="42" customHeight="1" x14ac:dyDescent="0.25">
      <c r="B8" s="1475"/>
      <c r="C8" s="1475"/>
      <c r="D8" s="914" t="s">
        <v>326</v>
      </c>
      <c r="E8" s="914" t="s">
        <v>517</v>
      </c>
      <c r="F8" s="914" t="s">
        <v>518</v>
      </c>
      <c r="G8" s="914" t="s">
        <v>519</v>
      </c>
      <c r="H8" s="914" t="s">
        <v>520</v>
      </c>
      <c r="I8" s="1475"/>
      <c r="J8" s="914" t="s">
        <v>521</v>
      </c>
      <c r="K8" s="1480" t="s">
        <v>913</v>
      </c>
      <c r="L8" s="1481"/>
      <c r="M8" s="1480" t="s">
        <v>914</v>
      </c>
      <c r="N8" s="1481"/>
      <c r="O8" s="1480" t="s">
        <v>918</v>
      </c>
      <c r="P8" s="1481"/>
      <c r="Q8" s="1480" t="s">
        <v>915</v>
      </c>
      <c r="R8" s="1481"/>
      <c r="S8" s="1480" t="s">
        <v>917</v>
      </c>
      <c r="T8" s="1481"/>
      <c r="U8" s="1478"/>
      <c r="V8" s="410"/>
      <c r="W8" s="410"/>
    </row>
    <row r="9" spans="2:28" s="98" customFormat="1" ht="42" x14ac:dyDescent="0.25">
      <c r="B9" s="1475"/>
      <c r="C9" s="1475"/>
      <c r="D9" s="907" t="s">
        <v>81</v>
      </c>
      <c r="E9" s="907" t="s">
        <v>82</v>
      </c>
      <c r="F9" s="907" t="s">
        <v>1407</v>
      </c>
      <c r="G9" s="907" t="s">
        <v>397</v>
      </c>
      <c r="H9" s="907" t="s">
        <v>1408</v>
      </c>
      <c r="I9" s="907" t="s">
        <v>1409</v>
      </c>
      <c r="J9" s="923" t="s">
        <v>415</v>
      </c>
      <c r="K9" s="914" t="s">
        <v>1381</v>
      </c>
      <c r="L9" s="907" t="s">
        <v>21</v>
      </c>
      <c r="M9" s="914" t="s">
        <v>1381</v>
      </c>
      <c r="N9" s="907" t="s">
        <v>21</v>
      </c>
      <c r="O9" s="914" t="s">
        <v>1381</v>
      </c>
      <c r="P9" s="907" t="s">
        <v>21</v>
      </c>
      <c r="Q9" s="914" t="s">
        <v>1381</v>
      </c>
      <c r="R9" s="907" t="s">
        <v>21</v>
      </c>
      <c r="S9" s="914" t="s">
        <v>1381</v>
      </c>
      <c r="T9" s="907" t="s">
        <v>21</v>
      </c>
      <c r="U9" s="1479"/>
      <c r="V9" s="512" t="s">
        <v>418</v>
      </c>
      <c r="W9" s="513" t="s">
        <v>1382</v>
      </c>
      <c r="X9" s="450"/>
    </row>
    <row r="10" spans="2:28" s="2" customFormat="1" x14ac:dyDescent="0.3">
      <c r="B10" s="491">
        <v>1</v>
      </c>
      <c r="C10" s="57" t="s">
        <v>177</v>
      </c>
      <c r="D10" s="1468">
        <v>89.832548255964738</v>
      </c>
      <c r="E10" s="1458">
        <v>99.518757401195657</v>
      </c>
      <c r="F10" s="1458">
        <v>87.866139467884224</v>
      </c>
      <c r="G10" s="1458">
        <f>SUM('F13'!D11:D12)</f>
        <v>92.15720922948573</v>
      </c>
      <c r="H10" s="1471">
        <f>'F13'!D38</f>
        <v>96.172152526993955</v>
      </c>
      <c r="I10" s="1458">
        <f>AVERAGE(D10:H12)</f>
        <v>93.109361376304861</v>
      </c>
      <c r="J10" s="1461">
        <f>I16*(1+$W$10)*(1+$W$11)*(1+$W$12)</f>
        <v>113.21277152200886</v>
      </c>
      <c r="K10" s="1456">
        <f>J10*(1+$W$13)</f>
        <v>118.14502654595101</v>
      </c>
      <c r="L10" s="1456">
        <f>K10</f>
        <v>118.14502654595101</v>
      </c>
      <c r="M10" s="1456">
        <f>K10*(1+$W$14)</f>
        <v>123.2921613868445</v>
      </c>
      <c r="N10" s="1456">
        <f>M10</f>
        <v>123.2921613868445</v>
      </c>
      <c r="O10" s="1456">
        <f>M10*(1+$W$15)</f>
        <v>128.6635375508379</v>
      </c>
      <c r="P10" s="1456">
        <f>O10</f>
        <v>128.6635375508379</v>
      </c>
      <c r="Q10" s="1456">
        <f>O10*(1+$W$13)</f>
        <v>134.26892438972402</v>
      </c>
      <c r="R10" s="1456">
        <f>Q10</f>
        <v>134.26892438972402</v>
      </c>
      <c r="S10" s="1456">
        <f>Q10*(1+$W$17)</f>
        <v>140.11851686924194</v>
      </c>
      <c r="T10" s="1456">
        <f>S10</f>
        <v>140.11851686924194</v>
      </c>
      <c r="U10" s="3"/>
      <c r="V10" s="885" t="s">
        <v>519</v>
      </c>
      <c r="W10" s="886">
        <v>4.8836443567319074E-2</v>
      </c>
      <c r="X10" s="924"/>
    </row>
    <row r="11" spans="2:28" s="411" customFormat="1" ht="29" customHeight="1" x14ac:dyDescent="0.3">
      <c r="B11" s="491">
        <f>B10+1</f>
        <v>2</v>
      </c>
      <c r="C11" s="78" t="s">
        <v>399</v>
      </c>
      <c r="D11" s="1469"/>
      <c r="E11" s="1459"/>
      <c r="F11" s="1459"/>
      <c r="G11" s="1459"/>
      <c r="H11" s="1472"/>
      <c r="I11" s="1459"/>
      <c r="J11" s="1461"/>
      <c r="K11" s="1456"/>
      <c r="L11" s="1456"/>
      <c r="M11" s="1456"/>
      <c r="N11" s="1456"/>
      <c r="O11" s="1456"/>
      <c r="P11" s="1456"/>
      <c r="Q11" s="1456"/>
      <c r="R11" s="1456"/>
      <c r="S11" s="1456"/>
      <c r="T11" s="1456"/>
      <c r="U11" s="884"/>
      <c r="V11" s="885" t="s">
        <v>520</v>
      </c>
      <c r="W11" s="887">
        <v>4.3566242197182838E-2</v>
      </c>
      <c r="X11" s="924"/>
    </row>
    <row r="12" spans="2:28" s="2" customFormat="1" x14ac:dyDescent="0.3">
      <c r="B12" s="491">
        <f>B11+1</f>
        <v>3</v>
      </c>
      <c r="C12" s="57" t="s">
        <v>473</v>
      </c>
      <c r="D12" s="1469"/>
      <c r="E12" s="1459"/>
      <c r="F12" s="1459"/>
      <c r="G12" s="1459"/>
      <c r="H12" s="1472"/>
      <c r="I12" s="1459"/>
      <c r="J12" s="1461"/>
      <c r="K12" s="1456"/>
      <c r="L12" s="1456"/>
      <c r="M12" s="1456"/>
      <c r="N12" s="1456"/>
      <c r="O12" s="1456"/>
      <c r="P12" s="1456"/>
      <c r="Q12" s="1456"/>
      <c r="R12" s="1456"/>
      <c r="S12" s="1456"/>
      <c r="T12" s="1456"/>
      <c r="U12" s="884"/>
      <c r="V12" s="885" t="s">
        <v>521</v>
      </c>
      <c r="W12" s="888">
        <f>W11</f>
        <v>4.3566242197182838E-2</v>
      </c>
      <c r="X12" s="924"/>
    </row>
    <row r="13" spans="2:28" s="2" customFormat="1" ht="28" x14ac:dyDescent="0.3">
      <c r="B13" s="491">
        <v>4</v>
      </c>
      <c r="C13" s="559" t="s">
        <v>911</v>
      </c>
      <c r="D13" s="1470"/>
      <c r="E13" s="1460"/>
      <c r="F13" s="1460"/>
      <c r="G13" s="1460"/>
      <c r="H13" s="1473"/>
      <c r="I13" s="1460"/>
      <c r="J13" s="925">
        <v>17.449999770844613</v>
      </c>
      <c r="K13" s="479">
        <v>18.210230687202014</v>
      </c>
      <c r="L13" s="479">
        <f>K13</f>
        <v>18.210230687202014</v>
      </c>
      <c r="M13" s="479">
        <v>19.003582007787227</v>
      </c>
      <c r="N13" s="479">
        <f>M13</f>
        <v>19.003582007787227</v>
      </c>
      <c r="O13" s="479">
        <v>19.83149666415251</v>
      </c>
      <c r="P13" s="479">
        <f>O13</f>
        <v>19.83149666415251</v>
      </c>
      <c r="Q13" s="479">
        <v>20.6954804509556</v>
      </c>
      <c r="R13" s="479">
        <f>Q13</f>
        <v>20.6954804509556</v>
      </c>
      <c r="S13" s="508">
        <v>21.597104764668991</v>
      </c>
      <c r="T13" s="479">
        <f>S13</f>
        <v>21.597104764668991</v>
      </c>
      <c r="U13" s="884"/>
      <c r="V13" s="885" t="s">
        <v>913</v>
      </c>
      <c r="W13" s="554">
        <f>W12</f>
        <v>4.3566242197182838E-2</v>
      </c>
      <c r="X13" s="924"/>
    </row>
    <row r="14" spans="2:28" s="495" customFormat="1" x14ac:dyDescent="0.3">
      <c r="B14" s="494">
        <v>5</v>
      </c>
      <c r="C14" s="357" t="s">
        <v>178</v>
      </c>
      <c r="D14" s="926">
        <f>SUM(D10:D13)</f>
        <v>89.832548255964738</v>
      </c>
      <c r="E14" s="926">
        <f t="shared" ref="E14:T14" si="0">SUM(E10:E13)</f>
        <v>99.518757401195657</v>
      </c>
      <c r="F14" s="926">
        <f t="shared" si="0"/>
        <v>87.866139467884224</v>
      </c>
      <c r="G14" s="926">
        <f t="shared" si="0"/>
        <v>92.15720922948573</v>
      </c>
      <c r="H14" s="926">
        <f t="shared" si="0"/>
        <v>96.172152526993955</v>
      </c>
      <c r="I14" s="926">
        <f t="shared" si="0"/>
        <v>93.109361376304861</v>
      </c>
      <c r="J14" s="926">
        <f t="shared" si="0"/>
        <v>130.66277129285348</v>
      </c>
      <c r="K14" s="926">
        <f t="shared" si="0"/>
        <v>136.35525723315303</v>
      </c>
      <c r="L14" s="926">
        <f t="shared" si="0"/>
        <v>136.35525723315303</v>
      </c>
      <c r="M14" s="926">
        <f t="shared" si="0"/>
        <v>142.29574339463173</v>
      </c>
      <c r="N14" s="926">
        <f>SUM(N10:N13)</f>
        <v>142.29574339463173</v>
      </c>
      <c r="O14" s="926">
        <f t="shared" si="0"/>
        <v>148.49503421499043</v>
      </c>
      <c r="P14" s="926">
        <f t="shared" si="0"/>
        <v>148.49503421499043</v>
      </c>
      <c r="Q14" s="926">
        <f t="shared" si="0"/>
        <v>154.96440484067961</v>
      </c>
      <c r="R14" s="926">
        <f t="shared" si="0"/>
        <v>154.96440484067961</v>
      </c>
      <c r="S14" s="926">
        <f t="shared" si="0"/>
        <v>161.71562163391093</v>
      </c>
      <c r="T14" s="926">
        <f t="shared" si="0"/>
        <v>161.71562163391093</v>
      </c>
      <c r="U14" s="4"/>
      <c r="V14" s="885" t="s">
        <v>914</v>
      </c>
      <c r="W14" s="927">
        <f>W12</f>
        <v>4.3566242197182838E-2</v>
      </c>
      <c r="X14" s="928"/>
    </row>
    <row r="15" spans="2:28" s="2" customFormat="1" x14ac:dyDescent="0.3">
      <c r="B15" s="491">
        <f>B14+1</f>
        <v>6</v>
      </c>
      <c r="C15" s="57" t="s">
        <v>341</v>
      </c>
      <c r="D15" s="507">
        <v>10.308222008907254</v>
      </c>
      <c r="E15" s="507">
        <v>-6.10572412123192</v>
      </c>
      <c r="F15" s="507">
        <v>2.9123746105244899</v>
      </c>
      <c r="G15" s="507">
        <f>'F13'!$H$11</f>
        <v>8.5667722752044284</v>
      </c>
      <c r="H15" s="507">
        <f>'F13'!$H$38</f>
        <v>14.355932916578931</v>
      </c>
      <c r="I15" s="929">
        <f>AVERAGE(D15:H15)</f>
        <v>6.0075155379966372</v>
      </c>
      <c r="J15" s="92"/>
      <c r="K15" s="507"/>
      <c r="L15" s="507"/>
      <c r="M15" s="507"/>
      <c r="N15" s="507"/>
      <c r="O15" s="507"/>
      <c r="P15" s="507"/>
      <c r="Q15" s="507"/>
      <c r="R15" s="507"/>
      <c r="S15" s="507"/>
      <c r="T15" s="507"/>
      <c r="U15" s="3"/>
      <c r="V15" s="885" t="s">
        <v>918</v>
      </c>
      <c r="W15" s="927">
        <f>W12</f>
        <v>4.3566242197182838E-2</v>
      </c>
      <c r="X15" s="930"/>
    </row>
    <row r="16" spans="2:28" s="2" customFormat="1" x14ac:dyDescent="0.3">
      <c r="B16" s="491">
        <f>B15+1</f>
        <v>7</v>
      </c>
      <c r="C16" s="97" t="s">
        <v>342</v>
      </c>
      <c r="D16" s="931">
        <f>SUM(D14:D15)</f>
        <v>100.14077026487199</v>
      </c>
      <c r="E16" s="931">
        <f t="shared" ref="E16:T16" si="1">SUM(E14:E15)</f>
        <v>93.413033279963742</v>
      </c>
      <c r="F16" s="931">
        <f t="shared" si="1"/>
        <v>90.778514078408719</v>
      </c>
      <c r="G16" s="931">
        <f t="shared" si="1"/>
        <v>100.72398150469016</v>
      </c>
      <c r="H16" s="931">
        <f t="shared" si="1"/>
        <v>110.52808544357289</v>
      </c>
      <c r="I16" s="932">
        <f>AVERAGE(D16:H16)</f>
        <v>99.1168769143015</v>
      </c>
      <c r="J16" s="931">
        <f t="shared" si="1"/>
        <v>130.66277129285348</v>
      </c>
      <c r="K16" s="931">
        <f t="shared" si="1"/>
        <v>136.35525723315303</v>
      </c>
      <c r="L16" s="931">
        <f t="shared" si="1"/>
        <v>136.35525723315303</v>
      </c>
      <c r="M16" s="931">
        <f t="shared" si="1"/>
        <v>142.29574339463173</v>
      </c>
      <c r="N16" s="931">
        <f t="shared" si="1"/>
        <v>142.29574339463173</v>
      </c>
      <c r="O16" s="931">
        <f t="shared" si="1"/>
        <v>148.49503421499043</v>
      </c>
      <c r="P16" s="931">
        <f t="shared" si="1"/>
        <v>148.49503421499043</v>
      </c>
      <c r="Q16" s="931">
        <f t="shared" si="1"/>
        <v>154.96440484067961</v>
      </c>
      <c r="R16" s="931">
        <f t="shared" si="1"/>
        <v>154.96440484067961</v>
      </c>
      <c r="S16" s="931">
        <f t="shared" si="1"/>
        <v>161.71562163391093</v>
      </c>
      <c r="T16" s="931">
        <f t="shared" si="1"/>
        <v>161.71562163391093</v>
      </c>
      <c r="U16" s="1"/>
      <c r="V16" s="885" t="s">
        <v>915</v>
      </c>
      <c r="W16" s="927">
        <f>W12</f>
        <v>4.3566242197182838E-2</v>
      </c>
      <c r="X16" s="1"/>
      <c r="Y16" s="1"/>
      <c r="Z16" s="1"/>
      <c r="AA16" s="1"/>
      <c r="AB16" s="1"/>
    </row>
    <row r="17" spans="2:28" x14ac:dyDescent="0.3">
      <c r="B17" s="2"/>
      <c r="C17" s="2"/>
      <c r="D17" s="2"/>
      <c r="E17" s="2"/>
      <c r="F17" s="2"/>
      <c r="G17" s="2"/>
      <c r="H17" s="2"/>
      <c r="I17" s="2"/>
      <c r="J17" s="2"/>
      <c r="K17" s="2"/>
      <c r="L17" s="2"/>
      <c r="M17" s="2"/>
      <c r="N17" s="2"/>
      <c r="O17" s="2"/>
      <c r="P17" s="2"/>
      <c r="Q17" s="2"/>
      <c r="R17" s="2"/>
      <c r="S17" s="2"/>
      <c r="V17" s="885" t="s">
        <v>917</v>
      </c>
      <c r="W17" s="927">
        <f>W13</f>
        <v>4.3566242197182838E-2</v>
      </c>
    </row>
    <row r="18" spans="2:28" x14ac:dyDescent="0.3">
      <c r="B18" s="495" t="s">
        <v>169</v>
      </c>
    </row>
    <row r="19" spans="2:28" x14ac:dyDescent="0.3">
      <c r="B19" s="1">
        <v>1</v>
      </c>
      <c r="C19" s="1" t="s">
        <v>1759</v>
      </c>
    </row>
    <row r="20" spans="2:28" x14ac:dyDescent="0.3">
      <c r="B20" s="1">
        <v>2</v>
      </c>
      <c r="C20" s="1" t="s">
        <v>1760</v>
      </c>
    </row>
    <row r="21" spans="2:28" x14ac:dyDescent="0.3">
      <c r="B21" s="1">
        <v>3</v>
      </c>
      <c r="C21" s="1" t="s">
        <v>1761</v>
      </c>
    </row>
    <row r="22" spans="2:28" x14ac:dyDescent="0.3">
      <c r="B22" s="1">
        <v>3</v>
      </c>
      <c r="C22" s="1" t="s">
        <v>1762</v>
      </c>
    </row>
    <row r="23" spans="2:28" x14ac:dyDescent="0.3">
      <c r="K23" s="21"/>
      <c r="O23" s="21" t="s">
        <v>10</v>
      </c>
    </row>
    <row r="24" spans="2:28" ht="28.5" customHeight="1" x14ac:dyDescent="0.3">
      <c r="B24" s="1475" t="s">
        <v>343</v>
      </c>
      <c r="C24" s="1475" t="s">
        <v>37</v>
      </c>
      <c r="D24" s="933"/>
      <c r="E24" s="933"/>
      <c r="F24" s="933"/>
      <c r="G24" s="933"/>
      <c r="H24" s="933"/>
      <c r="I24" s="933"/>
      <c r="J24" s="1462" t="s">
        <v>1410</v>
      </c>
      <c r="K24" s="1463"/>
      <c r="L24" s="1463"/>
      <c r="M24" s="1463"/>
      <c r="N24" s="1464"/>
      <c r="O24" s="910" t="s">
        <v>27</v>
      </c>
    </row>
    <row r="25" spans="2:28" ht="15" x14ac:dyDescent="0.3">
      <c r="B25" s="1475"/>
      <c r="C25" s="1457"/>
      <c r="D25" s="1457" t="s">
        <v>519</v>
      </c>
      <c r="E25" s="1457"/>
      <c r="F25" s="1457" t="s">
        <v>520</v>
      </c>
      <c r="G25" s="1457"/>
      <c r="H25" s="1457" t="s">
        <v>521</v>
      </c>
      <c r="I25" s="1457"/>
      <c r="J25" s="915" t="s">
        <v>913</v>
      </c>
      <c r="K25" s="934" t="s">
        <v>914</v>
      </c>
      <c r="L25" s="934" t="s">
        <v>918</v>
      </c>
      <c r="M25" s="934" t="s">
        <v>915</v>
      </c>
      <c r="N25" s="934" t="s">
        <v>917</v>
      </c>
      <c r="O25" s="911"/>
    </row>
    <row r="26" spans="2:28" x14ac:dyDescent="0.3">
      <c r="B26" s="1475"/>
      <c r="C26" s="1457"/>
      <c r="D26" s="913" t="s">
        <v>955</v>
      </c>
      <c r="E26" s="913" t="s">
        <v>7</v>
      </c>
      <c r="F26" s="913" t="s">
        <v>955</v>
      </c>
      <c r="G26" s="913" t="s">
        <v>7</v>
      </c>
      <c r="H26" s="913" t="s">
        <v>955</v>
      </c>
      <c r="I26" s="906" t="s">
        <v>21</v>
      </c>
      <c r="J26" s="906" t="s">
        <v>21</v>
      </c>
      <c r="K26" s="906" t="s">
        <v>21</v>
      </c>
      <c r="L26" s="906" t="s">
        <v>21</v>
      </c>
      <c r="M26" s="906" t="s">
        <v>21</v>
      </c>
      <c r="N26" s="906" t="s">
        <v>21</v>
      </c>
      <c r="O26" s="912"/>
    </row>
    <row r="27" spans="2:28" x14ac:dyDescent="0.3">
      <c r="B27" s="134">
        <v>1</v>
      </c>
      <c r="C27" s="9" t="s">
        <v>587</v>
      </c>
      <c r="D27" s="3"/>
      <c r="E27" s="492">
        <v>0</v>
      </c>
      <c r="F27" s="3"/>
      <c r="G27" s="492">
        <v>0</v>
      </c>
      <c r="H27" s="3"/>
      <c r="I27" s="492">
        <v>0</v>
      </c>
      <c r="J27" s="493">
        <v>0</v>
      </c>
      <c r="K27" s="493">
        <v>0</v>
      </c>
      <c r="L27" s="493">
        <v>0</v>
      </c>
      <c r="M27" s="493">
        <v>0</v>
      </c>
      <c r="N27" s="493">
        <v>0</v>
      </c>
      <c r="O27" s="3"/>
      <c r="P27" s="2"/>
      <c r="Q27" s="2"/>
      <c r="R27" s="2"/>
      <c r="S27" s="2"/>
      <c r="T27" s="2"/>
      <c r="U27" s="2"/>
      <c r="V27" s="2"/>
      <c r="W27" s="2"/>
      <c r="X27" s="2"/>
      <c r="Y27" s="2"/>
      <c r="Z27" s="2"/>
      <c r="AA27" s="2"/>
      <c r="AB27" s="2"/>
    </row>
    <row r="29" spans="2:28" x14ac:dyDescent="0.3">
      <c r="B29" s="1" t="s">
        <v>1763</v>
      </c>
    </row>
    <row r="31" spans="2:28" x14ac:dyDescent="0.3">
      <c r="B31" s="1474" t="s">
        <v>474</v>
      </c>
      <c r="C31" s="1474"/>
      <c r="D31" s="1474"/>
      <c r="E31" s="1474"/>
      <c r="F31" s="1474"/>
      <c r="G31" s="1474"/>
      <c r="H31" s="1474"/>
      <c r="I31" s="1474"/>
      <c r="J31" s="1474"/>
      <c r="K31" s="340"/>
      <c r="L31" s="571"/>
      <c r="M31" s="340"/>
      <c r="N31" s="340"/>
      <c r="O31" s="340"/>
      <c r="P31" s="571"/>
      <c r="Q31" s="132"/>
    </row>
    <row r="33" spans="2:21" ht="15" customHeight="1" x14ac:dyDescent="0.3">
      <c r="B33" s="1475" t="s">
        <v>343</v>
      </c>
      <c r="C33" s="1475" t="s">
        <v>37</v>
      </c>
      <c r="D33" s="1475" t="s">
        <v>179</v>
      </c>
      <c r="E33" s="1465" t="s">
        <v>519</v>
      </c>
      <c r="F33" s="1466"/>
      <c r="G33" s="1467"/>
      <c r="H33" s="1465" t="s">
        <v>520</v>
      </c>
      <c r="I33" s="1466"/>
      <c r="J33" s="1467"/>
      <c r="K33" s="1465" t="s">
        <v>521</v>
      </c>
      <c r="L33" s="1466"/>
      <c r="M33" s="1466"/>
      <c r="N33" s="1466"/>
      <c r="O33" s="1467"/>
      <c r="P33" s="593" t="s">
        <v>913</v>
      </c>
      <c r="Q33" s="593" t="s">
        <v>914</v>
      </c>
      <c r="R33" s="593" t="s">
        <v>918</v>
      </c>
      <c r="S33" s="593" t="s">
        <v>915</v>
      </c>
      <c r="T33" s="593" t="s">
        <v>917</v>
      </c>
      <c r="U33" s="1368" t="s">
        <v>27</v>
      </c>
    </row>
    <row r="34" spans="2:21" ht="28" x14ac:dyDescent="0.3">
      <c r="B34" s="1475"/>
      <c r="C34" s="1457"/>
      <c r="D34" s="1457"/>
      <c r="E34" s="345" t="s">
        <v>458</v>
      </c>
      <c r="F34" s="335" t="s">
        <v>79</v>
      </c>
      <c r="G34" s="335" t="s">
        <v>459</v>
      </c>
      <c r="H34" s="345" t="s">
        <v>458</v>
      </c>
      <c r="I34" s="335" t="s">
        <v>79</v>
      </c>
      <c r="J34" s="335" t="s">
        <v>459</v>
      </c>
      <c r="K34" s="335" t="s">
        <v>458</v>
      </c>
      <c r="L34" s="335" t="s">
        <v>449</v>
      </c>
      <c r="M34" s="335" t="s">
        <v>455</v>
      </c>
      <c r="N34" s="335" t="s">
        <v>80</v>
      </c>
      <c r="O34" s="335" t="s">
        <v>460</v>
      </c>
      <c r="P34" s="594" t="s">
        <v>916</v>
      </c>
      <c r="Q34" s="594" t="s">
        <v>916</v>
      </c>
      <c r="R34" s="594" t="s">
        <v>916</v>
      </c>
      <c r="S34" s="594" t="s">
        <v>916</v>
      </c>
      <c r="T34" s="594" t="s">
        <v>916</v>
      </c>
      <c r="U34" s="1368"/>
    </row>
    <row r="35" spans="2:21" x14ac:dyDescent="0.3">
      <c r="B35" s="1475"/>
      <c r="C35" s="1457"/>
      <c r="D35" s="1457"/>
      <c r="E35" s="596" t="s">
        <v>81</v>
      </c>
      <c r="F35" s="596" t="s">
        <v>82</v>
      </c>
      <c r="G35" s="596" t="s">
        <v>921</v>
      </c>
      <c r="H35" s="596" t="s">
        <v>397</v>
      </c>
      <c r="I35" s="596" t="s">
        <v>414</v>
      </c>
      <c r="J35" s="596" t="s">
        <v>465</v>
      </c>
      <c r="K35" s="596" t="s">
        <v>415</v>
      </c>
      <c r="L35" s="596" t="s">
        <v>416</v>
      </c>
      <c r="M35" s="596" t="s">
        <v>603</v>
      </c>
      <c r="N35" s="596" t="s">
        <v>693</v>
      </c>
      <c r="O35" s="596" t="s">
        <v>922</v>
      </c>
      <c r="P35" s="594" t="s">
        <v>605</v>
      </c>
      <c r="Q35" s="594" t="s">
        <v>606</v>
      </c>
      <c r="R35" s="594" t="s">
        <v>607</v>
      </c>
      <c r="S35" s="594" t="s">
        <v>672</v>
      </c>
      <c r="T35" s="594" t="s">
        <v>608</v>
      </c>
      <c r="U35" s="1369"/>
    </row>
    <row r="36" spans="2:21" x14ac:dyDescent="0.3">
      <c r="B36" s="133" t="s">
        <v>170</v>
      </c>
      <c r="C36" s="111" t="s">
        <v>180</v>
      </c>
      <c r="D36" s="9"/>
      <c r="E36" s="308"/>
      <c r="F36" s="308"/>
      <c r="G36" s="308"/>
      <c r="H36" s="308"/>
      <c r="I36" s="308"/>
      <c r="J36" s="308"/>
      <c r="K36" s="308"/>
      <c r="L36" s="308"/>
      <c r="M36" s="308"/>
      <c r="N36" s="308"/>
      <c r="O36" s="308"/>
      <c r="P36" s="308"/>
      <c r="Q36" s="308"/>
      <c r="R36" s="308"/>
      <c r="S36" s="308"/>
      <c r="T36" s="308"/>
      <c r="U36" s="308"/>
    </row>
    <row r="37" spans="2:21" x14ac:dyDescent="0.3">
      <c r="B37" s="134">
        <v>1</v>
      </c>
      <c r="C37" s="9" t="s">
        <v>181</v>
      </c>
      <c r="D37" s="9" t="s">
        <v>477</v>
      </c>
      <c r="E37" s="308"/>
      <c r="F37" s="308"/>
      <c r="G37" s="308">
        <f>F37-E37</f>
        <v>0</v>
      </c>
      <c r="H37" s="308"/>
      <c r="I37" s="308"/>
      <c r="J37" s="308">
        <f>I37-H37</f>
        <v>0</v>
      </c>
      <c r="K37" s="308"/>
      <c r="L37" s="308"/>
      <c r="M37" s="308"/>
      <c r="N37" s="308">
        <f>L37+M37</f>
        <v>0</v>
      </c>
      <c r="O37" s="308">
        <f>N37-K37</f>
        <v>0</v>
      </c>
      <c r="P37" s="308"/>
      <c r="Q37" s="308"/>
      <c r="R37" s="308"/>
      <c r="S37" s="308"/>
      <c r="T37" s="308"/>
      <c r="U37" s="308"/>
    </row>
    <row r="38" spans="2:21" x14ac:dyDescent="0.3">
      <c r="B38" s="134">
        <v>2</v>
      </c>
      <c r="C38" s="9" t="s">
        <v>327</v>
      </c>
      <c r="D38" s="9" t="s">
        <v>477</v>
      </c>
      <c r="E38" s="308"/>
      <c r="F38" s="308"/>
      <c r="G38" s="308">
        <f>F38-E38</f>
        <v>0</v>
      </c>
      <c r="H38" s="308"/>
      <c r="I38" s="308"/>
      <c r="J38" s="308">
        <f>I38-H38</f>
        <v>0</v>
      </c>
      <c r="K38" s="308"/>
      <c r="L38" s="308"/>
      <c r="M38" s="308"/>
      <c r="N38" s="308">
        <f t="shared" ref="N38:N41" si="2">L38+M38</f>
        <v>0</v>
      </c>
      <c r="O38" s="308">
        <f t="shared" ref="O38:O41" si="3">N38-K38</f>
        <v>0</v>
      </c>
      <c r="P38" s="308"/>
      <c r="Q38" s="308"/>
      <c r="R38" s="308"/>
      <c r="S38" s="308"/>
      <c r="T38" s="308"/>
      <c r="U38" s="308"/>
    </row>
    <row r="39" spans="2:21" x14ac:dyDescent="0.3">
      <c r="B39" s="134">
        <v>3</v>
      </c>
      <c r="C39" s="9" t="s">
        <v>182</v>
      </c>
      <c r="D39" s="9" t="s">
        <v>477</v>
      </c>
      <c r="E39" s="308"/>
      <c r="F39" s="308"/>
      <c r="G39" s="308">
        <f>F39-E39</f>
        <v>0</v>
      </c>
      <c r="H39" s="308"/>
      <c r="I39" s="308"/>
      <c r="J39" s="308">
        <f>I39-H39</f>
        <v>0</v>
      </c>
      <c r="K39" s="308"/>
      <c r="L39" s="308"/>
      <c r="M39" s="308"/>
      <c r="N39" s="308">
        <f t="shared" si="2"/>
        <v>0</v>
      </c>
      <c r="O39" s="308">
        <f t="shared" si="3"/>
        <v>0</v>
      </c>
      <c r="P39" s="308"/>
      <c r="Q39" s="308"/>
      <c r="R39" s="308"/>
      <c r="S39" s="308"/>
      <c r="T39" s="308"/>
      <c r="U39" s="308"/>
    </row>
    <row r="40" spans="2:21" x14ac:dyDescent="0.3">
      <c r="B40" s="134">
        <v>4</v>
      </c>
      <c r="C40" s="9" t="s">
        <v>594</v>
      </c>
      <c r="D40" s="9" t="s">
        <v>477</v>
      </c>
      <c r="E40" s="308"/>
      <c r="F40" s="308"/>
      <c r="G40" s="308">
        <f>F40-E40</f>
        <v>0</v>
      </c>
      <c r="H40" s="308"/>
      <c r="I40" s="308"/>
      <c r="J40" s="308">
        <f>I40-H40</f>
        <v>0</v>
      </c>
      <c r="K40" s="308"/>
      <c r="L40" s="308"/>
      <c r="M40" s="308"/>
      <c r="N40" s="308">
        <f t="shared" si="2"/>
        <v>0</v>
      </c>
      <c r="O40" s="308">
        <f t="shared" si="3"/>
        <v>0</v>
      </c>
      <c r="P40" s="308"/>
      <c r="Q40" s="308"/>
      <c r="R40" s="308"/>
      <c r="S40" s="308"/>
      <c r="T40" s="308"/>
      <c r="U40" s="308"/>
    </row>
    <row r="41" spans="2:21" x14ac:dyDescent="0.3">
      <c r="B41" s="134">
        <v>5</v>
      </c>
      <c r="C41" s="9" t="s">
        <v>595</v>
      </c>
      <c r="D41" s="9" t="s">
        <v>477</v>
      </c>
      <c r="E41" s="308"/>
      <c r="F41" s="308"/>
      <c r="G41" s="308">
        <f>F41-E41</f>
        <v>0</v>
      </c>
      <c r="H41" s="308"/>
      <c r="I41" s="308"/>
      <c r="J41" s="308">
        <f>I41-H41</f>
        <v>0</v>
      </c>
      <c r="K41" s="308"/>
      <c r="L41" s="308"/>
      <c r="M41" s="308"/>
      <c r="N41" s="308">
        <f t="shared" si="2"/>
        <v>0</v>
      </c>
      <c r="O41" s="308">
        <f t="shared" si="3"/>
        <v>0</v>
      </c>
      <c r="P41" s="308"/>
      <c r="Q41" s="308"/>
      <c r="R41" s="308"/>
      <c r="S41" s="308"/>
      <c r="T41" s="308"/>
      <c r="U41" s="308"/>
    </row>
    <row r="42" spans="2:21" x14ac:dyDescent="0.3">
      <c r="B42" s="134"/>
      <c r="C42" s="9"/>
      <c r="D42" s="9"/>
      <c r="E42" s="308"/>
      <c r="F42" s="308"/>
      <c r="G42" s="308"/>
      <c r="H42" s="308"/>
      <c r="I42" s="308"/>
      <c r="J42" s="308"/>
      <c r="K42" s="308"/>
      <c r="L42" s="308"/>
      <c r="M42" s="308"/>
      <c r="N42" s="308"/>
      <c r="O42" s="308"/>
      <c r="P42" s="308"/>
      <c r="Q42" s="308"/>
      <c r="R42" s="308"/>
      <c r="S42" s="308"/>
      <c r="T42" s="308"/>
      <c r="U42" s="308"/>
    </row>
    <row r="43" spans="2:21" x14ac:dyDescent="0.3">
      <c r="B43" s="133" t="s">
        <v>183</v>
      </c>
      <c r="C43" s="111" t="s">
        <v>475</v>
      </c>
      <c r="D43" s="9"/>
      <c r="E43" s="308"/>
      <c r="F43" s="308"/>
      <c r="G43" s="308"/>
      <c r="H43" s="308"/>
      <c r="I43" s="308"/>
      <c r="J43" s="308"/>
      <c r="K43" s="308"/>
      <c r="L43" s="308"/>
      <c r="M43" s="308"/>
      <c r="N43" s="308"/>
      <c r="O43" s="308"/>
      <c r="P43" s="308"/>
      <c r="Q43" s="308"/>
      <c r="R43" s="308"/>
      <c r="S43" s="308"/>
      <c r="T43" s="308"/>
      <c r="U43" s="308"/>
    </row>
    <row r="44" spans="2:21" x14ac:dyDescent="0.3">
      <c r="B44" s="134">
        <v>1</v>
      </c>
      <c r="C44" s="9" t="s">
        <v>181</v>
      </c>
      <c r="D44" s="9" t="s">
        <v>96</v>
      </c>
      <c r="E44" s="308"/>
      <c r="F44" s="308"/>
      <c r="G44" s="308">
        <f>F44-E44</f>
        <v>0</v>
      </c>
      <c r="H44" s="308"/>
      <c r="I44" s="308"/>
      <c r="J44" s="308">
        <f>I44-H44</f>
        <v>0</v>
      </c>
      <c r="K44" s="308"/>
      <c r="L44" s="308"/>
      <c r="M44" s="308"/>
      <c r="N44" s="308">
        <f t="shared" ref="N44:N48" si="4">L44+M44</f>
        <v>0</v>
      </c>
      <c r="O44" s="308">
        <f t="shared" ref="O44:O48" si="5">N44-K44</f>
        <v>0</v>
      </c>
      <c r="P44" s="308"/>
      <c r="Q44" s="308"/>
      <c r="R44" s="308"/>
      <c r="S44" s="308"/>
      <c r="T44" s="308"/>
      <c r="U44" s="308"/>
    </row>
    <row r="45" spans="2:21" x14ac:dyDescent="0.3">
      <c r="B45" s="134">
        <v>2</v>
      </c>
      <c r="C45" s="9" t="s">
        <v>327</v>
      </c>
      <c r="D45" s="9" t="s">
        <v>96</v>
      </c>
      <c r="E45" s="308"/>
      <c r="F45" s="308"/>
      <c r="G45" s="308">
        <f>F45-E45</f>
        <v>0</v>
      </c>
      <c r="H45" s="308"/>
      <c r="I45" s="308"/>
      <c r="J45" s="308">
        <f>I45-H45</f>
        <v>0</v>
      </c>
      <c r="K45" s="308"/>
      <c r="L45" s="308"/>
      <c r="M45" s="308"/>
      <c r="N45" s="308">
        <f t="shared" si="4"/>
        <v>0</v>
      </c>
      <c r="O45" s="308">
        <f t="shared" si="5"/>
        <v>0</v>
      </c>
      <c r="P45" s="308"/>
      <c r="Q45" s="308"/>
      <c r="R45" s="308"/>
      <c r="S45" s="308"/>
      <c r="T45" s="308"/>
      <c r="U45" s="308"/>
    </row>
    <row r="46" spans="2:21" x14ac:dyDescent="0.3">
      <c r="B46" s="134">
        <v>3</v>
      </c>
      <c r="C46" s="9" t="s">
        <v>182</v>
      </c>
      <c r="D46" s="9" t="s">
        <v>96</v>
      </c>
      <c r="E46" s="308"/>
      <c r="F46" s="308"/>
      <c r="G46" s="308">
        <f>F46-E46</f>
        <v>0</v>
      </c>
      <c r="H46" s="308"/>
      <c r="I46" s="308"/>
      <c r="J46" s="308">
        <f>I46-H46</f>
        <v>0</v>
      </c>
      <c r="K46" s="308"/>
      <c r="L46" s="308"/>
      <c r="M46" s="308"/>
      <c r="N46" s="308">
        <f t="shared" si="4"/>
        <v>0</v>
      </c>
      <c r="O46" s="308">
        <f t="shared" si="5"/>
        <v>0</v>
      </c>
      <c r="P46" s="308"/>
      <c r="Q46" s="308"/>
      <c r="R46" s="308"/>
      <c r="S46" s="308"/>
      <c r="T46" s="308"/>
      <c r="U46" s="308"/>
    </row>
    <row r="47" spans="2:21" x14ac:dyDescent="0.3">
      <c r="B47" s="134">
        <v>4</v>
      </c>
      <c r="C47" s="9" t="s">
        <v>596</v>
      </c>
      <c r="D47" s="9" t="s">
        <v>96</v>
      </c>
      <c r="E47" s="308"/>
      <c r="F47" s="308"/>
      <c r="G47" s="308">
        <f>F47-E47</f>
        <v>0</v>
      </c>
      <c r="H47" s="308"/>
      <c r="I47" s="308"/>
      <c r="J47" s="308">
        <f>I47-H47</f>
        <v>0</v>
      </c>
      <c r="K47" s="308"/>
      <c r="L47" s="308"/>
      <c r="M47" s="308"/>
      <c r="N47" s="308">
        <f t="shared" si="4"/>
        <v>0</v>
      </c>
      <c r="O47" s="308">
        <f t="shared" si="5"/>
        <v>0</v>
      </c>
      <c r="P47" s="308"/>
      <c r="Q47" s="308"/>
      <c r="R47" s="308"/>
      <c r="S47" s="308"/>
      <c r="T47" s="308"/>
      <c r="U47" s="308"/>
    </row>
    <row r="48" spans="2:21" x14ac:dyDescent="0.3">
      <c r="B48" s="134">
        <v>5</v>
      </c>
      <c r="C48" s="9" t="s">
        <v>595</v>
      </c>
      <c r="D48" s="9" t="s">
        <v>96</v>
      </c>
      <c r="E48" s="308"/>
      <c r="F48" s="308"/>
      <c r="G48" s="308">
        <f>F48-E48</f>
        <v>0</v>
      </c>
      <c r="H48" s="308"/>
      <c r="I48" s="308"/>
      <c r="J48" s="308">
        <f>I48-H48</f>
        <v>0</v>
      </c>
      <c r="K48" s="308"/>
      <c r="L48" s="308"/>
      <c r="M48" s="308"/>
      <c r="N48" s="308">
        <f t="shared" si="4"/>
        <v>0</v>
      </c>
      <c r="O48" s="308">
        <f t="shared" si="5"/>
        <v>0</v>
      </c>
      <c r="P48" s="308"/>
      <c r="Q48" s="308"/>
      <c r="R48" s="308"/>
      <c r="S48" s="308"/>
      <c r="T48" s="308"/>
      <c r="U48" s="308"/>
    </row>
    <row r="49" spans="2:21" x14ac:dyDescent="0.3">
      <c r="B49" s="134"/>
      <c r="C49" s="9"/>
      <c r="D49" s="9"/>
      <c r="E49" s="308"/>
      <c r="F49" s="308"/>
      <c r="G49" s="308"/>
      <c r="H49" s="308"/>
      <c r="I49" s="308"/>
      <c r="J49" s="308"/>
      <c r="K49" s="308"/>
      <c r="L49" s="308"/>
      <c r="M49" s="308"/>
      <c r="N49" s="308"/>
      <c r="O49" s="308"/>
      <c r="P49" s="308"/>
      <c r="Q49" s="308"/>
      <c r="R49" s="308"/>
      <c r="S49" s="308"/>
      <c r="T49" s="308"/>
      <c r="U49" s="308"/>
    </row>
    <row r="50" spans="2:21" x14ac:dyDescent="0.3">
      <c r="B50" s="133" t="s">
        <v>184</v>
      </c>
      <c r="C50" s="111" t="s">
        <v>476</v>
      </c>
      <c r="D50" s="9"/>
      <c r="E50" s="308"/>
      <c r="F50" s="308"/>
      <c r="G50" s="308"/>
      <c r="H50" s="308"/>
      <c r="I50" s="308"/>
      <c r="J50" s="308"/>
      <c r="K50" s="308"/>
      <c r="L50" s="308"/>
      <c r="M50" s="308"/>
      <c r="N50" s="308"/>
      <c r="O50" s="308"/>
      <c r="P50" s="308"/>
      <c r="Q50" s="308"/>
      <c r="R50" s="308"/>
      <c r="S50" s="308"/>
      <c r="T50" s="308"/>
      <c r="U50" s="308"/>
    </row>
    <row r="51" spans="2:21" x14ac:dyDescent="0.3">
      <c r="B51" s="134">
        <v>1</v>
      </c>
      <c r="C51" s="9" t="s">
        <v>181</v>
      </c>
      <c r="D51" s="9" t="s">
        <v>447</v>
      </c>
      <c r="E51" s="308"/>
      <c r="F51" s="308"/>
      <c r="G51" s="308">
        <f>F51-E51</f>
        <v>0</v>
      </c>
      <c r="H51" s="308"/>
      <c r="I51" s="308"/>
      <c r="J51" s="308">
        <f>I51-H51</f>
        <v>0</v>
      </c>
      <c r="K51" s="308"/>
      <c r="L51" s="308"/>
      <c r="M51" s="308"/>
      <c r="N51" s="308">
        <f t="shared" ref="N51:N55" si="6">L51+M51</f>
        <v>0</v>
      </c>
      <c r="O51" s="308">
        <f t="shared" ref="O51:O55" si="7">N51-K51</f>
        <v>0</v>
      </c>
      <c r="P51" s="308"/>
      <c r="Q51" s="308"/>
      <c r="R51" s="308"/>
      <c r="S51" s="308"/>
      <c r="T51" s="308"/>
      <c r="U51" s="308"/>
    </row>
    <row r="52" spans="2:21" x14ac:dyDescent="0.3">
      <c r="B52" s="134">
        <v>2</v>
      </c>
      <c r="C52" s="9" t="s">
        <v>327</v>
      </c>
      <c r="D52" s="9" t="s">
        <v>447</v>
      </c>
      <c r="E52" s="308"/>
      <c r="F52" s="308"/>
      <c r="G52" s="308">
        <f>F52-E52</f>
        <v>0</v>
      </c>
      <c r="H52" s="308"/>
      <c r="I52" s="308"/>
      <c r="J52" s="308">
        <f>I52-H52</f>
        <v>0</v>
      </c>
      <c r="K52" s="308"/>
      <c r="L52" s="308"/>
      <c r="M52" s="308"/>
      <c r="N52" s="308">
        <f t="shared" si="6"/>
        <v>0</v>
      </c>
      <c r="O52" s="308">
        <f t="shared" si="7"/>
        <v>0</v>
      </c>
      <c r="P52" s="308"/>
      <c r="Q52" s="308"/>
      <c r="R52" s="308"/>
      <c r="S52" s="308"/>
      <c r="T52" s="308"/>
      <c r="U52" s="308"/>
    </row>
    <row r="53" spans="2:21" x14ac:dyDescent="0.3">
      <c r="B53" s="134">
        <v>3</v>
      </c>
      <c r="C53" s="9" t="s">
        <v>182</v>
      </c>
      <c r="D53" s="9" t="s">
        <v>447</v>
      </c>
      <c r="E53" s="308"/>
      <c r="F53" s="308"/>
      <c r="G53" s="308">
        <f>F53-E53</f>
        <v>0</v>
      </c>
      <c r="H53" s="308"/>
      <c r="I53" s="308"/>
      <c r="J53" s="308">
        <f>I53-H53</f>
        <v>0</v>
      </c>
      <c r="K53" s="308"/>
      <c r="L53" s="308"/>
      <c r="M53" s="308"/>
      <c r="N53" s="308">
        <f t="shared" si="6"/>
        <v>0</v>
      </c>
      <c r="O53" s="308">
        <f t="shared" si="7"/>
        <v>0</v>
      </c>
      <c r="P53" s="308"/>
      <c r="Q53" s="308"/>
      <c r="R53" s="308"/>
      <c r="S53" s="308"/>
      <c r="T53" s="308"/>
      <c r="U53" s="308"/>
    </row>
    <row r="54" spans="2:21" x14ac:dyDescent="0.3">
      <c r="B54" s="134">
        <v>4</v>
      </c>
      <c r="C54" s="9" t="s">
        <v>596</v>
      </c>
      <c r="D54" s="9" t="s">
        <v>447</v>
      </c>
      <c r="E54" s="308"/>
      <c r="F54" s="308"/>
      <c r="G54" s="308">
        <f>F54-E54</f>
        <v>0</v>
      </c>
      <c r="H54" s="308"/>
      <c r="I54" s="308"/>
      <c r="J54" s="308">
        <f>I54-H54</f>
        <v>0</v>
      </c>
      <c r="K54" s="308"/>
      <c r="L54" s="308"/>
      <c r="M54" s="308"/>
      <c r="N54" s="308">
        <f t="shared" si="6"/>
        <v>0</v>
      </c>
      <c r="O54" s="308">
        <f t="shared" si="7"/>
        <v>0</v>
      </c>
      <c r="P54" s="308"/>
      <c r="Q54" s="308"/>
      <c r="R54" s="308"/>
      <c r="S54" s="308"/>
      <c r="T54" s="308"/>
      <c r="U54" s="308"/>
    </row>
    <row r="55" spans="2:21" x14ac:dyDescent="0.3">
      <c r="B55" s="134">
        <v>5</v>
      </c>
      <c r="C55" s="9" t="s">
        <v>595</v>
      </c>
      <c r="D55" s="9" t="s">
        <v>447</v>
      </c>
      <c r="E55" s="308"/>
      <c r="F55" s="308"/>
      <c r="G55" s="308">
        <f>F55-E55</f>
        <v>0</v>
      </c>
      <c r="H55" s="308"/>
      <c r="I55" s="308"/>
      <c r="J55" s="308">
        <f>I55-H55</f>
        <v>0</v>
      </c>
      <c r="K55" s="308"/>
      <c r="L55" s="308"/>
      <c r="M55" s="308"/>
      <c r="N55" s="308">
        <f t="shared" si="6"/>
        <v>0</v>
      </c>
      <c r="O55" s="308">
        <f t="shared" si="7"/>
        <v>0</v>
      </c>
      <c r="P55" s="308"/>
      <c r="Q55" s="308"/>
      <c r="R55" s="308"/>
      <c r="S55" s="308"/>
      <c r="T55" s="308"/>
      <c r="U55" s="308"/>
    </row>
    <row r="56" spans="2:21" x14ac:dyDescent="0.3">
      <c r="B56" s="49"/>
      <c r="C56" s="5"/>
      <c r="D56" s="5"/>
      <c r="E56" s="5"/>
      <c r="F56" s="5"/>
      <c r="G56" s="5"/>
      <c r="H56" s="5"/>
      <c r="I56" s="5"/>
      <c r="J56" s="5"/>
      <c r="K56" s="5"/>
      <c r="L56" s="5"/>
      <c r="M56" s="5"/>
      <c r="N56" s="5"/>
      <c r="O56" s="5"/>
      <c r="P56" s="5"/>
      <c r="Q56" s="5"/>
    </row>
    <row r="57" spans="2:21" x14ac:dyDescent="0.3">
      <c r="B57" s="2"/>
    </row>
    <row r="59" spans="2:21" x14ac:dyDescent="0.3">
      <c r="B59" s="1474" t="s">
        <v>588</v>
      </c>
      <c r="C59" s="1474"/>
      <c r="D59" s="1474"/>
      <c r="E59" s="1474"/>
      <c r="F59" s="1474"/>
      <c r="G59" s="1474"/>
      <c r="H59" s="1474"/>
      <c r="I59" s="1474"/>
      <c r="J59" s="1474"/>
      <c r="K59" s="340"/>
      <c r="L59" s="571"/>
      <c r="M59" s="340"/>
      <c r="N59" s="340"/>
      <c r="O59" s="340"/>
      <c r="P59" s="571"/>
    </row>
    <row r="60" spans="2:21" x14ac:dyDescent="0.3">
      <c r="K60" s="21"/>
      <c r="L60" s="21"/>
      <c r="M60" s="21"/>
      <c r="N60" s="21"/>
      <c r="O60" s="21"/>
      <c r="P60" s="21"/>
      <c r="R60" s="21" t="s">
        <v>10</v>
      </c>
    </row>
    <row r="61" spans="2:21" x14ac:dyDescent="0.3">
      <c r="B61" s="1475" t="s">
        <v>343</v>
      </c>
      <c r="C61" s="1475" t="s">
        <v>37</v>
      </c>
      <c r="D61" s="1465" t="s">
        <v>519</v>
      </c>
      <c r="E61" s="1466"/>
      <c r="F61" s="1467"/>
      <c r="G61" s="1465" t="s">
        <v>520</v>
      </c>
      <c r="H61" s="1466"/>
      <c r="I61" s="1467"/>
      <c r="J61" s="1465" t="s">
        <v>521</v>
      </c>
      <c r="K61" s="1466"/>
      <c r="L61" s="1466"/>
      <c r="M61" s="1466"/>
      <c r="N61" s="1467"/>
      <c r="O61" s="593" t="s">
        <v>913</v>
      </c>
      <c r="P61" s="593" t="s">
        <v>914</v>
      </c>
      <c r="Q61" s="593" t="s">
        <v>918</v>
      </c>
      <c r="R61" s="593" t="s">
        <v>915</v>
      </c>
      <c r="S61" s="593" t="s">
        <v>917</v>
      </c>
      <c r="T61" s="1368" t="s">
        <v>27</v>
      </c>
    </row>
    <row r="62" spans="2:21" ht="28" x14ac:dyDescent="0.3">
      <c r="B62" s="1475"/>
      <c r="C62" s="1457"/>
      <c r="D62" s="345" t="s">
        <v>458</v>
      </c>
      <c r="E62" s="335" t="s">
        <v>79</v>
      </c>
      <c r="F62" s="335" t="s">
        <v>459</v>
      </c>
      <c r="G62" s="345" t="s">
        <v>458</v>
      </c>
      <c r="H62" s="335" t="s">
        <v>79</v>
      </c>
      <c r="I62" s="335" t="s">
        <v>459</v>
      </c>
      <c r="J62" s="335" t="s">
        <v>458</v>
      </c>
      <c r="K62" s="335" t="s">
        <v>449</v>
      </c>
      <c r="L62" s="335" t="s">
        <v>455</v>
      </c>
      <c r="M62" s="335" t="s">
        <v>80</v>
      </c>
      <c r="N62" s="335" t="s">
        <v>460</v>
      </c>
      <c r="O62" s="594" t="s">
        <v>916</v>
      </c>
      <c r="P62" s="594" t="s">
        <v>916</v>
      </c>
      <c r="Q62" s="594" t="s">
        <v>916</v>
      </c>
      <c r="R62" s="594" t="s">
        <v>916</v>
      </c>
      <c r="S62" s="594" t="s">
        <v>916</v>
      </c>
      <c r="T62" s="1368"/>
    </row>
    <row r="63" spans="2:21" x14ac:dyDescent="0.3">
      <c r="B63" s="1475"/>
      <c r="C63" s="1457"/>
      <c r="D63" s="335" t="s">
        <v>81</v>
      </c>
      <c r="E63" s="335" t="s">
        <v>82</v>
      </c>
      <c r="F63" s="335" t="s">
        <v>692</v>
      </c>
      <c r="G63" s="335" t="s">
        <v>397</v>
      </c>
      <c r="H63" s="335" t="s">
        <v>414</v>
      </c>
      <c r="I63" s="335" t="s">
        <v>465</v>
      </c>
      <c r="J63" s="335" t="s">
        <v>415</v>
      </c>
      <c r="K63" s="335" t="s">
        <v>416</v>
      </c>
      <c r="L63" s="335" t="s">
        <v>603</v>
      </c>
      <c r="M63" s="335" t="s">
        <v>693</v>
      </c>
      <c r="N63" s="335" t="s">
        <v>516</v>
      </c>
      <c r="O63" s="594" t="s">
        <v>605</v>
      </c>
      <c r="P63" s="594" t="s">
        <v>606</v>
      </c>
      <c r="Q63" s="594" t="s">
        <v>607</v>
      </c>
      <c r="R63" s="594" t="s">
        <v>672</v>
      </c>
      <c r="S63" s="594" t="s">
        <v>608</v>
      </c>
      <c r="T63" s="1369"/>
    </row>
    <row r="64" spans="2:21" x14ac:dyDescent="0.3">
      <c r="B64" s="174">
        <v>1</v>
      </c>
      <c r="C64" s="37" t="s">
        <v>589</v>
      </c>
      <c r="D64" s="9"/>
      <c r="E64" s="3"/>
      <c r="F64" s="9">
        <f>E64-D64</f>
        <v>0</v>
      </c>
      <c r="G64" s="9"/>
      <c r="H64" s="9"/>
      <c r="I64" s="9">
        <f>H64-G64</f>
        <v>0</v>
      </c>
      <c r="J64" s="9"/>
      <c r="K64" s="9"/>
      <c r="L64" s="9"/>
      <c r="M64" s="9">
        <f>K64+L64</f>
        <v>0</v>
      </c>
      <c r="N64" s="9">
        <f>M64-J64</f>
        <v>0</v>
      </c>
      <c r="O64" s="9"/>
      <c r="P64" s="9"/>
      <c r="Q64" s="9"/>
      <c r="R64" s="9"/>
      <c r="S64" s="9"/>
      <c r="T64" s="9"/>
    </row>
    <row r="65" spans="2:20" x14ac:dyDescent="0.3">
      <c r="B65" s="134">
        <v>2</v>
      </c>
      <c r="C65" s="9" t="s">
        <v>590</v>
      </c>
      <c r="D65" s="9"/>
      <c r="E65" s="3"/>
      <c r="F65" s="9">
        <f>E65-D65</f>
        <v>0</v>
      </c>
      <c r="G65" s="9"/>
      <c r="H65" s="9"/>
      <c r="I65" s="9">
        <f t="shared" ref="I65:I67" si="8">H65-G65</f>
        <v>0</v>
      </c>
      <c r="J65" s="9"/>
      <c r="K65" s="9"/>
      <c r="L65" s="9"/>
      <c r="M65" s="9">
        <f>K65+L65</f>
        <v>0</v>
      </c>
      <c r="N65" s="9">
        <f>M65-J65</f>
        <v>0</v>
      </c>
      <c r="O65" s="9"/>
      <c r="P65" s="9"/>
      <c r="Q65" s="9"/>
      <c r="R65" s="9"/>
      <c r="S65" s="9"/>
      <c r="T65" s="9"/>
    </row>
    <row r="66" spans="2:20" x14ac:dyDescent="0.3">
      <c r="B66" s="134">
        <v>3</v>
      </c>
      <c r="C66" s="9" t="s">
        <v>591</v>
      </c>
      <c r="D66" s="9"/>
      <c r="E66" s="3"/>
      <c r="F66" s="9">
        <f>E66-D66</f>
        <v>0</v>
      </c>
      <c r="G66" s="9"/>
      <c r="H66" s="9"/>
      <c r="I66" s="9">
        <f t="shared" si="8"/>
        <v>0</v>
      </c>
      <c r="J66" s="9"/>
      <c r="K66" s="9"/>
      <c r="L66" s="9"/>
      <c r="M66" s="9">
        <f>K66+L66</f>
        <v>0</v>
      </c>
      <c r="N66" s="9">
        <f>M66-J66</f>
        <v>0</v>
      </c>
      <c r="O66" s="9"/>
      <c r="P66" s="9"/>
      <c r="Q66" s="9"/>
      <c r="R66" s="9"/>
      <c r="S66" s="9"/>
      <c r="T66" s="9"/>
    </row>
    <row r="67" spans="2:20" x14ac:dyDescent="0.3">
      <c r="B67" s="134" t="s">
        <v>489</v>
      </c>
      <c r="C67" s="9"/>
      <c r="D67" s="9"/>
      <c r="E67" s="3"/>
      <c r="F67" s="9">
        <f>E67-D67</f>
        <v>0</v>
      </c>
      <c r="G67" s="9"/>
      <c r="H67" s="9"/>
      <c r="I67" s="9">
        <f t="shared" si="8"/>
        <v>0</v>
      </c>
      <c r="J67" s="9"/>
      <c r="K67" s="9"/>
      <c r="L67" s="9"/>
      <c r="M67" s="9">
        <f>K67+L67</f>
        <v>0</v>
      </c>
      <c r="N67" s="9">
        <f>M67-J67</f>
        <v>0</v>
      </c>
      <c r="O67" s="9"/>
      <c r="P67" s="9"/>
      <c r="Q67" s="9"/>
      <c r="R67" s="9"/>
      <c r="S67" s="9"/>
      <c r="T67" s="9"/>
    </row>
  </sheetData>
  <mergeCells count="53">
    <mergeCell ref="B24:B26"/>
    <mergeCell ref="C24:C26"/>
    <mergeCell ref="B61:B63"/>
    <mergeCell ref="C61:C63"/>
    <mergeCell ref="B59:J59"/>
    <mergeCell ref="B31:J31"/>
    <mergeCell ref="B33:B35"/>
    <mergeCell ref="C33:C35"/>
    <mergeCell ref="D33:D35"/>
    <mergeCell ref="E33:G33"/>
    <mergeCell ref="D61:F61"/>
    <mergeCell ref="B1:R1"/>
    <mergeCell ref="B2:R2"/>
    <mergeCell ref="B3:R3"/>
    <mergeCell ref="B5:U5"/>
    <mergeCell ref="B7:B9"/>
    <mergeCell ref="C7:C9"/>
    <mergeCell ref="D7:H7"/>
    <mergeCell ref="I7:I8"/>
    <mergeCell ref="K7:T7"/>
    <mergeCell ref="U7:U9"/>
    <mergeCell ref="K8:L8"/>
    <mergeCell ref="M8:N8"/>
    <mergeCell ref="O8:P8"/>
    <mergeCell ref="Q8:R8"/>
    <mergeCell ref="S8:T8"/>
    <mergeCell ref="D10:D13"/>
    <mergeCell ref="E10:E13"/>
    <mergeCell ref="F10:F13"/>
    <mergeCell ref="G10:G13"/>
    <mergeCell ref="H10:H13"/>
    <mergeCell ref="U33:U35"/>
    <mergeCell ref="G61:I61"/>
    <mergeCell ref="T61:T63"/>
    <mergeCell ref="K33:O33"/>
    <mergeCell ref="H33:J33"/>
    <mergeCell ref="J61:N61"/>
    <mergeCell ref="R10:R12"/>
    <mergeCell ref="S10:S12"/>
    <mergeCell ref="T10:T12"/>
    <mergeCell ref="D25:E25"/>
    <mergeCell ref="F25:G25"/>
    <mergeCell ref="H25:I25"/>
    <mergeCell ref="I10:I13"/>
    <mergeCell ref="J10:J12"/>
    <mergeCell ref="N10:N12"/>
    <mergeCell ref="P10:P12"/>
    <mergeCell ref="Q10:Q12"/>
    <mergeCell ref="L10:L12"/>
    <mergeCell ref="M10:M12"/>
    <mergeCell ref="O10:O12"/>
    <mergeCell ref="K10:K12"/>
    <mergeCell ref="J24:N24"/>
  </mergeCells>
  <pageMargins left="0.70866141732283472" right="0.70866141732283472" top="0.74803149606299213" bottom="0.74803149606299213" header="0.31496062992125984" footer="0.31496062992125984"/>
  <pageSetup paperSize="9" scale="2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M79"/>
  <sheetViews>
    <sheetView showGridLines="0" view="pageBreakPreview" zoomScale="70" zoomScaleNormal="75" zoomScaleSheetLayoutView="70" workbookViewId="0">
      <pane xSplit="3" ySplit="10" topLeftCell="D11" activePane="bottomRight" state="frozen"/>
      <selection pane="topRight" activeCell="D1" sqref="D1"/>
      <selection pane="bottomLeft" activeCell="A11" sqref="A11"/>
      <selection pane="bottomRight" activeCell="G41" sqref="G41"/>
    </sheetView>
  </sheetViews>
  <sheetFormatPr defaultColWidth="9.36328125" defaultRowHeight="14" x14ac:dyDescent="0.25"/>
  <cols>
    <col min="1" max="1" width="6.6328125" style="13" customWidth="1"/>
    <col min="2" max="2" width="7" style="13" customWidth="1"/>
    <col min="3" max="3" width="42.54296875" style="13" customWidth="1"/>
    <col min="4" max="5" width="16.6328125" style="13" customWidth="1"/>
    <col min="6" max="6" width="16" style="13" customWidth="1"/>
    <col min="7" max="8" width="14.453125" style="13" customWidth="1"/>
    <col min="9" max="9" width="18" style="13" customWidth="1"/>
    <col min="10" max="10" width="12.54296875" style="13" customWidth="1"/>
    <col min="11" max="11" width="12.453125" style="13" customWidth="1"/>
    <col min="12" max="12" width="13.6328125" style="13" customWidth="1"/>
    <col min="13" max="13" width="13.54296875" style="13" customWidth="1"/>
    <col min="14" max="16384" width="9.36328125" style="13"/>
  </cols>
  <sheetData>
    <row r="2" spans="2:9" x14ac:dyDescent="0.25">
      <c r="B2" s="1352" t="str">
        <f>Index!B2</f>
        <v xml:space="preserve">      Maharashtra State Power Generation Company Ltd.</v>
      </c>
      <c r="C2" s="1353"/>
      <c r="D2" s="1353"/>
      <c r="E2" s="1353"/>
      <c r="F2" s="1353"/>
      <c r="G2" s="1353"/>
      <c r="H2" s="1353"/>
      <c r="I2" s="1353"/>
    </row>
    <row r="3" spans="2:9" s="5" customFormat="1" x14ac:dyDescent="0.3">
      <c r="B3" s="1352" t="str">
        <f>Index!B3</f>
        <v>MYT Petition Formats for Koyna</v>
      </c>
      <c r="C3" s="1353"/>
      <c r="D3" s="1353"/>
      <c r="E3" s="1353"/>
      <c r="F3" s="1353"/>
      <c r="G3" s="1353"/>
      <c r="H3" s="1353"/>
      <c r="I3" s="1353"/>
    </row>
    <row r="4" spans="2:9" s="5" customFormat="1" x14ac:dyDescent="0.3">
      <c r="B4" s="1354" t="s">
        <v>185</v>
      </c>
      <c r="C4" s="1353"/>
      <c r="D4" s="1353"/>
      <c r="E4" s="1353"/>
      <c r="F4" s="1353"/>
      <c r="G4" s="1353"/>
      <c r="H4" s="1353"/>
      <c r="I4" s="1353"/>
    </row>
    <row r="5" spans="2:9" s="5" customFormat="1" x14ac:dyDescent="0.3">
      <c r="C5" s="18"/>
      <c r="D5" s="18"/>
      <c r="E5" s="18"/>
      <c r="F5" s="17"/>
      <c r="G5" s="17"/>
      <c r="H5" s="17"/>
      <c r="I5" s="17"/>
    </row>
    <row r="6" spans="2:9" x14ac:dyDescent="0.25">
      <c r="B6" s="22" t="s">
        <v>186</v>
      </c>
    </row>
    <row r="7" spans="2:9" x14ac:dyDescent="0.25">
      <c r="H7" s="21" t="s">
        <v>10</v>
      </c>
      <c r="I7" s="21"/>
    </row>
    <row r="8" spans="2:9" ht="12.75" customHeight="1" x14ac:dyDescent="0.25">
      <c r="B8" s="1358" t="s">
        <v>6</v>
      </c>
      <c r="C8" s="1358" t="s">
        <v>37</v>
      </c>
      <c r="D8" s="331" t="s">
        <v>519</v>
      </c>
      <c r="E8" s="138" t="s">
        <v>520</v>
      </c>
      <c r="F8" s="1360" t="s">
        <v>521</v>
      </c>
      <c r="G8" s="1360"/>
      <c r="H8" s="1360"/>
    </row>
    <row r="9" spans="2:9" ht="28" x14ac:dyDescent="0.25">
      <c r="B9" s="1358"/>
      <c r="C9" s="1358"/>
      <c r="D9" s="331" t="s">
        <v>79</v>
      </c>
      <c r="E9" s="138" t="s">
        <v>79</v>
      </c>
      <c r="F9" s="219" t="s">
        <v>450</v>
      </c>
      <c r="G9" s="240" t="s">
        <v>455</v>
      </c>
      <c r="H9" s="138" t="s">
        <v>80</v>
      </c>
    </row>
    <row r="10" spans="2:9" x14ac:dyDescent="0.25">
      <c r="B10" s="1482"/>
      <c r="C10" s="1358"/>
      <c r="D10" s="331" t="s">
        <v>81</v>
      </c>
      <c r="E10" s="138" t="s">
        <v>923</v>
      </c>
      <c r="F10" s="138" t="s">
        <v>472</v>
      </c>
      <c r="G10" s="138" t="s">
        <v>397</v>
      </c>
      <c r="H10" s="138" t="s">
        <v>924</v>
      </c>
    </row>
    <row r="11" spans="2:9" x14ac:dyDescent="0.3">
      <c r="B11" s="101">
        <v>1</v>
      </c>
      <c r="C11" s="9" t="s">
        <v>187</v>
      </c>
      <c r="D11" s="393">
        <v>41.124246403999997</v>
      </c>
      <c r="E11" s="393">
        <v>41.235493497999997</v>
      </c>
      <c r="F11" s="393">
        <v>21.987279600945715</v>
      </c>
      <c r="G11" s="393">
        <v>28.011391913674274</v>
      </c>
      <c r="H11" s="352">
        <f>F11+G11</f>
        <v>49.998671514619986</v>
      </c>
    </row>
    <row r="12" spans="2:9" x14ac:dyDescent="0.3">
      <c r="B12" s="101">
        <v>2</v>
      </c>
      <c r="C12" s="9" t="s">
        <v>188</v>
      </c>
      <c r="D12" s="393">
        <v>13.838080222</v>
      </c>
      <c r="E12" s="393">
        <v>14.888786055000001</v>
      </c>
      <c r="F12" s="393">
        <v>9.4591435693821424</v>
      </c>
      <c r="G12" s="393">
        <v>13.250703722292862</v>
      </c>
      <c r="H12" s="352">
        <f t="shared" ref="H12:H35" si="0">F12+G12</f>
        <v>22.709847291675004</v>
      </c>
    </row>
    <row r="13" spans="2:9" x14ac:dyDescent="0.25">
      <c r="B13" s="101">
        <v>3</v>
      </c>
      <c r="C13" s="23" t="s">
        <v>851</v>
      </c>
      <c r="D13" s="352">
        <v>4.2447892300000003</v>
      </c>
      <c r="E13" s="352">
        <v>4.1834894520000008</v>
      </c>
      <c r="F13" s="352">
        <v>1.9795038219428571</v>
      </c>
      <c r="G13" s="352">
        <v>3.3694432856571432</v>
      </c>
      <c r="H13" s="352">
        <f t="shared" si="0"/>
        <v>5.3489471076000008</v>
      </c>
    </row>
    <row r="14" spans="2:9" x14ac:dyDescent="0.3">
      <c r="B14" s="101">
        <v>4</v>
      </c>
      <c r="C14" s="9" t="s">
        <v>189</v>
      </c>
      <c r="D14" s="393"/>
      <c r="E14" s="393"/>
      <c r="F14" s="393"/>
      <c r="G14" s="393"/>
      <c r="H14" s="352">
        <f t="shared" si="0"/>
        <v>0</v>
      </c>
    </row>
    <row r="15" spans="2:9" x14ac:dyDescent="0.3">
      <c r="B15" s="101">
        <v>5</v>
      </c>
      <c r="C15" s="9" t="s">
        <v>190</v>
      </c>
      <c r="D15" s="393"/>
      <c r="E15" s="393"/>
      <c r="F15" s="393"/>
      <c r="G15" s="393"/>
      <c r="H15" s="352">
        <f t="shared" si="0"/>
        <v>0</v>
      </c>
    </row>
    <row r="16" spans="2:9" x14ac:dyDescent="0.25">
      <c r="B16" s="101">
        <v>6</v>
      </c>
      <c r="C16" s="23" t="s">
        <v>191</v>
      </c>
      <c r="D16" s="352">
        <v>6.7418095543624599</v>
      </c>
      <c r="E16" s="352">
        <v>15.27379434512412</v>
      </c>
      <c r="F16" s="352">
        <v>3.1220519275714285</v>
      </c>
      <c r="G16" s="352">
        <v>4.6080835654285712</v>
      </c>
      <c r="H16" s="352">
        <f t="shared" si="0"/>
        <v>7.7301354929999997</v>
      </c>
    </row>
    <row r="17" spans="2:8" x14ac:dyDescent="0.3">
      <c r="B17" s="101">
        <v>7</v>
      </c>
      <c r="C17" s="9" t="s">
        <v>192</v>
      </c>
      <c r="D17" s="393"/>
      <c r="E17" s="393"/>
      <c r="F17" s="393"/>
      <c r="G17" s="393"/>
      <c r="H17" s="352">
        <f t="shared" si="0"/>
        <v>0</v>
      </c>
    </row>
    <row r="18" spans="2:8" x14ac:dyDescent="0.3">
      <c r="B18" s="101">
        <v>8</v>
      </c>
      <c r="C18" s="9" t="s">
        <v>193</v>
      </c>
      <c r="D18" s="393"/>
      <c r="E18" s="393"/>
      <c r="F18" s="393"/>
      <c r="G18" s="393"/>
      <c r="H18" s="352">
        <f t="shared" si="0"/>
        <v>0</v>
      </c>
    </row>
    <row r="19" spans="2:8" x14ac:dyDescent="0.3">
      <c r="B19" s="101">
        <v>9</v>
      </c>
      <c r="C19" s="9" t="s">
        <v>194</v>
      </c>
      <c r="D19" s="393"/>
      <c r="E19" s="393"/>
      <c r="F19" s="393"/>
      <c r="G19" s="393"/>
      <c r="H19" s="352">
        <f t="shared" si="0"/>
        <v>0</v>
      </c>
    </row>
    <row r="20" spans="2:8" x14ac:dyDescent="0.3">
      <c r="B20" s="101">
        <v>10</v>
      </c>
      <c r="C20" s="9" t="s">
        <v>195</v>
      </c>
      <c r="D20" s="393"/>
      <c r="E20" s="393"/>
      <c r="F20" s="393"/>
      <c r="G20" s="393"/>
      <c r="H20" s="352">
        <f t="shared" si="0"/>
        <v>0</v>
      </c>
    </row>
    <row r="21" spans="2:8" x14ac:dyDescent="0.3">
      <c r="B21" s="101">
        <v>11</v>
      </c>
      <c r="C21" s="9" t="s">
        <v>196</v>
      </c>
      <c r="D21" s="393"/>
      <c r="E21" s="393"/>
      <c r="F21" s="393"/>
      <c r="G21" s="393"/>
      <c r="H21" s="352">
        <f t="shared" si="0"/>
        <v>0</v>
      </c>
    </row>
    <row r="22" spans="2:8" x14ac:dyDescent="0.3">
      <c r="B22" s="101">
        <v>12</v>
      </c>
      <c r="C22" s="9" t="s">
        <v>197</v>
      </c>
      <c r="D22" s="393">
        <v>1.9965122380000002</v>
      </c>
      <c r="E22" s="393">
        <v>1.4339533740000001</v>
      </c>
      <c r="F22" s="393">
        <v>0.6945610549714285</v>
      </c>
      <c r="G22" s="393">
        <v>1.0261829938285714</v>
      </c>
      <c r="H22" s="352">
        <f t="shared" si="0"/>
        <v>1.7207440487999999</v>
      </c>
    </row>
    <row r="23" spans="2:8" x14ac:dyDescent="0.3">
      <c r="B23" s="101">
        <v>13</v>
      </c>
      <c r="C23" s="9" t="s">
        <v>198</v>
      </c>
      <c r="D23" s="393"/>
      <c r="E23" s="393"/>
      <c r="F23" s="393"/>
      <c r="G23" s="393"/>
      <c r="H23" s="352">
        <f t="shared" si="0"/>
        <v>0</v>
      </c>
    </row>
    <row r="24" spans="2:8" x14ac:dyDescent="0.3">
      <c r="B24" s="101">
        <v>14</v>
      </c>
      <c r="C24" s="9" t="s">
        <v>199</v>
      </c>
      <c r="D24" s="393"/>
      <c r="E24" s="393"/>
      <c r="F24" s="393"/>
      <c r="G24" s="393"/>
      <c r="H24" s="352">
        <f t="shared" si="0"/>
        <v>0</v>
      </c>
    </row>
    <row r="25" spans="2:8" x14ac:dyDescent="0.3">
      <c r="B25" s="101">
        <v>15</v>
      </c>
      <c r="C25" s="9" t="s">
        <v>200</v>
      </c>
      <c r="D25" s="393"/>
      <c r="E25" s="393"/>
      <c r="F25" s="393"/>
      <c r="G25" s="393"/>
      <c r="H25" s="352">
        <f t="shared" si="0"/>
        <v>0</v>
      </c>
    </row>
    <row r="26" spans="2:8" x14ac:dyDescent="0.3">
      <c r="B26" s="101">
        <v>16</v>
      </c>
      <c r="C26" s="9" t="s">
        <v>201</v>
      </c>
      <c r="D26" s="393"/>
      <c r="E26" s="393"/>
      <c r="F26" s="393"/>
      <c r="G26" s="393"/>
      <c r="H26" s="352">
        <f t="shared" si="0"/>
        <v>0</v>
      </c>
    </row>
    <row r="27" spans="2:8" x14ac:dyDescent="0.3">
      <c r="B27" s="101">
        <v>17</v>
      </c>
      <c r="C27" s="9" t="s">
        <v>202</v>
      </c>
      <c r="D27" s="393"/>
      <c r="E27" s="393"/>
      <c r="F27" s="393"/>
      <c r="G27" s="393"/>
      <c r="H27" s="352">
        <f t="shared" si="0"/>
        <v>0</v>
      </c>
    </row>
    <row r="28" spans="2:8" x14ac:dyDescent="0.3">
      <c r="B28" s="101">
        <v>18</v>
      </c>
      <c r="C28" s="9" t="s">
        <v>203</v>
      </c>
      <c r="D28" s="393"/>
      <c r="E28" s="393"/>
      <c r="F28" s="393"/>
      <c r="G28" s="393"/>
      <c r="H28" s="352">
        <f t="shared" si="0"/>
        <v>0</v>
      </c>
    </row>
    <row r="29" spans="2:8" x14ac:dyDescent="0.3">
      <c r="B29" s="101">
        <f>+B28+0.1</f>
        <v>18.100000000000001</v>
      </c>
      <c r="C29" s="9" t="s">
        <v>204</v>
      </c>
      <c r="D29" s="393">
        <v>5.6627957709999999</v>
      </c>
      <c r="E29" s="393">
        <v>5.6744770000000004</v>
      </c>
      <c r="F29" s="393">
        <v>3.4068075064285717</v>
      </c>
      <c r="G29" s="393">
        <v>5.1048228385714278</v>
      </c>
      <c r="H29" s="352">
        <f t="shared" si="0"/>
        <v>8.5116303450000004</v>
      </c>
    </row>
    <row r="30" spans="2:8" x14ac:dyDescent="0.3">
      <c r="B30" s="101">
        <f>+B29+0.1</f>
        <v>18.200000000000003</v>
      </c>
      <c r="C30" s="9" t="s">
        <v>205</v>
      </c>
      <c r="D30" s="393"/>
      <c r="E30" s="393"/>
      <c r="F30" s="393"/>
      <c r="G30" s="393"/>
      <c r="H30" s="352">
        <f>F30+G30</f>
        <v>0</v>
      </c>
    </row>
    <row r="31" spans="2:8" x14ac:dyDescent="0.3">
      <c r="B31" s="101">
        <f>+B30+0.1</f>
        <v>18.300000000000004</v>
      </c>
      <c r="C31" s="9" t="s">
        <v>206</v>
      </c>
      <c r="D31" s="393"/>
      <c r="E31" s="393"/>
      <c r="F31" s="393"/>
      <c r="G31" s="393"/>
      <c r="H31" s="352">
        <f t="shared" si="0"/>
        <v>0</v>
      </c>
    </row>
    <row r="32" spans="2:8" x14ac:dyDescent="0.3">
      <c r="B32" s="101">
        <f>+B31+0.1</f>
        <v>18.400000000000006</v>
      </c>
      <c r="C32" s="9" t="s">
        <v>207</v>
      </c>
      <c r="D32" s="393">
        <v>5.3504229645806438</v>
      </c>
      <c r="E32" s="393">
        <v>14.096119084643428</v>
      </c>
      <c r="F32" s="393">
        <v>2.0849761138714284</v>
      </c>
      <c r="G32" s="393">
        <v>12.50985668322857</v>
      </c>
      <c r="H32" s="352">
        <f t="shared" si="0"/>
        <v>14.594832797099999</v>
      </c>
    </row>
    <row r="33" spans="2:13" x14ac:dyDescent="0.3">
      <c r="B33" s="101">
        <v>19</v>
      </c>
      <c r="C33" s="9" t="s">
        <v>208</v>
      </c>
      <c r="D33" s="393">
        <v>4.956333541636937E-2</v>
      </c>
      <c r="E33" s="393">
        <v>0</v>
      </c>
      <c r="F33" s="393">
        <v>0</v>
      </c>
      <c r="G33" s="393">
        <v>0</v>
      </c>
      <c r="H33" s="352">
        <f t="shared" si="0"/>
        <v>0</v>
      </c>
    </row>
    <row r="34" spans="2:13" x14ac:dyDescent="0.3">
      <c r="B34" s="101">
        <f>+B33+1</f>
        <v>20</v>
      </c>
      <c r="C34" s="9" t="s">
        <v>852</v>
      </c>
      <c r="D34" s="393">
        <v>0.99603712099999997</v>
      </c>
      <c r="E34" s="393">
        <v>1.2813282330000002</v>
      </c>
      <c r="F34" s="393">
        <v>0.37239546394285716</v>
      </c>
      <c r="G34" s="393">
        <v>1.1651984156571431</v>
      </c>
      <c r="H34" s="352">
        <f t="shared" si="0"/>
        <v>1.5375938796000002</v>
      </c>
    </row>
    <row r="35" spans="2:13" x14ac:dyDescent="0.3">
      <c r="B35" s="101">
        <f t="shared" ref="B35:B40" si="1">+B34+1</f>
        <v>21</v>
      </c>
      <c r="C35" s="9" t="s">
        <v>853</v>
      </c>
      <c r="D35" s="393">
        <v>4.3457448678299109</v>
      </c>
      <c r="E35" s="393">
        <v>9.187102083042852</v>
      </c>
      <c r="F35" s="393">
        <v>0</v>
      </c>
      <c r="G35" s="393">
        <v>0</v>
      </c>
      <c r="H35" s="352">
        <f t="shared" si="0"/>
        <v>0</v>
      </c>
    </row>
    <row r="36" spans="2:13" x14ac:dyDescent="0.3">
      <c r="B36" s="101">
        <f t="shared" si="1"/>
        <v>22</v>
      </c>
      <c r="C36" s="39" t="s">
        <v>209</v>
      </c>
      <c r="D36" s="363">
        <f t="shared" ref="D36:H36" si="2">SUM(D11:D35)</f>
        <v>84.350001708189382</v>
      </c>
      <c r="E36" s="363">
        <f t="shared" si="2"/>
        <v>107.2545431248104</v>
      </c>
      <c r="F36" s="363">
        <f t="shared" si="2"/>
        <v>43.106719059056431</v>
      </c>
      <c r="G36" s="363">
        <f t="shared" si="2"/>
        <v>69.045683418338555</v>
      </c>
      <c r="H36" s="363">
        <f t="shared" si="2"/>
        <v>112.15240247739499</v>
      </c>
    </row>
    <row r="37" spans="2:13" x14ac:dyDescent="0.3">
      <c r="B37" s="101">
        <f t="shared" si="1"/>
        <v>23</v>
      </c>
      <c r="C37" s="9" t="s">
        <v>35</v>
      </c>
      <c r="D37" s="393"/>
      <c r="E37" s="352"/>
      <c r="F37" s="352"/>
      <c r="G37" s="352"/>
      <c r="H37" s="352"/>
    </row>
    <row r="38" spans="2:13" s="22" customFormat="1" x14ac:dyDescent="0.25">
      <c r="B38" s="102">
        <f t="shared" si="1"/>
        <v>24</v>
      </c>
      <c r="C38" s="26" t="s">
        <v>210</v>
      </c>
      <c r="D38" s="369">
        <f t="shared" ref="D38:H38" si="3">D36-D37</f>
        <v>84.350001708189382</v>
      </c>
      <c r="E38" s="369">
        <f t="shared" si="3"/>
        <v>107.2545431248104</v>
      </c>
      <c r="F38" s="369">
        <f t="shared" si="3"/>
        <v>43.106719059056431</v>
      </c>
      <c r="G38" s="369">
        <f>G36-G37</f>
        <v>69.045683418338555</v>
      </c>
      <c r="H38" s="369">
        <f t="shared" si="3"/>
        <v>112.15240247739499</v>
      </c>
    </row>
    <row r="39" spans="2:13" x14ac:dyDescent="0.25">
      <c r="B39" s="560">
        <f>B38+1</f>
        <v>25</v>
      </c>
      <c r="C39" s="361" t="s">
        <v>912</v>
      </c>
      <c r="D39" s="479">
        <f>SUM('F13'!P44:P45)</f>
        <v>0</v>
      </c>
      <c r="E39" s="479">
        <f>SUM('F13'!P64:P65)</f>
        <v>0</v>
      </c>
      <c r="F39" s="479"/>
      <c r="G39" s="479"/>
      <c r="H39" s="479"/>
    </row>
    <row r="40" spans="2:13" s="22" customFormat="1" x14ac:dyDescent="0.25">
      <c r="B40" s="360">
        <f t="shared" si="1"/>
        <v>26</v>
      </c>
      <c r="C40" s="279" t="s">
        <v>886</v>
      </c>
      <c r="D40" s="501">
        <f t="shared" ref="D40:H40" si="4">SUM(D38:D39)</f>
        <v>84.350001708189382</v>
      </c>
      <c r="E40" s="501">
        <f t="shared" si="4"/>
        <v>107.2545431248104</v>
      </c>
      <c r="F40" s="501">
        <f>SUM(F38:F39)</f>
        <v>43.106719059056431</v>
      </c>
      <c r="G40" s="501">
        <f>SUM(G38:G39)</f>
        <v>69.045683418338555</v>
      </c>
      <c r="H40" s="501">
        <f t="shared" si="4"/>
        <v>112.15240247739499</v>
      </c>
    </row>
    <row r="41" spans="2:13" x14ac:dyDescent="0.3">
      <c r="B41" s="562"/>
      <c r="C41" s="361"/>
      <c r="D41" s="563">
        <f>'F13'!$P$42-D40</f>
        <v>-84.350001708189382</v>
      </c>
      <c r="E41" s="563">
        <f>'F3'!$K$11+'F13'!P64+'F13'!P65-E40</f>
        <v>0</v>
      </c>
      <c r="F41" s="361"/>
      <c r="G41" s="361"/>
      <c r="H41" s="563">
        <f>SUM('F3'!$Q$11:$Q$12)-H40</f>
        <v>15.249056107249999</v>
      </c>
      <c r="I41" s="627"/>
      <c r="J41" s="563"/>
      <c r="K41" s="563"/>
      <c r="L41" s="563"/>
      <c r="M41" s="563"/>
    </row>
    <row r="42" spans="2:13" x14ac:dyDescent="0.25">
      <c r="B42" s="361"/>
      <c r="C42" s="361"/>
      <c r="D42" s="361"/>
      <c r="E42" s="361"/>
      <c r="F42" s="361"/>
      <c r="G42" s="361"/>
      <c r="H42" s="361"/>
      <c r="I42" s="361"/>
      <c r="J42" s="361"/>
      <c r="K42" s="361"/>
      <c r="L42" s="361"/>
    </row>
    <row r="43" spans="2:13" x14ac:dyDescent="0.25">
      <c r="B43" s="22" t="s">
        <v>211</v>
      </c>
    </row>
    <row r="44" spans="2:13" x14ac:dyDescent="0.25">
      <c r="I44" s="22" t="s">
        <v>619</v>
      </c>
    </row>
    <row r="45" spans="2:13" ht="15" customHeight="1" x14ac:dyDescent="0.25">
      <c r="B45" s="1358" t="s">
        <v>343</v>
      </c>
      <c r="C45" s="1358" t="s">
        <v>37</v>
      </c>
      <c r="D45" s="594" t="s">
        <v>519</v>
      </c>
      <c r="E45" s="594" t="s">
        <v>520</v>
      </c>
      <c r="F45" s="1360" t="s">
        <v>521</v>
      </c>
      <c r="G45" s="1360"/>
      <c r="H45" s="1360"/>
    </row>
    <row r="46" spans="2:13" ht="28" x14ac:dyDescent="0.25">
      <c r="B46" s="1358"/>
      <c r="C46" s="1358"/>
      <c r="D46" s="331" t="s">
        <v>79</v>
      </c>
      <c r="E46" s="331" t="s">
        <v>79</v>
      </c>
      <c r="F46" s="331" t="s">
        <v>450</v>
      </c>
      <c r="G46" s="331" t="s">
        <v>455</v>
      </c>
      <c r="H46" s="331" t="s">
        <v>80</v>
      </c>
    </row>
    <row r="47" spans="2:13" x14ac:dyDescent="0.25">
      <c r="B47" s="1358"/>
      <c r="C47" s="1358"/>
      <c r="D47" s="594" t="s">
        <v>81</v>
      </c>
      <c r="E47" s="594" t="s">
        <v>923</v>
      </c>
      <c r="F47" s="594" t="s">
        <v>472</v>
      </c>
      <c r="G47" s="594" t="s">
        <v>397</v>
      </c>
      <c r="H47" s="594" t="s">
        <v>924</v>
      </c>
    </row>
    <row r="48" spans="2:13" x14ac:dyDescent="0.25">
      <c r="B48" s="23"/>
      <c r="C48" s="23"/>
      <c r="D48" s="23"/>
      <c r="E48" s="23"/>
      <c r="F48" s="23"/>
      <c r="G48" s="23"/>
      <c r="H48" s="23"/>
    </row>
    <row r="49" spans="2:8" x14ac:dyDescent="0.25">
      <c r="B49" s="102" t="s">
        <v>170</v>
      </c>
      <c r="C49" s="26" t="s">
        <v>212</v>
      </c>
      <c r="D49" s="26"/>
      <c r="E49" s="23"/>
      <c r="F49" s="23"/>
      <c r="G49" s="23"/>
      <c r="H49" s="23"/>
    </row>
    <row r="50" spans="2:8" x14ac:dyDescent="0.25">
      <c r="B50" s="96">
        <v>1</v>
      </c>
      <c r="C50" s="212" t="s">
        <v>213</v>
      </c>
      <c r="D50" s="649">
        <v>12</v>
      </c>
      <c r="E50" s="649">
        <v>17</v>
      </c>
      <c r="F50" s="1069">
        <f>E50</f>
        <v>17</v>
      </c>
      <c r="G50" s="1069">
        <f>E50</f>
        <v>17</v>
      </c>
      <c r="H50" s="1069">
        <f>E50</f>
        <v>17</v>
      </c>
    </row>
    <row r="51" spans="2:8" x14ac:dyDescent="0.25">
      <c r="B51" s="96">
        <v>2</v>
      </c>
      <c r="C51" s="212" t="s">
        <v>214</v>
      </c>
      <c r="D51" s="649">
        <v>3</v>
      </c>
      <c r="E51" s="649">
        <v>3</v>
      </c>
      <c r="F51" s="1069">
        <f t="shared" ref="F51:F78" si="5">E51</f>
        <v>3</v>
      </c>
      <c r="G51" s="1069">
        <f t="shared" ref="G51:G78" si="6">E51</f>
        <v>3</v>
      </c>
      <c r="H51" s="1069">
        <f t="shared" ref="H51:H78" si="7">E51</f>
        <v>3</v>
      </c>
    </row>
    <row r="52" spans="2:8" x14ac:dyDescent="0.25">
      <c r="B52" s="96">
        <v>3</v>
      </c>
      <c r="C52" s="212" t="s">
        <v>215</v>
      </c>
      <c r="D52" s="649">
        <v>1</v>
      </c>
      <c r="E52" s="649">
        <v>1</v>
      </c>
      <c r="F52" s="1069">
        <f t="shared" si="5"/>
        <v>1</v>
      </c>
      <c r="G52" s="1069">
        <f t="shared" si="6"/>
        <v>1</v>
      </c>
      <c r="H52" s="1069">
        <f t="shared" si="7"/>
        <v>1</v>
      </c>
    </row>
    <row r="53" spans="2:8" x14ac:dyDescent="0.25">
      <c r="B53" s="96">
        <v>4</v>
      </c>
      <c r="C53" s="212" t="s">
        <v>216</v>
      </c>
      <c r="D53" s="649">
        <v>2</v>
      </c>
      <c r="E53" s="649">
        <v>2</v>
      </c>
      <c r="F53" s="1069">
        <f t="shared" si="5"/>
        <v>2</v>
      </c>
      <c r="G53" s="1069">
        <f t="shared" si="6"/>
        <v>2</v>
      </c>
      <c r="H53" s="1069">
        <f t="shared" si="7"/>
        <v>2</v>
      </c>
    </row>
    <row r="54" spans="2:8" x14ac:dyDescent="0.25">
      <c r="B54" s="96"/>
      <c r="C54" s="212"/>
      <c r="D54" s="577"/>
      <c r="E54" s="577"/>
      <c r="F54" s="1069">
        <f t="shared" si="5"/>
        <v>0</v>
      </c>
      <c r="G54" s="1069">
        <f t="shared" si="6"/>
        <v>0</v>
      </c>
      <c r="H54" s="1069">
        <f t="shared" si="7"/>
        <v>0</v>
      </c>
    </row>
    <row r="55" spans="2:8" x14ac:dyDescent="0.25">
      <c r="B55" s="213" t="s">
        <v>183</v>
      </c>
      <c r="C55" s="153" t="s">
        <v>217</v>
      </c>
      <c r="D55" s="650"/>
      <c r="E55" s="650"/>
      <c r="F55" s="1069">
        <f t="shared" si="5"/>
        <v>0</v>
      </c>
      <c r="G55" s="1069">
        <f t="shared" si="6"/>
        <v>0</v>
      </c>
      <c r="H55" s="1069">
        <f t="shared" si="7"/>
        <v>0</v>
      </c>
    </row>
    <row r="56" spans="2:8" x14ac:dyDescent="0.25">
      <c r="B56" s="96">
        <v>5</v>
      </c>
      <c r="C56" s="153" t="s">
        <v>213</v>
      </c>
      <c r="D56" s="649"/>
      <c r="E56" s="649"/>
      <c r="F56" s="1069">
        <f t="shared" si="5"/>
        <v>0</v>
      </c>
      <c r="G56" s="1069">
        <f t="shared" si="6"/>
        <v>0</v>
      </c>
      <c r="H56" s="1069">
        <f t="shared" si="7"/>
        <v>0</v>
      </c>
    </row>
    <row r="57" spans="2:8" x14ac:dyDescent="0.25">
      <c r="B57" s="96">
        <f>+B56+0.1</f>
        <v>5.0999999999999996</v>
      </c>
      <c r="C57" s="212" t="s">
        <v>218</v>
      </c>
      <c r="D57" s="649">
        <v>57</v>
      </c>
      <c r="E57" s="649">
        <v>69</v>
      </c>
      <c r="F57" s="1069">
        <f t="shared" si="5"/>
        <v>69</v>
      </c>
      <c r="G57" s="1069">
        <f t="shared" si="6"/>
        <v>69</v>
      </c>
      <c r="H57" s="1069">
        <f t="shared" si="7"/>
        <v>69</v>
      </c>
    </row>
    <row r="58" spans="2:8" x14ac:dyDescent="0.25">
      <c r="B58" s="96">
        <f>+B57+0.1</f>
        <v>5.1999999999999993</v>
      </c>
      <c r="C58" s="212" t="s">
        <v>219</v>
      </c>
      <c r="D58" s="649">
        <v>39</v>
      </c>
      <c r="E58" s="649">
        <v>33</v>
      </c>
      <c r="F58" s="1069">
        <f t="shared" si="5"/>
        <v>33</v>
      </c>
      <c r="G58" s="1069">
        <f t="shared" si="6"/>
        <v>33</v>
      </c>
      <c r="H58" s="1069">
        <f t="shared" si="7"/>
        <v>33</v>
      </c>
    </row>
    <row r="59" spans="2:8" x14ac:dyDescent="0.25">
      <c r="B59" s="96">
        <f>+B58+0.1</f>
        <v>5.2999999999999989</v>
      </c>
      <c r="C59" s="212" t="s">
        <v>220</v>
      </c>
      <c r="D59" s="649">
        <v>267</v>
      </c>
      <c r="E59" s="649">
        <v>255</v>
      </c>
      <c r="F59" s="1069">
        <f t="shared" si="5"/>
        <v>255</v>
      </c>
      <c r="G59" s="1069">
        <f t="shared" si="6"/>
        <v>255</v>
      </c>
      <c r="H59" s="1069">
        <f t="shared" si="7"/>
        <v>255</v>
      </c>
    </row>
    <row r="60" spans="2:8" x14ac:dyDescent="0.25">
      <c r="B60" s="96">
        <f>+B59+0.1</f>
        <v>5.3999999999999986</v>
      </c>
      <c r="C60" s="212" t="s">
        <v>221</v>
      </c>
      <c r="D60" s="577">
        <v>0</v>
      </c>
      <c r="E60" s="577">
        <v>0</v>
      </c>
      <c r="F60" s="1069">
        <f t="shared" si="5"/>
        <v>0</v>
      </c>
      <c r="G60" s="1069">
        <f t="shared" si="6"/>
        <v>0</v>
      </c>
      <c r="H60" s="1069">
        <f t="shared" si="7"/>
        <v>0</v>
      </c>
    </row>
    <row r="61" spans="2:8" x14ac:dyDescent="0.25">
      <c r="B61" s="96"/>
      <c r="C61" s="212"/>
      <c r="D61" s="650"/>
      <c r="E61" s="650"/>
      <c r="F61" s="1069">
        <f t="shared" si="5"/>
        <v>0</v>
      </c>
      <c r="G61" s="1069">
        <f t="shared" si="6"/>
        <v>0</v>
      </c>
      <c r="H61" s="1069">
        <f t="shared" si="7"/>
        <v>0</v>
      </c>
    </row>
    <row r="62" spans="2:8" x14ac:dyDescent="0.25">
      <c r="B62" s="96">
        <v>6</v>
      </c>
      <c r="C62" s="153" t="s">
        <v>214</v>
      </c>
      <c r="D62" s="649"/>
      <c r="E62" s="649"/>
      <c r="F62" s="1069">
        <f t="shared" si="5"/>
        <v>0</v>
      </c>
      <c r="G62" s="1069">
        <f t="shared" si="6"/>
        <v>0</v>
      </c>
      <c r="H62" s="1069">
        <f t="shared" si="7"/>
        <v>0</v>
      </c>
    </row>
    <row r="63" spans="2:8" x14ac:dyDescent="0.25">
      <c r="B63" s="96">
        <f>+B62+0.1</f>
        <v>6.1</v>
      </c>
      <c r="C63" s="212" t="s">
        <v>218</v>
      </c>
      <c r="D63" s="649">
        <v>0</v>
      </c>
      <c r="E63" s="649">
        <v>0</v>
      </c>
      <c r="F63" s="1069">
        <f t="shared" si="5"/>
        <v>0</v>
      </c>
      <c r="G63" s="1069">
        <f t="shared" si="6"/>
        <v>0</v>
      </c>
      <c r="H63" s="1069">
        <f t="shared" si="7"/>
        <v>0</v>
      </c>
    </row>
    <row r="64" spans="2:8" x14ac:dyDescent="0.25">
      <c r="B64" s="96">
        <f>+B63+0.1</f>
        <v>6.1999999999999993</v>
      </c>
      <c r="C64" s="212" t="s">
        <v>219</v>
      </c>
      <c r="D64" s="649">
        <v>1</v>
      </c>
      <c r="E64" s="649">
        <v>1</v>
      </c>
      <c r="F64" s="1069">
        <f t="shared" si="5"/>
        <v>1</v>
      </c>
      <c r="G64" s="1069">
        <f t="shared" si="6"/>
        <v>1</v>
      </c>
      <c r="H64" s="1069">
        <f t="shared" si="7"/>
        <v>1</v>
      </c>
    </row>
    <row r="65" spans="2:8" x14ac:dyDescent="0.25">
      <c r="B65" s="96">
        <f>+B64+0.1</f>
        <v>6.2999999999999989</v>
      </c>
      <c r="C65" s="212" t="s">
        <v>220</v>
      </c>
      <c r="D65" s="649">
        <v>22</v>
      </c>
      <c r="E65" s="649">
        <v>22</v>
      </c>
      <c r="F65" s="1069">
        <f t="shared" si="5"/>
        <v>22</v>
      </c>
      <c r="G65" s="1069">
        <f t="shared" si="6"/>
        <v>22</v>
      </c>
      <c r="H65" s="1069">
        <f t="shared" si="7"/>
        <v>22</v>
      </c>
    </row>
    <row r="66" spans="2:8" x14ac:dyDescent="0.25">
      <c r="B66" s="96">
        <f>+B65+0.1</f>
        <v>6.3999999999999986</v>
      </c>
      <c r="C66" s="212" t="s">
        <v>221</v>
      </c>
      <c r="D66" s="649">
        <v>11</v>
      </c>
      <c r="E66" s="649">
        <v>11</v>
      </c>
      <c r="F66" s="1069">
        <f t="shared" si="5"/>
        <v>11</v>
      </c>
      <c r="G66" s="1069">
        <f t="shared" si="6"/>
        <v>11</v>
      </c>
      <c r="H66" s="1069">
        <f t="shared" si="7"/>
        <v>11</v>
      </c>
    </row>
    <row r="67" spans="2:8" x14ac:dyDescent="0.25">
      <c r="B67" s="96"/>
      <c r="C67" s="212"/>
      <c r="D67" s="650"/>
      <c r="E67" s="650"/>
      <c r="F67" s="1069">
        <f t="shared" si="5"/>
        <v>0</v>
      </c>
      <c r="G67" s="1069">
        <f t="shared" si="6"/>
        <v>0</v>
      </c>
      <c r="H67" s="1069">
        <f t="shared" si="7"/>
        <v>0</v>
      </c>
    </row>
    <row r="68" spans="2:8" x14ac:dyDescent="0.25">
      <c r="B68" s="96">
        <v>7</v>
      </c>
      <c r="C68" s="153" t="s">
        <v>215</v>
      </c>
      <c r="D68" s="649"/>
      <c r="E68" s="649"/>
      <c r="F68" s="1069">
        <f t="shared" si="5"/>
        <v>0</v>
      </c>
      <c r="G68" s="1069">
        <f t="shared" si="6"/>
        <v>0</v>
      </c>
      <c r="H68" s="1069">
        <f t="shared" si="7"/>
        <v>0</v>
      </c>
    </row>
    <row r="69" spans="2:8" x14ac:dyDescent="0.25">
      <c r="B69" s="96">
        <f>+B68+0.1</f>
        <v>7.1</v>
      </c>
      <c r="C69" s="212" t="s">
        <v>218</v>
      </c>
      <c r="D69" s="649">
        <v>0</v>
      </c>
      <c r="E69" s="649">
        <v>0</v>
      </c>
      <c r="F69" s="1069">
        <f t="shared" si="5"/>
        <v>0</v>
      </c>
      <c r="G69" s="1069">
        <f t="shared" si="6"/>
        <v>0</v>
      </c>
      <c r="H69" s="1069">
        <f t="shared" si="7"/>
        <v>0</v>
      </c>
    </row>
    <row r="70" spans="2:8" x14ac:dyDescent="0.25">
      <c r="B70" s="96">
        <f>+B69+0.1</f>
        <v>7.1999999999999993</v>
      </c>
      <c r="C70" s="212" t="s">
        <v>219</v>
      </c>
      <c r="D70" s="649">
        <v>1</v>
      </c>
      <c r="E70" s="649">
        <v>2</v>
      </c>
      <c r="F70" s="1069">
        <f t="shared" si="5"/>
        <v>2</v>
      </c>
      <c r="G70" s="1069">
        <f t="shared" si="6"/>
        <v>2</v>
      </c>
      <c r="H70" s="1069">
        <f t="shared" si="7"/>
        <v>2</v>
      </c>
    </row>
    <row r="71" spans="2:8" x14ac:dyDescent="0.25">
      <c r="B71" s="96">
        <f>+B70+0.1</f>
        <v>7.2999999999999989</v>
      </c>
      <c r="C71" s="212" t="s">
        <v>220</v>
      </c>
      <c r="D71" s="649">
        <v>8</v>
      </c>
      <c r="E71" s="649">
        <v>7</v>
      </c>
      <c r="F71" s="1069">
        <f t="shared" si="5"/>
        <v>7</v>
      </c>
      <c r="G71" s="1069">
        <f t="shared" si="6"/>
        <v>7</v>
      </c>
      <c r="H71" s="1069">
        <f t="shared" si="7"/>
        <v>7</v>
      </c>
    </row>
    <row r="72" spans="2:8" x14ac:dyDescent="0.25">
      <c r="B72" s="96">
        <f>+B71+0.1</f>
        <v>7.3999999999999986</v>
      </c>
      <c r="C72" s="212" t="s">
        <v>221</v>
      </c>
      <c r="D72" s="649">
        <v>0</v>
      </c>
      <c r="E72" s="649">
        <v>0</v>
      </c>
      <c r="F72" s="1069">
        <f t="shared" si="5"/>
        <v>0</v>
      </c>
      <c r="G72" s="1069">
        <f t="shared" si="6"/>
        <v>0</v>
      </c>
      <c r="H72" s="1069">
        <f t="shared" si="7"/>
        <v>0</v>
      </c>
    </row>
    <row r="73" spans="2:8" x14ac:dyDescent="0.25">
      <c r="B73" s="96"/>
      <c r="C73" s="212"/>
      <c r="D73" s="577"/>
      <c r="E73" s="577"/>
      <c r="F73" s="1069">
        <f t="shared" si="5"/>
        <v>0</v>
      </c>
      <c r="G73" s="1069">
        <f t="shared" si="6"/>
        <v>0</v>
      </c>
      <c r="H73" s="1069">
        <f t="shared" si="7"/>
        <v>0</v>
      </c>
    </row>
    <row r="74" spans="2:8" x14ac:dyDescent="0.25">
      <c r="B74" s="96">
        <v>8</v>
      </c>
      <c r="C74" s="153" t="s">
        <v>222</v>
      </c>
      <c r="D74" s="650"/>
      <c r="E74" s="650"/>
      <c r="F74" s="1069">
        <f t="shared" si="5"/>
        <v>0</v>
      </c>
      <c r="G74" s="1069">
        <f t="shared" si="6"/>
        <v>0</v>
      </c>
      <c r="H74" s="1069">
        <f t="shared" si="7"/>
        <v>0</v>
      </c>
    </row>
    <row r="75" spans="2:8" x14ac:dyDescent="0.25">
      <c r="B75" s="96">
        <f>+B74+0.1</f>
        <v>8.1</v>
      </c>
      <c r="C75" s="212" t="s">
        <v>218</v>
      </c>
      <c r="D75" s="649">
        <v>4</v>
      </c>
      <c r="E75" s="649">
        <v>4</v>
      </c>
      <c r="F75" s="1069">
        <f t="shared" si="5"/>
        <v>4</v>
      </c>
      <c r="G75" s="1069">
        <f t="shared" si="6"/>
        <v>4</v>
      </c>
      <c r="H75" s="1069">
        <f t="shared" si="7"/>
        <v>4</v>
      </c>
    </row>
    <row r="76" spans="2:8" x14ac:dyDescent="0.25">
      <c r="B76" s="96">
        <f>+B75+0.1</f>
        <v>8.1999999999999993</v>
      </c>
      <c r="C76" s="212" t="s">
        <v>219</v>
      </c>
      <c r="D76" s="649">
        <v>9</v>
      </c>
      <c r="E76" s="649">
        <v>6</v>
      </c>
      <c r="F76" s="1069">
        <f t="shared" si="5"/>
        <v>6</v>
      </c>
      <c r="G76" s="1069">
        <f t="shared" si="6"/>
        <v>6</v>
      </c>
      <c r="H76" s="1069">
        <f t="shared" si="7"/>
        <v>6</v>
      </c>
    </row>
    <row r="77" spans="2:8" x14ac:dyDescent="0.25">
      <c r="B77" s="96">
        <f>+B76+0.1</f>
        <v>8.2999999999999989</v>
      </c>
      <c r="C77" s="212" t="s">
        <v>220</v>
      </c>
      <c r="D77" s="649">
        <v>12</v>
      </c>
      <c r="E77" s="649">
        <v>17</v>
      </c>
      <c r="F77" s="1069">
        <f t="shared" si="5"/>
        <v>17</v>
      </c>
      <c r="G77" s="1069">
        <f t="shared" si="6"/>
        <v>17</v>
      </c>
      <c r="H77" s="1069">
        <f t="shared" si="7"/>
        <v>17</v>
      </c>
    </row>
    <row r="78" spans="2:8" x14ac:dyDescent="0.25">
      <c r="B78" s="96">
        <f>+B77+0.1</f>
        <v>8.3999999999999986</v>
      </c>
      <c r="C78" s="212" t="s">
        <v>221</v>
      </c>
      <c r="D78" s="649">
        <v>19</v>
      </c>
      <c r="E78" s="649">
        <v>15</v>
      </c>
      <c r="F78" s="1069">
        <f t="shared" si="5"/>
        <v>15</v>
      </c>
      <c r="G78" s="1069">
        <f t="shared" si="6"/>
        <v>15</v>
      </c>
      <c r="H78" s="1069">
        <f t="shared" si="7"/>
        <v>15</v>
      </c>
    </row>
    <row r="79" spans="2:8" x14ac:dyDescent="0.3">
      <c r="B79" s="214"/>
      <c r="C79" s="12" t="s">
        <v>223</v>
      </c>
      <c r="D79" s="651">
        <f>SUM(D57:D78)</f>
        <v>450</v>
      </c>
      <c r="E79" s="439">
        <f t="shared" ref="E79:H79" si="8">SUM(E50:E78)</f>
        <v>465</v>
      </c>
      <c r="F79" s="1070">
        <f t="shared" si="8"/>
        <v>465</v>
      </c>
      <c r="G79" s="1070">
        <f t="shared" si="8"/>
        <v>465</v>
      </c>
      <c r="H79" s="1070">
        <f t="shared" si="8"/>
        <v>465</v>
      </c>
    </row>
  </sheetData>
  <mergeCells count="9">
    <mergeCell ref="B45:B47"/>
    <mergeCell ref="C45:C47"/>
    <mergeCell ref="F45:H45"/>
    <mergeCell ref="B2:I2"/>
    <mergeCell ref="B3:I3"/>
    <mergeCell ref="B4:I4"/>
    <mergeCell ref="B8:B10"/>
    <mergeCell ref="C8:C10"/>
    <mergeCell ref="F8:H8"/>
  </mergeCells>
  <pageMargins left="0.75" right="0.75" top="1" bottom="1" header="0.5" footer="0.5"/>
  <pageSetup paperSize="9" scale="65" fitToHeight="0" orientation="landscape" r:id="rId1"/>
  <headerFooter alignWithMargins="0"/>
  <rowBreaks count="1" manualBreakCount="1">
    <brk id="40"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M46"/>
  <sheetViews>
    <sheetView showGridLines="0" view="pageBreakPreview" zoomScale="60" zoomScaleNormal="80" workbookViewId="0">
      <pane xSplit="3" ySplit="9" topLeftCell="D11" activePane="bottomRight" state="frozen"/>
      <selection pane="topRight" activeCell="D1" sqref="D1"/>
      <selection pane="bottomLeft" activeCell="A10" sqref="A10"/>
      <selection pane="bottomRight" activeCell="F1" sqref="F1:F1048576"/>
    </sheetView>
  </sheetViews>
  <sheetFormatPr defaultColWidth="9.36328125" defaultRowHeight="14" x14ac:dyDescent="0.25"/>
  <cols>
    <col min="1" max="1" width="6.6328125" style="13" customWidth="1"/>
    <col min="2" max="2" width="7" style="100" customWidth="1"/>
    <col min="3" max="3" width="44.36328125" style="13" customWidth="1"/>
    <col min="4" max="10" width="15.6328125" style="13" customWidth="1"/>
    <col min="11" max="11" width="14.6328125" style="13" customWidth="1"/>
    <col min="12" max="12" width="14.90625" style="13" customWidth="1"/>
    <col min="13" max="13" width="14.36328125" style="13" customWidth="1"/>
    <col min="14" max="16384" width="9.36328125" style="13"/>
  </cols>
  <sheetData>
    <row r="2" spans="2:13" x14ac:dyDescent="0.25">
      <c r="B2" s="1352" t="str">
        <f>Index!B2</f>
        <v xml:space="preserve">      Maharashtra State Power Generation Company Ltd.</v>
      </c>
      <c r="C2" s="1353"/>
      <c r="D2" s="1353"/>
      <c r="E2" s="1353"/>
      <c r="F2" s="1353"/>
      <c r="G2" s="1353"/>
      <c r="H2" s="1353"/>
      <c r="I2" s="1353"/>
      <c r="J2" s="1353"/>
      <c r="K2" s="1353"/>
    </row>
    <row r="3" spans="2:13" s="5" customFormat="1" x14ac:dyDescent="0.3">
      <c r="B3" s="1352" t="str">
        <f>Index!B3</f>
        <v>MYT Petition Formats for Koyna</v>
      </c>
      <c r="C3" s="1353"/>
      <c r="D3" s="1353"/>
      <c r="E3" s="1353"/>
      <c r="F3" s="1353"/>
      <c r="G3" s="1353"/>
      <c r="H3" s="1353"/>
      <c r="I3" s="1353"/>
      <c r="J3" s="1353"/>
      <c r="K3" s="1353"/>
    </row>
    <row r="4" spans="2:13" s="5" customFormat="1" x14ac:dyDescent="0.3">
      <c r="B4" s="1354" t="s">
        <v>224</v>
      </c>
      <c r="C4" s="1353"/>
      <c r="D4" s="1353"/>
      <c r="E4" s="1353"/>
      <c r="F4" s="1353"/>
      <c r="G4" s="1353"/>
      <c r="H4" s="1353"/>
      <c r="I4" s="1353"/>
      <c r="J4" s="1353"/>
      <c r="K4" s="1353"/>
    </row>
    <row r="6" spans="2:13" x14ac:dyDescent="0.25">
      <c r="I6" s="21"/>
      <c r="K6" s="21" t="s">
        <v>10</v>
      </c>
    </row>
    <row r="7" spans="2:13" ht="12.75" customHeight="1" x14ac:dyDescent="0.25">
      <c r="B7" s="1360" t="s">
        <v>343</v>
      </c>
      <c r="C7" s="1358" t="s">
        <v>37</v>
      </c>
      <c r="D7" s="594" t="s">
        <v>519</v>
      </c>
      <c r="E7" s="594" t="s">
        <v>520</v>
      </c>
      <c r="F7" s="1360" t="s">
        <v>521</v>
      </c>
      <c r="G7" s="1360"/>
      <c r="H7" s="1360"/>
      <c r="I7" s="594" t="s">
        <v>913</v>
      </c>
      <c r="J7" s="594" t="s">
        <v>914</v>
      </c>
      <c r="K7" s="594" t="s">
        <v>918</v>
      </c>
      <c r="L7" s="594" t="s">
        <v>915</v>
      </c>
      <c r="M7" s="594" t="s">
        <v>917</v>
      </c>
    </row>
    <row r="8" spans="2:13" ht="28" x14ac:dyDescent="0.25">
      <c r="B8" s="1360"/>
      <c r="C8" s="1358"/>
      <c r="D8" s="594" t="s">
        <v>79</v>
      </c>
      <c r="E8" s="594" t="s">
        <v>79</v>
      </c>
      <c r="F8" s="594" t="s">
        <v>450</v>
      </c>
      <c r="G8" s="594" t="s">
        <v>455</v>
      </c>
      <c r="H8" s="594" t="s">
        <v>80</v>
      </c>
      <c r="I8" s="594" t="s">
        <v>835</v>
      </c>
      <c r="J8" s="594" t="s">
        <v>835</v>
      </c>
      <c r="K8" s="594" t="s">
        <v>835</v>
      </c>
      <c r="L8" s="594" t="s">
        <v>835</v>
      </c>
      <c r="M8" s="594" t="s">
        <v>835</v>
      </c>
    </row>
    <row r="9" spans="2:13" x14ac:dyDescent="0.25">
      <c r="B9" s="1360"/>
      <c r="C9" s="1358"/>
      <c r="D9" s="594" t="s">
        <v>81</v>
      </c>
      <c r="E9" s="594" t="s">
        <v>923</v>
      </c>
      <c r="F9" s="594" t="s">
        <v>472</v>
      </c>
      <c r="G9" s="594" t="s">
        <v>397</v>
      </c>
      <c r="H9" s="594" t="s">
        <v>924</v>
      </c>
      <c r="I9" s="594" t="s">
        <v>925</v>
      </c>
      <c r="J9" s="594" t="s">
        <v>834</v>
      </c>
      <c r="K9" s="594" t="s">
        <v>836</v>
      </c>
      <c r="L9" s="594" t="s">
        <v>926</v>
      </c>
      <c r="M9" s="594" t="s">
        <v>927</v>
      </c>
    </row>
    <row r="10" spans="2:13" x14ac:dyDescent="0.25">
      <c r="B10" s="101"/>
      <c r="C10" s="23"/>
      <c r="D10" s="23"/>
      <c r="E10" s="23"/>
      <c r="F10" s="23"/>
      <c r="G10" s="23"/>
      <c r="H10" s="23"/>
      <c r="I10" s="23"/>
      <c r="J10" s="23"/>
      <c r="K10" s="23"/>
      <c r="L10" s="23"/>
      <c r="M10" s="23"/>
    </row>
    <row r="11" spans="2:13" x14ac:dyDescent="0.25">
      <c r="B11" s="101">
        <v>1</v>
      </c>
      <c r="C11" s="23" t="s">
        <v>854</v>
      </c>
      <c r="D11" s="359">
        <v>0</v>
      </c>
      <c r="E11" s="359">
        <v>0.83963544492034192</v>
      </c>
      <c r="F11" s="359">
        <v>0</v>
      </c>
      <c r="G11" s="359">
        <v>0</v>
      </c>
      <c r="H11" s="352">
        <f>F11+G11</f>
        <v>0</v>
      </c>
      <c r="I11" s="352"/>
      <c r="J11" s="352"/>
      <c r="K11" s="352"/>
      <c r="L11" s="352"/>
      <c r="M11" s="352"/>
    </row>
    <row r="12" spans="2:13" x14ac:dyDescent="0.25">
      <c r="B12" s="101">
        <f>+B11+1</f>
        <v>2</v>
      </c>
      <c r="C12" s="27" t="s">
        <v>225</v>
      </c>
      <c r="D12" s="352">
        <v>0.27441339999999997</v>
      </c>
      <c r="E12" s="352">
        <v>0.27240550000000002</v>
      </c>
      <c r="F12" s="352">
        <v>0.11011590357142857</v>
      </c>
      <c r="G12" s="352">
        <v>0.2031504214285714</v>
      </c>
      <c r="H12" s="352">
        <f>F12+G12</f>
        <v>0.31326632499999996</v>
      </c>
      <c r="I12" s="352"/>
      <c r="J12" s="352"/>
      <c r="K12" s="352"/>
      <c r="L12" s="352"/>
      <c r="M12" s="352"/>
    </row>
    <row r="13" spans="2:13" x14ac:dyDescent="0.3">
      <c r="B13" s="101">
        <f t="shared" ref="B13:B43" si="0">+B12+1</f>
        <v>3</v>
      </c>
      <c r="C13" s="461" t="s">
        <v>226</v>
      </c>
      <c r="D13" s="352">
        <v>1.4832057000000001</v>
      </c>
      <c r="E13" s="352">
        <v>1.4823113999999999</v>
      </c>
      <c r="F13" s="352">
        <v>1.7554413420000001</v>
      </c>
      <c r="G13" s="352">
        <v>3.8155451999999687E-2</v>
      </c>
      <c r="H13" s="352">
        <f>F13+G13</f>
        <v>1.7935967939999997</v>
      </c>
      <c r="I13" s="352"/>
      <c r="J13" s="352"/>
      <c r="K13" s="352"/>
      <c r="L13" s="352"/>
      <c r="M13" s="352"/>
    </row>
    <row r="14" spans="2:13" x14ac:dyDescent="0.3">
      <c r="B14" s="101">
        <f t="shared" si="0"/>
        <v>4</v>
      </c>
      <c r="C14" s="461" t="s">
        <v>227</v>
      </c>
      <c r="D14" s="352">
        <v>0.13907996399999997</v>
      </c>
      <c r="E14" s="352">
        <v>0.13550822400000001</v>
      </c>
      <c r="F14" s="352">
        <v>4.2867515228571421E-2</v>
      </c>
      <c r="G14" s="352">
        <v>0.12835524737142853</v>
      </c>
      <c r="H14" s="352">
        <f t="shared" ref="H14:H43" si="1">F14+G14</f>
        <v>0.17122276259999997</v>
      </c>
      <c r="I14" s="352"/>
      <c r="J14" s="352"/>
      <c r="K14" s="352"/>
      <c r="L14" s="352"/>
      <c r="M14" s="352"/>
    </row>
    <row r="15" spans="2:13" x14ac:dyDescent="0.3">
      <c r="B15" s="101">
        <f t="shared" si="0"/>
        <v>5</v>
      </c>
      <c r="C15" s="461" t="s">
        <v>228</v>
      </c>
      <c r="D15" s="352">
        <v>3.0100000000000001E-3</v>
      </c>
      <c r="E15" s="352">
        <v>5.4999999999999997E-3</v>
      </c>
      <c r="F15" s="352">
        <v>1.1353571428571428E-2</v>
      </c>
      <c r="G15" s="352">
        <v>8.5714285714285719E-3</v>
      </c>
      <c r="H15" s="352">
        <f t="shared" si="1"/>
        <v>1.9924999999999998E-2</v>
      </c>
      <c r="I15" s="352"/>
      <c r="J15" s="352"/>
      <c r="K15" s="352"/>
      <c r="L15" s="352"/>
      <c r="M15" s="352"/>
    </row>
    <row r="16" spans="2:13" x14ac:dyDescent="0.3">
      <c r="B16" s="101">
        <f t="shared" si="0"/>
        <v>6</v>
      </c>
      <c r="C16" s="461" t="s">
        <v>229</v>
      </c>
      <c r="D16" s="352">
        <v>0.21471042599999998</v>
      </c>
      <c r="E16" s="352">
        <v>0.27983115600000003</v>
      </c>
      <c r="F16" s="352">
        <v>9.6380356199999989E-2</v>
      </c>
      <c r="G16" s="352">
        <v>0.22542547319999995</v>
      </c>
      <c r="H16" s="352">
        <f t="shared" si="1"/>
        <v>0.32180582939999991</v>
      </c>
      <c r="I16" s="352"/>
      <c r="J16" s="352"/>
      <c r="K16" s="352"/>
      <c r="L16" s="352"/>
      <c r="M16" s="352"/>
    </row>
    <row r="17" spans="2:13" x14ac:dyDescent="0.3">
      <c r="B17" s="101">
        <f t="shared" si="0"/>
        <v>7</v>
      </c>
      <c r="C17" s="461" t="s">
        <v>230</v>
      </c>
      <c r="D17" s="352">
        <v>2.1177612940000001</v>
      </c>
      <c r="E17" s="352">
        <v>1.9905206249999998</v>
      </c>
      <c r="F17" s="352">
        <v>0.76609974339285702</v>
      </c>
      <c r="G17" s="352">
        <v>1.6589478803571427</v>
      </c>
      <c r="H17" s="352">
        <f t="shared" si="1"/>
        <v>2.4250476237499998</v>
      </c>
      <c r="I17" s="352"/>
      <c r="J17" s="352"/>
      <c r="K17" s="352"/>
      <c r="L17" s="352"/>
      <c r="M17" s="352"/>
    </row>
    <row r="18" spans="2:13" x14ac:dyDescent="0.3">
      <c r="B18" s="101">
        <f t="shared" si="0"/>
        <v>8</v>
      </c>
      <c r="C18" s="461" t="s">
        <v>231</v>
      </c>
      <c r="D18" s="352"/>
      <c r="E18" s="352"/>
      <c r="F18" s="352"/>
      <c r="G18" s="352"/>
      <c r="H18" s="352">
        <f t="shared" si="1"/>
        <v>0</v>
      </c>
      <c r="I18" s="352"/>
      <c r="J18" s="352"/>
      <c r="K18" s="352"/>
      <c r="L18" s="352"/>
      <c r="M18" s="352"/>
    </row>
    <row r="19" spans="2:13" x14ac:dyDescent="0.3">
      <c r="B19" s="101">
        <f t="shared" si="0"/>
        <v>9</v>
      </c>
      <c r="C19" s="462" t="s">
        <v>232</v>
      </c>
      <c r="D19" s="352"/>
      <c r="E19" s="352"/>
      <c r="F19" s="352"/>
      <c r="G19" s="352"/>
      <c r="H19" s="352">
        <f t="shared" si="1"/>
        <v>0</v>
      </c>
      <c r="I19" s="352"/>
      <c r="J19" s="352"/>
      <c r="K19" s="352"/>
      <c r="L19" s="352"/>
      <c r="M19" s="352"/>
    </row>
    <row r="20" spans="2:13" x14ac:dyDescent="0.3">
      <c r="B20" s="101">
        <f t="shared" si="0"/>
        <v>10</v>
      </c>
      <c r="C20" s="461" t="s">
        <v>233</v>
      </c>
      <c r="D20" s="352"/>
      <c r="E20" s="352"/>
      <c r="F20" s="352"/>
      <c r="G20" s="352"/>
      <c r="H20" s="352">
        <f t="shared" si="1"/>
        <v>0</v>
      </c>
      <c r="I20" s="352"/>
      <c r="J20" s="352"/>
      <c r="K20" s="352"/>
      <c r="L20" s="352"/>
      <c r="M20" s="352"/>
    </row>
    <row r="21" spans="2:13" x14ac:dyDescent="0.3">
      <c r="B21" s="101">
        <f t="shared" si="0"/>
        <v>11</v>
      </c>
      <c r="C21" s="461" t="s">
        <v>234</v>
      </c>
      <c r="D21" s="352"/>
      <c r="E21" s="352"/>
      <c r="F21" s="352"/>
      <c r="G21" s="352"/>
      <c r="H21" s="352">
        <f t="shared" si="1"/>
        <v>0</v>
      </c>
      <c r="I21" s="352"/>
      <c r="J21" s="352"/>
      <c r="K21" s="352"/>
      <c r="L21" s="352"/>
      <c r="M21" s="352"/>
    </row>
    <row r="22" spans="2:13" x14ac:dyDescent="0.3">
      <c r="B22" s="101">
        <f t="shared" si="0"/>
        <v>12</v>
      </c>
      <c r="C22" s="461" t="s">
        <v>235</v>
      </c>
      <c r="D22" s="352">
        <v>0.31407147800000002</v>
      </c>
      <c r="E22" s="352">
        <v>0.31457040000000003</v>
      </c>
      <c r="F22" s="352">
        <v>0.31032538214285715</v>
      </c>
      <c r="G22" s="352">
        <v>6.0491292857142789E-2</v>
      </c>
      <c r="H22" s="352">
        <f t="shared" si="1"/>
        <v>0.37081667499999993</v>
      </c>
      <c r="I22" s="352"/>
      <c r="J22" s="352"/>
      <c r="K22" s="352"/>
      <c r="L22" s="352"/>
      <c r="M22" s="352"/>
    </row>
    <row r="23" spans="2:13" x14ac:dyDescent="0.3">
      <c r="B23" s="101">
        <f t="shared" si="0"/>
        <v>13</v>
      </c>
      <c r="C23" s="461" t="s">
        <v>236</v>
      </c>
      <c r="D23" s="352"/>
      <c r="E23" s="352"/>
      <c r="F23" s="352"/>
      <c r="G23" s="352"/>
      <c r="H23" s="352">
        <f t="shared" si="1"/>
        <v>0</v>
      </c>
      <c r="I23" s="352"/>
      <c r="J23" s="352"/>
      <c r="K23" s="352"/>
      <c r="L23" s="352"/>
      <c r="M23" s="352"/>
    </row>
    <row r="24" spans="2:13" x14ac:dyDescent="0.3">
      <c r="B24" s="101">
        <f t="shared" si="0"/>
        <v>14</v>
      </c>
      <c r="C24" s="461" t="s">
        <v>237</v>
      </c>
      <c r="D24" s="352">
        <v>7.346440600000001E-2</v>
      </c>
      <c r="E24" s="352">
        <v>7.7923492000000011E-2</v>
      </c>
      <c r="F24" s="352">
        <v>4.7560352857142843E-3</v>
      </c>
      <c r="G24" s="352">
        <v>0.14571428571428569</v>
      </c>
      <c r="H24" s="352">
        <f t="shared" si="1"/>
        <v>0.15047032099999996</v>
      </c>
      <c r="I24" s="352"/>
      <c r="J24" s="352"/>
      <c r="K24" s="352"/>
      <c r="L24" s="352"/>
      <c r="M24" s="352"/>
    </row>
    <row r="25" spans="2:13" x14ac:dyDescent="0.3">
      <c r="B25" s="101">
        <f t="shared" si="0"/>
        <v>15</v>
      </c>
      <c r="C25" s="461" t="s">
        <v>238</v>
      </c>
      <c r="D25" s="352"/>
      <c r="E25" s="352"/>
      <c r="F25" s="352"/>
      <c r="G25" s="352"/>
      <c r="H25" s="352">
        <f t="shared" si="1"/>
        <v>0</v>
      </c>
      <c r="I25" s="352"/>
      <c r="J25" s="352"/>
      <c r="K25" s="352"/>
      <c r="L25" s="352"/>
      <c r="M25" s="352"/>
    </row>
    <row r="26" spans="2:13" x14ac:dyDescent="0.3">
      <c r="B26" s="101">
        <f t="shared" si="0"/>
        <v>16</v>
      </c>
      <c r="C26" s="461" t="s">
        <v>239</v>
      </c>
      <c r="D26" s="352"/>
      <c r="E26" s="352"/>
      <c r="F26" s="352"/>
      <c r="G26" s="352"/>
      <c r="H26" s="352">
        <f t="shared" si="1"/>
        <v>0</v>
      </c>
      <c r="I26" s="352"/>
      <c r="J26" s="352"/>
      <c r="K26" s="352"/>
      <c r="L26" s="352"/>
      <c r="M26" s="352"/>
    </row>
    <row r="27" spans="2:13" x14ac:dyDescent="0.25">
      <c r="B27" s="101">
        <f t="shared" si="0"/>
        <v>17</v>
      </c>
      <c r="C27" s="27" t="s">
        <v>240</v>
      </c>
      <c r="D27" s="352"/>
      <c r="E27" s="352"/>
      <c r="F27" s="352"/>
      <c r="G27" s="352"/>
      <c r="H27" s="352">
        <f t="shared" si="1"/>
        <v>0</v>
      </c>
      <c r="I27" s="352"/>
      <c r="J27" s="352"/>
      <c r="K27" s="352"/>
      <c r="L27" s="352"/>
      <c r="M27" s="352"/>
    </row>
    <row r="28" spans="2:13" x14ac:dyDescent="0.25">
      <c r="B28" s="101">
        <f t="shared" si="0"/>
        <v>18</v>
      </c>
      <c r="C28" s="27" t="s">
        <v>241</v>
      </c>
      <c r="D28" s="352">
        <v>0</v>
      </c>
      <c r="E28" s="352">
        <v>0.245950427</v>
      </c>
      <c r="F28" s="352">
        <v>8.2192140435714281E-2</v>
      </c>
      <c r="G28" s="352">
        <v>0.20065085061428567</v>
      </c>
      <c r="H28" s="352">
        <f t="shared" si="1"/>
        <v>0.28284299104999994</v>
      </c>
      <c r="I28" s="352"/>
      <c r="J28" s="352"/>
      <c r="K28" s="352"/>
      <c r="L28" s="352"/>
      <c r="M28" s="352"/>
    </row>
    <row r="29" spans="2:13" x14ac:dyDescent="0.3">
      <c r="B29" s="101">
        <f t="shared" si="0"/>
        <v>19</v>
      </c>
      <c r="C29" s="461" t="s">
        <v>242</v>
      </c>
      <c r="D29" s="352"/>
      <c r="E29" s="352"/>
      <c r="F29" s="352"/>
      <c r="G29" s="352"/>
      <c r="H29" s="352">
        <f t="shared" si="1"/>
        <v>0</v>
      </c>
      <c r="I29" s="352"/>
      <c r="J29" s="352"/>
      <c r="K29" s="352"/>
      <c r="L29" s="352"/>
      <c r="M29" s="352"/>
    </row>
    <row r="30" spans="2:13" x14ac:dyDescent="0.3">
      <c r="B30" s="101">
        <f t="shared" si="0"/>
        <v>20</v>
      </c>
      <c r="C30" s="461" t="s">
        <v>243</v>
      </c>
      <c r="D30" s="352"/>
      <c r="E30" s="352"/>
      <c r="F30" s="352"/>
      <c r="G30" s="352"/>
      <c r="H30" s="352">
        <f t="shared" si="1"/>
        <v>0</v>
      </c>
      <c r="I30" s="352"/>
      <c r="J30" s="352"/>
      <c r="K30" s="352"/>
      <c r="L30" s="352"/>
      <c r="M30" s="352"/>
    </row>
    <row r="31" spans="2:13" x14ac:dyDescent="0.3">
      <c r="B31" s="101">
        <f t="shared" si="0"/>
        <v>21</v>
      </c>
      <c r="C31" s="637" t="s">
        <v>1383</v>
      </c>
      <c r="D31" s="352">
        <v>0.72496067790963337</v>
      </c>
      <c r="E31" s="352">
        <v>3.5635184540000009</v>
      </c>
      <c r="F31" s="352">
        <v>1.8874995258999998</v>
      </c>
      <c r="G31" s="352">
        <v>3.6035921273999989</v>
      </c>
      <c r="H31" s="352">
        <f t="shared" si="1"/>
        <v>5.4910916532999989</v>
      </c>
      <c r="I31" s="352"/>
      <c r="J31" s="352"/>
      <c r="K31" s="352"/>
      <c r="L31" s="352"/>
      <c r="M31" s="352"/>
    </row>
    <row r="32" spans="2:13" x14ac:dyDescent="0.3">
      <c r="B32" s="101">
        <f t="shared" si="0"/>
        <v>22</v>
      </c>
      <c r="C32" s="461" t="s">
        <v>244</v>
      </c>
      <c r="D32" s="352"/>
      <c r="E32" s="352"/>
      <c r="F32" s="352"/>
      <c r="G32" s="352"/>
      <c r="H32" s="352">
        <f t="shared" si="1"/>
        <v>0</v>
      </c>
      <c r="I32" s="352"/>
      <c r="J32" s="352"/>
      <c r="K32" s="352"/>
      <c r="L32" s="352"/>
      <c r="M32" s="352"/>
    </row>
    <row r="33" spans="2:13" x14ac:dyDescent="0.3">
      <c r="B33" s="101">
        <f t="shared" si="0"/>
        <v>23</v>
      </c>
      <c r="C33" s="461" t="s">
        <v>245</v>
      </c>
      <c r="D33" s="352"/>
      <c r="E33" s="352"/>
      <c r="F33" s="352"/>
      <c r="G33" s="352"/>
      <c r="H33" s="352">
        <f t="shared" si="1"/>
        <v>0</v>
      </c>
      <c r="I33" s="352"/>
      <c r="J33" s="352"/>
      <c r="K33" s="352"/>
      <c r="L33" s="352"/>
      <c r="M33" s="352"/>
    </row>
    <row r="34" spans="2:13" x14ac:dyDescent="0.3">
      <c r="B34" s="101">
        <f t="shared" si="0"/>
        <v>24</v>
      </c>
      <c r="C34" s="461" t="s">
        <v>246</v>
      </c>
      <c r="D34" s="352"/>
      <c r="E34" s="352"/>
      <c r="F34" s="352"/>
      <c r="G34" s="352"/>
      <c r="H34" s="352">
        <f t="shared" si="1"/>
        <v>0</v>
      </c>
      <c r="I34" s="352"/>
      <c r="J34" s="352"/>
      <c r="K34" s="352"/>
      <c r="L34" s="352"/>
      <c r="M34" s="352"/>
    </row>
    <row r="35" spans="2:13" x14ac:dyDescent="0.3">
      <c r="B35" s="101">
        <f t="shared" si="0"/>
        <v>25</v>
      </c>
      <c r="C35" s="461" t="s">
        <v>247</v>
      </c>
      <c r="D35" s="352"/>
      <c r="E35" s="352"/>
      <c r="F35" s="352"/>
      <c r="G35" s="352"/>
      <c r="H35" s="352">
        <f t="shared" si="1"/>
        <v>0</v>
      </c>
      <c r="I35" s="352"/>
      <c r="J35" s="352"/>
      <c r="K35" s="352"/>
      <c r="L35" s="352"/>
      <c r="M35" s="352"/>
    </row>
    <row r="36" spans="2:13" x14ac:dyDescent="0.3">
      <c r="B36" s="101">
        <f t="shared" si="0"/>
        <v>26</v>
      </c>
      <c r="C36" s="461" t="s">
        <v>248</v>
      </c>
      <c r="D36" s="352"/>
      <c r="E36" s="352"/>
      <c r="F36" s="352"/>
      <c r="G36" s="352"/>
      <c r="H36" s="352">
        <f t="shared" si="1"/>
        <v>0</v>
      </c>
      <c r="I36" s="352"/>
      <c r="J36" s="352"/>
      <c r="K36" s="352"/>
      <c r="L36" s="352"/>
      <c r="M36" s="352"/>
    </row>
    <row r="37" spans="2:13" x14ac:dyDescent="0.3">
      <c r="B37" s="101">
        <f t="shared" si="0"/>
        <v>27</v>
      </c>
      <c r="C37" s="461" t="s">
        <v>249</v>
      </c>
      <c r="D37" s="352">
        <v>1.6690930220000002</v>
      </c>
      <c r="E37" s="352">
        <v>0</v>
      </c>
      <c r="F37" s="352">
        <v>2.9395807142857141E-5</v>
      </c>
      <c r="G37" s="352">
        <v>1.7637484285714283E-4</v>
      </c>
      <c r="H37" s="352">
        <f t="shared" si="1"/>
        <v>2.0577064999999998E-4</v>
      </c>
      <c r="I37" s="352"/>
      <c r="J37" s="352"/>
      <c r="K37" s="352"/>
      <c r="L37" s="352"/>
      <c r="M37" s="352"/>
    </row>
    <row r="38" spans="2:13" x14ac:dyDescent="0.3">
      <c r="B38" s="101">
        <f t="shared" si="0"/>
        <v>28</v>
      </c>
      <c r="C38" s="461" t="s">
        <v>250</v>
      </c>
      <c r="D38" s="352"/>
      <c r="E38" s="352"/>
      <c r="F38" s="352"/>
      <c r="G38" s="352"/>
      <c r="H38" s="352">
        <f t="shared" si="1"/>
        <v>0</v>
      </c>
      <c r="I38" s="352"/>
      <c r="J38" s="352"/>
      <c r="K38" s="352"/>
      <c r="L38" s="352"/>
      <c r="M38" s="352"/>
    </row>
    <row r="39" spans="2:13" x14ac:dyDescent="0.3">
      <c r="B39" s="101">
        <f t="shared" si="0"/>
        <v>29</v>
      </c>
      <c r="C39" s="461" t="s">
        <v>208</v>
      </c>
      <c r="D39" s="352"/>
      <c r="E39" s="352"/>
      <c r="F39" s="352"/>
      <c r="G39" s="352"/>
      <c r="H39" s="352">
        <f t="shared" si="1"/>
        <v>0</v>
      </c>
      <c r="I39" s="352"/>
      <c r="J39" s="352"/>
      <c r="K39" s="352"/>
      <c r="L39" s="352"/>
      <c r="M39" s="352"/>
    </row>
    <row r="40" spans="2:13" x14ac:dyDescent="0.3">
      <c r="B40" s="101">
        <f t="shared" si="0"/>
        <v>30</v>
      </c>
      <c r="C40" s="461" t="s">
        <v>855</v>
      </c>
      <c r="D40" s="352">
        <v>2.781872082</v>
      </c>
      <c r="E40" s="352">
        <v>3.3119690099999999</v>
      </c>
      <c r="F40" s="352">
        <v>1.0523657082142857</v>
      </c>
      <c r="G40" s="352">
        <v>2.856398653285714</v>
      </c>
      <c r="H40" s="352">
        <f t="shared" si="1"/>
        <v>3.9087643614999994</v>
      </c>
      <c r="I40" s="352"/>
      <c r="J40" s="352"/>
      <c r="K40" s="352"/>
      <c r="L40" s="352"/>
      <c r="M40" s="352"/>
    </row>
    <row r="41" spans="2:13" x14ac:dyDescent="0.3">
      <c r="B41" s="101">
        <f t="shared" si="0"/>
        <v>31</v>
      </c>
      <c r="C41" s="461" t="s">
        <v>856</v>
      </c>
      <c r="D41" s="352"/>
      <c r="E41" s="352"/>
      <c r="F41" s="352"/>
      <c r="G41" s="352"/>
      <c r="H41" s="352">
        <f t="shared" si="1"/>
        <v>0</v>
      </c>
      <c r="I41" s="352"/>
      <c r="J41" s="352"/>
      <c r="K41" s="352"/>
      <c r="L41" s="352"/>
      <c r="M41" s="352"/>
    </row>
    <row r="42" spans="2:13" x14ac:dyDescent="0.3">
      <c r="B42" s="101">
        <f t="shared" si="0"/>
        <v>32</v>
      </c>
      <c r="C42" s="463" t="s">
        <v>857</v>
      </c>
      <c r="D42" s="352">
        <v>0</v>
      </c>
      <c r="E42" s="352">
        <v>0</v>
      </c>
      <c r="F42" s="352">
        <v>0</v>
      </c>
      <c r="G42" s="352">
        <v>0</v>
      </c>
      <c r="H42" s="352">
        <f t="shared" si="1"/>
        <v>0</v>
      </c>
      <c r="I42" s="352"/>
      <c r="J42" s="352"/>
      <c r="K42" s="352"/>
      <c r="L42" s="352"/>
      <c r="M42" s="352"/>
    </row>
    <row r="43" spans="2:13" x14ac:dyDescent="0.25">
      <c r="B43" s="101">
        <f t="shared" si="0"/>
        <v>33</v>
      </c>
      <c r="C43" s="464" t="s">
        <v>850</v>
      </c>
      <c r="D43" s="352"/>
      <c r="E43" s="352"/>
      <c r="F43" s="352"/>
      <c r="G43" s="352"/>
      <c r="H43" s="352">
        <f t="shared" si="1"/>
        <v>0</v>
      </c>
      <c r="I43" s="352"/>
      <c r="J43" s="352"/>
      <c r="K43" s="352"/>
      <c r="L43" s="352"/>
      <c r="M43" s="352"/>
    </row>
    <row r="44" spans="2:13" x14ac:dyDescent="0.3">
      <c r="B44" s="101">
        <v>29</v>
      </c>
      <c r="C44" s="24" t="s">
        <v>251</v>
      </c>
      <c r="D44" s="369">
        <f t="shared" ref="D44:H44" si="2">SUM(D11:D43)</f>
        <v>9.795642449909634</v>
      </c>
      <c r="E44" s="369">
        <f t="shared" si="2"/>
        <v>12.519644132920345</v>
      </c>
      <c r="F44" s="369">
        <f t="shared" si="2"/>
        <v>6.1194266196071423</v>
      </c>
      <c r="G44" s="369">
        <f t="shared" si="2"/>
        <v>9.1296294876428554</v>
      </c>
      <c r="H44" s="369">
        <f t="shared" si="2"/>
        <v>15.249056107249999</v>
      </c>
      <c r="I44" s="369">
        <f>'F3.1'!P11</f>
        <v>0</v>
      </c>
      <c r="J44" s="369">
        <f>'F3.1'!Q11</f>
        <v>0</v>
      </c>
      <c r="K44" s="369">
        <f>'F3.1'!R11</f>
        <v>0</v>
      </c>
      <c r="L44" s="369">
        <f>'F3.1'!S11</f>
        <v>0</v>
      </c>
      <c r="M44" s="369">
        <f>'F3.1'!T11</f>
        <v>0</v>
      </c>
    </row>
    <row r="45" spans="2:13" x14ac:dyDescent="0.3">
      <c r="B45" s="101">
        <v>30</v>
      </c>
      <c r="C45" s="9" t="s">
        <v>35</v>
      </c>
      <c r="D45" s="352"/>
      <c r="E45" s="352"/>
      <c r="F45" s="352"/>
      <c r="G45" s="352"/>
      <c r="H45" s="352"/>
      <c r="I45" s="352"/>
      <c r="J45" s="352"/>
      <c r="K45" s="352"/>
      <c r="L45" s="352"/>
      <c r="M45" s="352"/>
    </row>
    <row r="46" spans="2:13" x14ac:dyDescent="0.25">
      <c r="B46" s="101">
        <v>31</v>
      </c>
      <c r="C46" s="26" t="s">
        <v>252</v>
      </c>
      <c r="D46" s="352">
        <f t="shared" ref="D46:H46" si="3">D44-D45</f>
        <v>9.795642449909634</v>
      </c>
      <c r="E46" s="352">
        <f t="shared" si="3"/>
        <v>12.519644132920345</v>
      </c>
      <c r="F46" s="352">
        <f t="shared" si="3"/>
        <v>6.1194266196071423</v>
      </c>
      <c r="G46" s="352">
        <f t="shared" si="3"/>
        <v>9.1296294876428554</v>
      </c>
      <c r="H46" s="352">
        <f t="shared" si="3"/>
        <v>15.249056107249999</v>
      </c>
      <c r="I46" s="501">
        <f>'F3.1'!P16*E46/SUM('F3.2'!E40,'F3.3'!E46,'F3.4'!E21)</f>
        <v>13.351807199233034</v>
      </c>
      <c r="J46" s="501">
        <f>'F3.1'!Q16*E46/SUM('F3.2'!E40,'F3.3'!E46,'F3.4'!E21)</f>
        <v>13.933495265444906</v>
      </c>
      <c r="K46" s="501">
        <f>'F3.1'!R16*F46/SUM('F3.2'!F40,'F3.3'!F46,'F3.4'!F21)</f>
        <v>16.34711317368285</v>
      </c>
      <c r="L46" s="501">
        <f>'F3.1'!S16*G46/SUM('F3.2'!G40,'F3.3'!G46,'F3.4'!G21)</f>
        <v>16.652351820361993</v>
      </c>
      <c r="M46" s="501">
        <f>'F3.1'!T16*H46/SUM('F3.2'!H40,'F3.3'!H46,'F3.4'!H21)</f>
        <v>16.813302934227039</v>
      </c>
    </row>
  </sheetData>
  <mergeCells count="6">
    <mergeCell ref="B2:K2"/>
    <mergeCell ref="B3:K3"/>
    <mergeCell ref="B4:K4"/>
    <mergeCell ref="B7:B9"/>
    <mergeCell ref="C7:C9"/>
    <mergeCell ref="F7:H7"/>
  </mergeCells>
  <pageMargins left="0.75" right="0.75" top="1" bottom="1" header="0.5" footer="0.5"/>
  <pageSetup paperSize="9" scale="57"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M25"/>
  <sheetViews>
    <sheetView showGridLines="0" view="pageBreakPreview" zoomScale="80" zoomScaleNormal="80" zoomScaleSheetLayoutView="80" workbookViewId="0">
      <selection activeCell="G1" sqref="G1:G1048576"/>
    </sheetView>
  </sheetViews>
  <sheetFormatPr defaultColWidth="9.36328125" defaultRowHeight="14" x14ac:dyDescent="0.25"/>
  <cols>
    <col min="1" max="1" width="6.6328125" style="13" customWidth="1"/>
    <col min="2" max="2" width="8.6328125" style="100" customWidth="1"/>
    <col min="3" max="3" width="45.6328125" style="13" customWidth="1"/>
    <col min="4" max="11" width="15.6328125" style="13" customWidth="1"/>
    <col min="12" max="12" width="9.36328125" style="13"/>
    <col min="13" max="13" width="13.08984375" style="13" customWidth="1"/>
    <col min="14" max="16384" width="9.36328125" style="13"/>
  </cols>
  <sheetData>
    <row r="2" spans="2:13" x14ac:dyDescent="0.25">
      <c r="B2" s="1352" t="str">
        <f>Index!B2</f>
        <v xml:space="preserve">      Maharashtra State Power Generation Company Ltd.</v>
      </c>
      <c r="C2" s="1353"/>
      <c r="D2" s="1353"/>
      <c r="E2" s="1353"/>
      <c r="F2" s="1353"/>
      <c r="G2" s="1353"/>
      <c r="H2" s="1353"/>
      <c r="I2" s="1353"/>
      <c r="J2" s="1353"/>
      <c r="K2" s="1353"/>
    </row>
    <row r="3" spans="2:13" s="5" customFormat="1" x14ac:dyDescent="0.3">
      <c r="B3" s="1352" t="str">
        <f>Index!B3</f>
        <v>MYT Petition Formats for Koyna</v>
      </c>
      <c r="C3" s="1353"/>
      <c r="D3" s="1353"/>
      <c r="E3" s="1353"/>
      <c r="F3" s="1353"/>
      <c r="G3" s="1353"/>
      <c r="H3" s="1353"/>
      <c r="I3" s="1353"/>
      <c r="J3" s="1353"/>
      <c r="K3" s="1353"/>
    </row>
    <row r="4" spans="2:13" s="5" customFormat="1" x14ac:dyDescent="0.3">
      <c r="B4" s="1354" t="s">
        <v>253</v>
      </c>
      <c r="C4" s="1353"/>
      <c r="D4" s="1353"/>
      <c r="E4" s="1353"/>
      <c r="F4" s="1353"/>
      <c r="G4" s="1353"/>
      <c r="H4" s="1353"/>
      <c r="I4" s="1353"/>
      <c r="J4" s="1353"/>
      <c r="K4" s="1353"/>
    </row>
    <row r="6" spans="2:13" x14ac:dyDescent="0.25">
      <c r="I6" s="21"/>
      <c r="K6" s="21" t="s">
        <v>10</v>
      </c>
    </row>
    <row r="7" spans="2:13" ht="12.75" customHeight="1" x14ac:dyDescent="0.25">
      <c r="B7" s="1360" t="s">
        <v>343</v>
      </c>
      <c r="C7" s="1358" t="s">
        <v>37</v>
      </c>
      <c r="D7" s="594" t="s">
        <v>519</v>
      </c>
      <c r="E7" s="594" t="s">
        <v>520</v>
      </c>
      <c r="F7" s="1360" t="s">
        <v>521</v>
      </c>
      <c r="G7" s="1360"/>
      <c r="H7" s="1360"/>
      <c r="I7" s="594" t="s">
        <v>913</v>
      </c>
      <c r="J7" s="594" t="s">
        <v>914</v>
      </c>
      <c r="K7" s="594" t="s">
        <v>918</v>
      </c>
      <c r="L7" s="594" t="s">
        <v>915</v>
      </c>
      <c r="M7" s="594" t="s">
        <v>917</v>
      </c>
    </row>
    <row r="8" spans="2:13" ht="56" x14ac:dyDescent="0.25">
      <c r="B8" s="1360"/>
      <c r="C8" s="1358"/>
      <c r="D8" s="594" t="s">
        <v>79</v>
      </c>
      <c r="E8" s="594" t="s">
        <v>79</v>
      </c>
      <c r="F8" s="594" t="s">
        <v>450</v>
      </c>
      <c r="G8" s="594" t="s">
        <v>455</v>
      </c>
      <c r="H8" s="594" t="s">
        <v>80</v>
      </c>
      <c r="I8" s="594" t="s">
        <v>835</v>
      </c>
      <c r="J8" s="594" t="s">
        <v>835</v>
      </c>
      <c r="K8" s="594" t="s">
        <v>835</v>
      </c>
      <c r="L8" s="594" t="s">
        <v>835</v>
      </c>
      <c r="M8" s="594" t="s">
        <v>835</v>
      </c>
    </row>
    <row r="9" spans="2:13" x14ac:dyDescent="0.25">
      <c r="B9" s="1360"/>
      <c r="C9" s="1358"/>
      <c r="D9" s="594" t="s">
        <v>81</v>
      </c>
      <c r="E9" s="594" t="s">
        <v>923</v>
      </c>
      <c r="F9" s="594" t="s">
        <v>472</v>
      </c>
      <c r="G9" s="594" t="s">
        <v>397</v>
      </c>
      <c r="H9" s="594" t="s">
        <v>924</v>
      </c>
      <c r="I9" s="594" t="s">
        <v>925</v>
      </c>
      <c r="J9" s="594" t="s">
        <v>834</v>
      </c>
      <c r="K9" s="594" t="s">
        <v>836</v>
      </c>
      <c r="L9" s="594" t="s">
        <v>926</v>
      </c>
      <c r="M9" s="594" t="s">
        <v>927</v>
      </c>
    </row>
    <row r="10" spans="2:13" x14ac:dyDescent="0.3">
      <c r="B10" s="101">
        <v>1</v>
      </c>
      <c r="C10" s="461" t="s">
        <v>254</v>
      </c>
      <c r="D10" s="352">
        <v>23.793389155999996</v>
      </c>
      <c r="E10" s="352">
        <v>19.619513824999999</v>
      </c>
      <c r="F10" s="352">
        <v>8.783687250142858</v>
      </c>
      <c r="G10" s="352">
        <v>10.485059142857144</v>
      </c>
      <c r="H10" s="365">
        <f>F10+G10</f>
        <v>19.268746393000001</v>
      </c>
      <c r="I10" s="352"/>
      <c r="J10" s="352"/>
      <c r="K10" s="352"/>
      <c r="L10" s="352"/>
      <c r="M10" s="352"/>
    </row>
    <row r="11" spans="2:13" x14ac:dyDescent="0.3">
      <c r="B11" s="101">
        <v>2</v>
      </c>
      <c r="C11" s="461" t="s">
        <v>858</v>
      </c>
      <c r="D11" s="352">
        <v>0</v>
      </c>
      <c r="E11" s="352">
        <v>0</v>
      </c>
      <c r="F11" s="352">
        <v>0</v>
      </c>
      <c r="G11" s="352">
        <v>0</v>
      </c>
      <c r="H11" s="365">
        <f t="shared" ref="H11:H17" si="0">F11+G11</f>
        <v>0</v>
      </c>
      <c r="I11" s="352"/>
      <c r="J11" s="352"/>
      <c r="K11" s="352"/>
      <c r="L11" s="352"/>
      <c r="M11" s="352"/>
    </row>
    <row r="12" spans="2:13" x14ac:dyDescent="0.3">
      <c r="B12" s="101">
        <v>3</v>
      </c>
      <c r="C12" s="461" t="s">
        <v>859</v>
      </c>
      <c r="D12" s="352">
        <v>0</v>
      </c>
      <c r="E12" s="352">
        <v>0</v>
      </c>
      <c r="F12" s="352">
        <v>0</v>
      </c>
      <c r="G12" s="352">
        <v>0</v>
      </c>
      <c r="H12" s="365">
        <f t="shared" si="0"/>
        <v>0</v>
      </c>
      <c r="I12" s="352"/>
      <c r="J12" s="352"/>
      <c r="K12" s="352"/>
      <c r="L12" s="352"/>
      <c r="M12" s="352"/>
    </row>
    <row r="13" spans="2:13" x14ac:dyDescent="0.3">
      <c r="B13" s="101">
        <v>4</v>
      </c>
      <c r="C13" s="461" t="s">
        <v>256</v>
      </c>
      <c r="D13" s="352"/>
      <c r="E13" s="352"/>
      <c r="F13" s="352"/>
      <c r="G13" s="352"/>
      <c r="H13" s="365">
        <f t="shared" si="0"/>
        <v>0</v>
      </c>
      <c r="I13" s="352"/>
      <c r="J13" s="352"/>
      <c r="K13" s="352"/>
      <c r="L13" s="352"/>
      <c r="M13" s="352"/>
    </row>
    <row r="14" spans="2:13" x14ac:dyDescent="0.3">
      <c r="B14" s="101">
        <v>5</v>
      </c>
      <c r="C14" s="461" t="s">
        <v>257</v>
      </c>
      <c r="D14" s="352">
        <v>2.4428435999999998E-2</v>
      </c>
      <c r="E14" s="352">
        <v>0</v>
      </c>
      <c r="F14" s="352">
        <v>0</v>
      </c>
      <c r="G14" s="352">
        <v>0</v>
      </c>
      <c r="H14" s="365">
        <f t="shared" si="0"/>
        <v>0</v>
      </c>
      <c r="I14" s="352"/>
      <c r="J14" s="352"/>
      <c r="K14" s="352"/>
      <c r="L14" s="352"/>
      <c r="M14" s="352"/>
    </row>
    <row r="15" spans="2:13" x14ac:dyDescent="0.3">
      <c r="B15" s="101">
        <v>6</v>
      </c>
      <c r="C15" s="461" t="s">
        <v>258</v>
      </c>
      <c r="D15" s="352"/>
      <c r="E15" s="352"/>
      <c r="F15" s="352"/>
      <c r="G15" s="352"/>
      <c r="H15" s="365">
        <f t="shared" si="0"/>
        <v>0</v>
      </c>
      <c r="I15" s="352"/>
      <c r="J15" s="352"/>
      <c r="K15" s="352"/>
      <c r="L15" s="352"/>
      <c r="M15" s="352"/>
    </row>
    <row r="16" spans="2:13" x14ac:dyDescent="0.3">
      <c r="B16" s="101">
        <v>7</v>
      </c>
      <c r="C16" s="461" t="s">
        <v>259</v>
      </c>
      <c r="D16" s="352"/>
      <c r="E16" s="352"/>
      <c r="F16" s="352"/>
      <c r="G16" s="352"/>
      <c r="H16" s="365">
        <f t="shared" si="0"/>
        <v>0</v>
      </c>
      <c r="I16" s="352"/>
      <c r="J16" s="352"/>
      <c r="K16" s="352"/>
      <c r="L16" s="352"/>
      <c r="M16" s="352"/>
    </row>
    <row r="17" spans="2:13" x14ac:dyDescent="0.3">
      <c r="B17" s="101">
        <v>8</v>
      </c>
      <c r="C17" s="461" t="s">
        <v>260</v>
      </c>
      <c r="D17" s="352"/>
      <c r="E17" s="352"/>
      <c r="F17" s="352"/>
      <c r="G17" s="352"/>
      <c r="H17" s="365">
        <f t="shared" si="0"/>
        <v>0</v>
      </c>
      <c r="I17" s="352"/>
      <c r="J17" s="352"/>
      <c r="K17" s="352"/>
      <c r="L17" s="352"/>
      <c r="M17" s="352"/>
    </row>
    <row r="18" spans="2:13" x14ac:dyDescent="0.3">
      <c r="B18" s="101">
        <v>9</v>
      </c>
      <c r="C18" s="637" t="s">
        <v>956</v>
      </c>
      <c r="D18" s="352">
        <v>-0.10593558500000001</v>
      </c>
      <c r="E18" s="352">
        <v>-0.15450079999999999</v>
      </c>
      <c r="F18" s="352">
        <v>0</v>
      </c>
      <c r="G18" s="352">
        <v>0</v>
      </c>
      <c r="H18" s="365"/>
      <c r="I18" s="352"/>
      <c r="J18" s="352"/>
      <c r="K18" s="352"/>
      <c r="L18" s="352"/>
      <c r="M18" s="352"/>
    </row>
    <row r="19" spans="2:13" x14ac:dyDescent="0.3">
      <c r="B19" s="101">
        <v>10</v>
      </c>
      <c r="C19" s="637" t="s">
        <v>957</v>
      </c>
      <c r="D19" s="352">
        <v>-1.1000000000000001E-7</v>
      </c>
      <c r="E19" s="352">
        <v>7.5099399999999995E-4</v>
      </c>
      <c r="F19" s="352">
        <v>0</v>
      </c>
      <c r="G19" s="352">
        <v>0</v>
      </c>
      <c r="H19" s="365"/>
      <c r="I19" s="352"/>
      <c r="J19" s="352"/>
      <c r="K19" s="352"/>
      <c r="L19" s="352"/>
      <c r="M19" s="352"/>
    </row>
    <row r="20" spans="2:13" ht="14.5" x14ac:dyDescent="0.35">
      <c r="B20" s="101">
        <v>11</v>
      </c>
      <c r="C20" s="465" t="s">
        <v>850</v>
      </c>
      <c r="D20" s="352">
        <v>0</v>
      </c>
      <c r="E20" s="352">
        <v>0</v>
      </c>
      <c r="F20" s="352">
        <v>0</v>
      </c>
      <c r="G20" s="352">
        <v>0</v>
      </c>
      <c r="H20" s="365">
        <f>F20+G20</f>
        <v>0</v>
      </c>
      <c r="I20" s="352"/>
      <c r="J20" s="352"/>
      <c r="K20" s="352"/>
      <c r="L20" s="352"/>
      <c r="M20" s="352"/>
    </row>
    <row r="21" spans="2:13" x14ac:dyDescent="0.3">
      <c r="B21" s="101">
        <v>12</v>
      </c>
      <c r="C21" s="24" t="s">
        <v>261</v>
      </c>
      <c r="D21" s="369">
        <f>SUM(D10:D20)</f>
        <v>23.711881896999998</v>
      </c>
      <c r="E21" s="369">
        <f>SUM(E10:E20)</f>
        <v>19.465764018999998</v>
      </c>
      <c r="F21" s="369">
        <f>SUM(F10:F20)</f>
        <v>8.783687250142858</v>
      </c>
      <c r="G21" s="369">
        <f>SUM(G10:G20)</f>
        <v>10.485059142857144</v>
      </c>
      <c r="H21" s="369">
        <f>SUM(H10:H20)</f>
        <v>19.268746393000001</v>
      </c>
      <c r="I21" s="502">
        <f>'F3.1'!P16*E21/SUM('F3.2'!E40,'F3.3'!E46,'F3.4'!E21)</f>
        <v>20.759625865406313</v>
      </c>
      <c r="J21" s="502">
        <f>'F3.1'!Q16*E21/SUM('F3.2'!E40,'F3.3'!E46,'F3.4'!E21)</f>
        <v>21.664044753781496</v>
      </c>
      <c r="K21" s="502">
        <f>'F3.1'!R16*F21/SUM('F3.2'!F40,'F3.3'!F46,'F3.4'!F21)</f>
        <v>23.46427835252619</v>
      </c>
      <c r="L21" s="502">
        <f>'F3.1'!S16*G21/SUM('F3.2'!G40,'F3.3'!G46,'F3.4'!G21)</f>
        <v>19.124641798496455</v>
      </c>
      <c r="M21" s="502">
        <f>'F3.1'!T16*H21/SUM('F3.2'!H40,'F3.3'!H46,'F3.4'!H21)</f>
        <v>21.245332694019989</v>
      </c>
    </row>
    <row r="22" spans="2:13" x14ac:dyDescent="0.25">
      <c r="B22" s="101"/>
      <c r="C22" s="27"/>
      <c r="D22" s="23"/>
      <c r="E22" s="23"/>
      <c r="F22" s="23"/>
      <c r="G22" s="121"/>
      <c r="H22" s="121"/>
      <c r="I22" s="23"/>
      <c r="J22" s="23"/>
      <c r="K22" s="23"/>
      <c r="L22" s="23"/>
      <c r="M22" s="23"/>
    </row>
    <row r="23" spans="2:13" x14ac:dyDescent="0.25">
      <c r="B23" s="101">
        <v>14</v>
      </c>
      <c r="C23" s="215" t="s">
        <v>262</v>
      </c>
      <c r="D23" s="352">
        <f>'F5 (T)'!D31</f>
        <v>232.86977261543547</v>
      </c>
      <c r="E23" s="352">
        <f>'F5 (T)'!I31</f>
        <v>243.36977261543547</v>
      </c>
      <c r="F23" s="352">
        <f>'F5 (T)'!N31</f>
        <v>252.8997726154355</v>
      </c>
      <c r="G23" s="365">
        <f>'F5 (T)'!N31</f>
        <v>252.8997726154355</v>
      </c>
      <c r="H23" s="365">
        <f>AVERAGE(F23:G23)</f>
        <v>252.8997726154355</v>
      </c>
      <c r="I23" s="352">
        <f>'F5 (T)'!S31</f>
        <v>311.75918083584895</v>
      </c>
      <c r="J23" s="352">
        <f>'F5 (T)'!D57</f>
        <v>344.56251416918229</v>
      </c>
      <c r="K23" s="352">
        <f>'F5 (T)'!$I$57</f>
        <v>377.20751416918222</v>
      </c>
      <c r="L23" s="352">
        <f>'F5 (T)'!N57</f>
        <v>415.95751416918228</v>
      </c>
      <c r="M23" s="352">
        <f>'F5 (T)'!S57</f>
        <v>453.29084750251559</v>
      </c>
    </row>
    <row r="24" spans="2:13" x14ac:dyDescent="0.25">
      <c r="B24" s="101">
        <v>15</v>
      </c>
      <c r="C24" s="215" t="s">
        <v>263</v>
      </c>
      <c r="D24" s="352">
        <f t="shared" ref="D24:J24" si="1">D21/D23</f>
        <v>0.10182464486774823</v>
      </c>
      <c r="E24" s="352">
        <f t="shared" si="1"/>
        <v>7.9984312800255308E-2</v>
      </c>
      <c r="F24" s="352">
        <f t="shared" si="1"/>
        <v>3.4731890658911385E-2</v>
      </c>
      <c r="G24" s="352">
        <f t="shared" si="1"/>
        <v>4.1459345868218464E-2</v>
      </c>
      <c r="H24" s="352">
        <f t="shared" si="1"/>
        <v>7.6191236527129849E-2</v>
      </c>
      <c r="I24" s="352">
        <f t="shared" si="1"/>
        <v>6.6588659264975786E-2</v>
      </c>
      <c r="J24" s="352">
        <f t="shared" si="1"/>
        <v>6.2874061637315307E-2</v>
      </c>
      <c r="K24" s="352">
        <f t="shared" ref="K24:M24" si="2">K21/K23</f>
        <v>6.2205225164210731E-2</v>
      </c>
      <c r="L24" s="352">
        <f t="shared" si="2"/>
        <v>4.5977392274533825E-2</v>
      </c>
      <c r="M24" s="352">
        <f t="shared" si="2"/>
        <v>4.68690969850259E-2</v>
      </c>
    </row>
    <row r="25" spans="2:13" x14ac:dyDescent="0.25">
      <c r="B25" s="101"/>
      <c r="C25" s="27"/>
      <c r="D25" s="352"/>
      <c r="E25" s="352"/>
      <c r="F25" s="352"/>
      <c r="G25" s="365"/>
      <c r="H25" s="365"/>
      <c r="I25" s="368"/>
      <c r="J25" s="368"/>
    </row>
  </sheetData>
  <mergeCells count="6">
    <mergeCell ref="B2:K2"/>
    <mergeCell ref="B3:K3"/>
    <mergeCell ref="B4:K4"/>
    <mergeCell ref="B7:B9"/>
    <mergeCell ref="C7:C9"/>
    <mergeCell ref="F7:H7"/>
  </mergeCells>
  <pageMargins left="0.75" right="0.75" top="1" bottom="1" header="0.5" footer="0.5"/>
  <pageSetup paperSize="9" scale="6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17"/>
  <sheetViews>
    <sheetView showGridLines="0" view="pageBreakPreview" zoomScaleSheetLayoutView="100" workbookViewId="0">
      <selection activeCell="K12" sqref="K12"/>
    </sheetView>
  </sheetViews>
  <sheetFormatPr defaultColWidth="9.36328125" defaultRowHeight="14" x14ac:dyDescent="0.3"/>
  <cols>
    <col min="1" max="1" width="4.36328125" style="5" customWidth="1"/>
    <col min="2" max="2" width="6.36328125" style="5" customWidth="1"/>
    <col min="3" max="3" width="27.81640625" style="5" customWidth="1"/>
    <col min="4" max="4" width="13.6328125" style="5" bestFit="1" customWidth="1"/>
    <col min="5" max="5" width="12.54296875" style="5" bestFit="1" customWidth="1"/>
    <col min="6" max="6" width="13.453125" style="5" bestFit="1" customWidth="1"/>
    <col min="7" max="9" width="13.453125" style="5" customWidth="1"/>
    <col min="10" max="10" width="13.6328125" style="5" bestFit="1" customWidth="1"/>
    <col min="11" max="11" width="12.54296875" style="5" bestFit="1" customWidth="1"/>
    <col min="12" max="12" width="13.36328125" style="5" bestFit="1" customWidth="1"/>
    <col min="13" max="13" width="11.08984375" style="5" bestFit="1" customWidth="1"/>
    <col min="14" max="14" width="12.54296875" style="5" customWidth="1"/>
    <col min="15" max="15" width="11.6328125" style="5" bestFit="1" customWidth="1"/>
    <col min="16" max="16" width="13.6328125" style="5" bestFit="1" customWidth="1"/>
    <col min="17" max="17" width="20.36328125" style="5" bestFit="1" customWidth="1"/>
    <col min="18" max="22" width="11.6328125" style="5" bestFit="1" customWidth="1"/>
    <col min="23" max="16384" width="9.36328125" style="5"/>
  </cols>
  <sheetData>
    <row r="1" spans="1:20" x14ac:dyDescent="0.3">
      <c r="B1" s="52"/>
    </row>
    <row r="2" spans="1:20" x14ac:dyDescent="0.3">
      <c r="B2" s="1352" t="str">
        <f>Index!B2</f>
        <v xml:space="preserve">      Maharashtra State Power Generation Company Ltd.</v>
      </c>
      <c r="C2" s="1353"/>
      <c r="D2" s="1353"/>
      <c r="E2" s="1353"/>
      <c r="F2" s="1353"/>
      <c r="G2" s="1353"/>
      <c r="H2" s="1353"/>
      <c r="I2" s="1353"/>
      <c r="J2" s="1353"/>
      <c r="K2" s="1353"/>
      <c r="L2" s="1353"/>
      <c r="M2" s="1353"/>
      <c r="N2" s="1353"/>
      <c r="O2" s="1353"/>
      <c r="P2" s="1353"/>
      <c r="Q2" s="1353"/>
      <c r="R2" s="119"/>
    </row>
    <row r="3" spans="1:20" x14ac:dyDescent="0.3">
      <c r="B3" s="1352" t="str">
        <f>Index!B3</f>
        <v>MYT Petition Formats for Koyna</v>
      </c>
      <c r="C3" s="1353"/>
      <c r="D3" s="1353"/>
      <c r="E3" s="1353"/>
      <c r="F3" s="1353"/>
      <c r="G3" s="1353"/>
      <c r="H3" s="1353"/>
      <c r="I3" s="1353"/>
      <c r="J3" s="1353"/>
      <c r="K3" s="1353"/>
      <c r="L3" s="1353"/>
      <c r="M3" s="1353"/>
      <c r="N3" s="1353"/>
      <c r="O3" s="1353"/>
      <c r="P3" s="1353"/>
      <c r="Q3" s="1353"/>
      <c r="R3" s="62"/>
    </row>
    <row r="4" spans="1:20" x14ac:dyDescent="0.3">
      <c r="B4" s="1354" t="s">
        <v>495</v>
      </c>
      <c r="C4" s="1353"/>
      <c r="D4" s="1353"/>
      <c r="E4" s="1353"/>
      <c r="F4" s="1353"/>
      <c r="G4" s="1353"/>
      <c r="H4" s="1353"/>
      <c r="I4" s="1353"/>
      <c r="J4" s="1353"/>
      <c r="K4" s="1353"/>
      <c r="L4" s="1353"/>
      <c r="M4" s="1353"/>
      <c r="N4" s="1353"/>
      <c r="O4" s="1353"/>
      <c r="P4" s="1353"/>
      <c r="Q4" s="1353"/>
      <c r="R4" s="1353"/>
    </row>
    <row r="5" spans="1:20" x14ac:dyDescent="0.3">
      <c r="B5" s="260"/>
      <c r="C5" s="259"/>
      <c r="D5" s="266"/>
      <c r="E5" s="266"/>
      <c r="F5" s="266"/>
      <c r="G5" s="327"/>
      <c r="H5" s="327"/>
      <c r="I5" s="327"/>
      <c r="J5" s="259"/>
      <c r="K5" s="259"/>
      <c r="L5" s="259"/>
      <c r="M5" s="259"/>
      <c r="N5" s="259"/>
      <c r="O5" s="259"/>
      <c r="P5" s="259"/>
      <c r="Q5" s="259"/>
      <c r="R5" s="259"/>
    </row>
    <row r="6" spans="1:20" x14ac:dyDescent="0.3">
      <c r="S6" s="21" t="s">
        <v>10</v>
      </c>
    </row>
    <row r="7" spans="1:20" s="13" customFormat="1" ht="15" customHeight="1" x14ac:dyDescent="0.25">
      <c r="B7" s="1477" t="s">
        <v>343</v>
      </c>
      <c r="C7" s="1484" t="s">
        <v>37</v>
      </c>
      <c r="D7" s="1362" t="s">
        <v>519</v>
      </c>
      <c r="E7" s="1363"/>
      <c r="F7" s="1364"/>
      <c r="G7" s="1362" t="s">
        <v>520</v>
      </c>
      <c r="H7" s="1363"/>
      <c r="I7" s="1364"/>
      <c r="J7" s="1362" t="s">
        <v>521</v>
      </c>
      <c r="K7" s="1363"/>
      <c r="L7" s="1363"/>
      <c r="M7" s="1363"/>
      <c r="N7" s="1364"/>
      <c r="O7" s="1338" t="s">
        <v>913</v>
      </c>
      <c r="P7" s="1338" t="s">
        <v>914</v>
      </c>
      <c r="Q7" s="1338" t="s">
        <v>918</v>
      </c>
      <c r="R7" s="1338" t="s">
        <v>915</v>
      </c>
      <c r="S7" s="1338" t="s">
        <v>917</v>
      </c>
    </row>
    <row r="8" spans="1:20" s="13" customFormat="1" ht="42" x14ac:dyDescent="0.25">
      <c r="B8" s="1478"/>
      <c r="C8" s="1484"/>
      <c r="D8" s="1336" t="s">
        <v>955</v>
      </c>
      <c r="E8" s="1337" t="s">
        <v>79</v>
      </c>
      <c r="F8" s="1337" t="s">
        <v>459</v>
      </c>
      <c r="G8" s="1336" t="s">
        <v>955</v>
      </c>
      <c r="H8" s="1337" t="s">
        <v>79</v>
      </c>
      <c r="I8" s="1337" t="s">
        <v>459</v>
      </c>
      <c r="J8" s="1337" t="s">
        <v>955</v>
      </c>
      <c r="K8" s="1337" t="s">
        <v>449</v>
      </c>
      <c r="L8" s="1337" t="s">
        <v>455</v>
      </c>
      <c r="M8" s="1337" t="s">
        <v>80</v>
      </c>
      <c r="N8" s="1337" t="s">
        <v>460</v>
      </c>
      <c r="O8" s="1337" t="s">
        <v>916</v>
      </c>
      <c r="P8" s="1337" t="s">
        <v>916</v>
      </c>
      <c r="Q8" s="1337" t="s">
        <v>916</v>
      </c>
      <c r="R8" s="1337" t="s">
        <v>916</v>
      </c>
      <c r="S8" s="1337" t="s">
        <v>916</v>
      </c>
    </row>
    <row r="9" spans="1:20" s="13" customFormat="1" x14ac:dyDescent="0.25">
      <c r="B9" s="1483"/>
      <c r="C9" s="1485"/>
      <c r="D9" s="1337" t="s">
        <v>81</v>
      </c>
      <c r="E9" s="1337" t="s">
        <v>82</v>
      </c>
      <c r="F9" s="1337" t="s">
        <v>692</v>
      </c>
      <c r="G9" s="1337" t="s">
        <v>397</v>
      </c>
      <c r="H9" s="1337" t="s">
        <v>414</v>
      </c>
      <c r="I9" s="1337" t="s">
        <v>465</v>
      </c>
      <c r="J9" s="1337" t="s">
        <v>415</v>
      </c>
      <c r="K9" s="1337" t="s">
        <v>416</v>
      </c>
      <c r="L9" s="1337" t="s">
        <v>603</v>
      </c>
      <c r="M9" s="1337" t="s">
        <v>693</v>
      </c>
      <c r="N9" s="1337" t="s">
        <v>516</v>
      </c>
      <c r="O9" s="1337" t="s">
        <v>605</v>
      </c>
      <c r="P9" s="1337" t="s">
        <v>606</v>
      </c>
      <c r="Q9" s="1337" t="s">
        <v>607</v>
      </c>
      <c r="R9" s="1337" t="s">
        <v>672</v>
      </c>
      <c r="S9" s="1337" t="s">
        <v>608</v>
      </c>
    </row>
    <row r="10" spans="1:20" s="91" customFormat="1" x14ac:dyDescent="0.25">
      <c r="B10" s="207">
        <v>1</v>
      </c>
      <c r="C10" s="169" t="s">
        <v>22</v>
      </c>
      <c r="D10" s="477"/>
      <c r="E10" s="477">
        <f>'F4.2'!$U$208</f>
        <v>28.905417599999993</v>
      </c>
      <c r="F10" s="477"/>
      <c r="G10" s="1339"/>
      <c r="H10" s="477">
        <f>'F4.2'!$V$208</f>
        <v>16.0786205</v>
      </c>
      <c r="I10" s="479"/>
      <c r="J10" s="479"/>
      <c r="K10" s="477"/>
      <c r="L10" s="477"/>
      <c r="M10" s="477">
        <f>'F4.2'!$W$208</f>
        <v>39.090000000000003</v>
      </c>
      <c r="N10" s="1341"/>
      <c r="O10" s="477">
        <f>'F4.2'!X$208</f>
        <v>93.220000000000013</v>
      </c>
      <c r="P10" s="477">
        <f>'F4.2'!Y$208</f>
        <v>135.06</v>
      </c>
      <c r="Q10" s="477">
        <f>'F4.2'!Z$208</f>
        <v>77.5</v>
      </c>
      <c r="R10" s="477">
        <f>'F4.2'!AA$208</f>
        <v>56</v>
      </c>
      <c r="S10" s="477">
        <f>'F4.2'!AB$208</f>
        <v>55.430000000000007</v>
      </c>
      <c r="T10" s="366"/>
    </row>
    <row r="11" spans="1:20" s="91" customFormat="1" x14ac:dyDescent="0.25">
      <c r="B11" s="207"/>
      <c r="C11" s="169"/>
      <c r="D11" s="352"/>
      <c r="E11" s="352"/>
      <c r="F11" s="352"/>
      <c r="G11" s="1340"/>
      <c r="H11" s="365"/>
      <c r="I11" s="365"/>
      <c r="J11" s="365"/>
      <c r="K11" s="1341"/>
      <c r="L11" s="1341"/>
      <c r="M11" s="1341"/>
      <c r="N11" s="1341"/>
      <c r="O11" s="1341"/>
      <c r="P11" s="1341"/>
      <c r="Q11" s="1341"/>
      <c r="R11" s="1341"/>
      <c r="S11" s="1341"/>
      <c r="T11" s="366"/>
    </row>
    <row r="12" spans="1:20" s="91" customFormat="1" x14ac:dyDescent="0.25">
      <c r="B12" s="207">
        <f>B10+1</f>
        <v>2</v>
      </c>
      <c r="C12" s="92" t="s">
        <v>18</v>
      </c>
      <c r="D12" s="1342">
        <v>37.952029999999993</v>
      </c>
      <c r="E12" s="367">
        <f>'F5'!E31</f>
        <v>10.5</v>
      </c>
      <c r="F12" s="352">
        <f>E12-D12</f>
        <v>-27.452029999999993</v>
      </c>
      <c r="G12" s="365">
        <v>34.94</v>
      </c>
      <c r="H12" s="367">
        <f>'F5'!J31</f>
        <v>9.5300000000000011</v>
      </c>
      <c r="I12" s="365">
        <f t="shared" ref="I12:I13" si="0">H12-G12</f>
        <v>-25.409999999999997</v>
      </c>
      <c r="J12" s="365">
        <v>43.959999999999994</v>
      </c>
      <c r="K12" s="507">
        <v>24.41</v>
      </c>
      <c r="L12" s="507">
        <v>34.450000000000003</v>
      </c>
      <c r="M12" s="1341">
        <f>'F5'!$O$31</f>
        <v>58.86</v>
      </c>
      <c r="N12" s="1341">
        <f t="shared" ref="N12:N13" si="1">M12-J12</f>
        <v>14.900000000000006</v>
      </c>
      <c r="O12" s="367">
        <f>'F5 (T)'!T31</f>
        <v>32.803333333333327</v>
      </c>
      <c r="P12" s="367">
        <f>'F5 (T)'!E57</f>
        <v>32.645000000000003</v>
      </c>
      <c r="Q12" s="367">
        <f>'F5 (T)'!J57</f>
        <v>38.75</v>
      </c>
      <c r="R12" s="367">
        <f>'F5 (T)'!O57</f>
        <v>37.333333333333329</v>
      </c>
      <c r="S12" s="367">
        <f>'F5 (T)'!T57</f>
        <v>55.43</v>
      </c>
      <c r="T12" s="366"/>
    </row>
    <row r="13" spans="1:20" s="91" customFormat="1" x14ac:dyDescent="0.25">
      <c r="B13" s="207">
        <f t="shared" ref="B13:B14" si="2">B12+1</f>
        <v>3</v>
      </c>
      <c r="C13" s="92" t="s">
        <v>419</v>
      </c>
      <c r="D13" s="367"/>
      <c r="E13" s="367"/>
      <c r="F13" s="352">
        <f>E13-D13</f>
        <v>0</v>
      </c>
      <c r="G13" s="365"/>
      <c r="H13" s="367"/>
      <c r="I13" s="365">
        <f t="shared" si="0"/>
        <v>0</v>
      </c>
      <c r="J13" s="365"/>
      <c r="K13" s="367"/>
      <c r="L13" s="367"/>
      <c r="M13" s="1341">
        <f t="shared" ref="M13" si="3">K13+L13</f>
        <v>0</v>
      </c>
      <c r="N13" s="1341">
        <f t="shared" si="1"/>
        <v>0</v>
      </c>
      <c r="O13" s="367"/>
      <c r="P13" s="367"/>
      <c r="Q13" s="367"/>
      <c r="R13" s="367"/>
      <c r="S13" s="367"/>
      <c r="T13" s="366"/>
    </row>
    <row r="14" spans="1:20" s="93" customFormat="1" x14ac:dyDescent="0.25">
      <c r="B14" s="207">
        <f t="shared" si="2"/>
        <v>4</v>
      </c>
      <c r="C14" s="92" t="s">
        <v>496</v>
      </c>
      <c r="D14" s="367">
        <f t="shared" ref="D14:S14" si="4">D12+D13</f>
        <v>37.952029999999993</v>
      </c>
      <c r="E14" s="367">
        <f t="shared" si="4"/>
        <v>10.5</v>
      </c>
      <c r="F14" s="367">
        <f t="shared" si="4"/>
        <v>-27.452029999999993</v>
      </c>
      <c r="G14" s="367">
        <f t="shared" si="4"/>
        <v>34.94</v>
      </c>
      <c r="H14" s="367">
        <f t="shared" si="4"/>
        <v>9.5300000000000011</v>
      </c>
      <c r="I14" s="367">
        <f t="shared" si="4"/>
        <v>-25.409999999999997</v>
      </c>
      <c r="J14" s="367">
        <f t="shared" si="4"/>
        <v>43.959999999999994</v>
      </c>
      <c r="K14" s="367">
        <f t="shared" si="4"/>
        <v>24.41</v>
      </c>
      <c r="L14" s="367">
        <f t="shared" si="4"/>
        <v>34.450000000000003</v>
      </c>
      <c r="M14" s="367">
        <f t="shared" si="4"/>
        <v>58.86</v>
      </c>
      <c r="N14" s="367">
        <f t="shared" si="4"/>
        <v>14.900000000000006</v>
      </c>
      <c r="O14" s="367">
        <f t="shared" si="4"/>
        <v>32.803333333333327</v>
      </c>
      <c r="P14" s="367">
        <f t="shared" si="4"/>
        <v>32.645000000000003</v>
      </c>
      <c r="Q14" s="367">
        <f t="shared" si="4"/>
        <v>38.75</v>
      </c>
      <c r="R14" s="367">
        <f t="shared" si="4"/>
        <v>37.333333333333329</v>
      </c>
      <c r="S14" s="367">
        <f t="shared" si="4"/>
        <v>55.43</v>
      </c>
      <c r="T14" s="368"/>
    </row>
    <row r="15" spans="1:20" s="552" customFormat="1" x14ac:dyDescent="0.25">
      <c r="B15" s="1113"/>
      <c r="C15" s="1114"/>
      <c r="D15" s="1114"/>
      <c r="E15" s="1115">
        <f>'F5 (T)'!E31-E14</f>
        <v>0</v>
      </c>
      <c r="F15" s="1114"/>
      <c r="G15" s="1114"/>
      <c r="H15" s="1115">
        <f>'F5 (T)'!J31-H14</f>
        <v>0</v>
      </c>
      <c r="I15" s="1114"/>
      <c r="J15" s="1116"/>
      <c r="K15" s="1116"/>
      <c r="L15" s="1116"/>
      <c r="M15" s="1117">
        <f>'F5 (T)'!O31-M14</f>
        <v>0</v>
      </c>
      <c r="N15" s="1116"/>
      <c r="O15" s="1117">
        <f>'F5 (T)'!$T$31-O14</f>
        <v>0</v>
      </c>
      <c r="P15" s="1118">
        <f>'F5 (T)'!$E$57-P14</f>
        <v>0</v>
      </c>
      <c r="Q15" s="1118">
        <f>'F5 (T)'!$J$57-Q14</f>
        <v>0</v>
      </c>
      <c r="R15" s="1118">
        <f>'F5 (T)'!$O$57-R14</f>
        <v>0</v>
      </c>
      <c r="S15" s="1118">
        <f>'F5 (T)'!$T$57-S14</f>
        <v>0</v>
      </c>
    </row>
    <row r="16" spans="1:20" s="1" customFormat="1" x14ac:dyDescent="0.3">
      <c r="A16" s="5"/>
      <c r="B16" s="13" t="s">
        <v>1426</v>
      </c>
      <c r="N16" s="5"/>
      <c r="O16" s="5"/>
      <c r="P16" s="5"/>
      <c r="Q16" s="5"/>
      <c r="R16" s="5"/>
    </row>
    <row r="17" spans="1:18" s="1" customFormat="1" x14ac:dyDescent="0.3">
      <c r="A17" s="5"/>
      <c r="B17" s="13"/>
      <c r="C17" s="1" t="s">
        <v>651</v>
      </c>
      <c r="N17" s="5"/>
      <c r="O17" s="5"/>
      <c r="P17" s="5"/>
      <c r="Q17" s="5"/>
      <c r="R17" s="5"/>
    </row>
  </sheetData>
  <mergeCells count="8">
    <mergeCell ref="B2:Q2"/>
    <mergeCell ref="B3:Q3"/>
    <mergeCell ref="B4:R4"/>
    <mergeCell ref="B7:B9"/>
    <mergeCell ref="C7:C9"/>
    <mergeCell ref="G7:I7"/>
    <mergeCell ref="J7:N7"/>
    <mergeCell ref="D7:F7"/>
  </mergeCells>
  <pageMargins left="1.02" right="0.25" top="1" bottom="1" header="0.25" footer="0.25"/>
  <pageSetup paperSize="9" scale="54" orientation="landscape" r:id="rId1"/>
  <headerFooter alignWithMargins="0">
    <oddHeader>&amp;F</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75"/>
  <sheetViews>
    <sheetView view="pageBreakPreview" zoomScale="85" zoomScaleNormal="70" zoomScaleSheetLayoutView="85" workbookViewId="0">
      <pane xSplit="2" ySplit="6" topLeftCell="C15" activePane="bottomRight" state="frozen"/>
      <selection activeCell="N25" sqref="N25"/>
      <selection pane="topRight" activeCell="N25" sqref="N25"/>
      <selection pane="bottomLeft" activeCell="N25" sqref="N25"/>
      <selection pane="bottomRight" activeCell="D1" sqref="A1:XFD1048576"/>
    </sheetView>
  </sheetViews>
  <sheetFormatPr defaultColWidth="9.1796875" defaultRowHeight="14.5" x14ac:dyDescent="0.35"/>
  <cols>
    <col min="1" max="1" width="7.26953125" style="1312" customWidth="1"/>
    <col min="2" max="2" width="48.54296875" style="1313" customWidth="1"/>
    <col min="3" max="3" width="9.54296875" style="1313" customWidth="1"/>
    <col min="4" max="4" width="27.7265625" style="1335" customWidth="1"/>
    <col min="5" max="5" width="11.54296875" style="1314" customWidth="1"/>
    <col min="6" max="6" width="37" style="962" customWidth="1"/>
    <col min="7" max="7" width="9.81640625" style="963" bestFit="1" customWidth="1"/>
    <col min="8" max="8" width="8.7265625" style="963" customWidth="1"/>
    <col min="9" max="10" width="9.81640625" style="963" bestFit="1" customWidth="1"/>
    <col min="11" max="11" width="8.7265625" style="963" customWidth="1"/>
    <col min="12" max="12" width="10.26953125" style="963" bestFit="1" customWidth="1"/>
    <col min="13" max="13" width="9.453125" style="962" bestFit="1" customWidth="1"/>
    <col min="14" max="14" width="9.7265625" style="962" customWidth="1"/>
    <col min="15" max="15" width="10" style="962" customWidth="1"/>
    <col min="16" max="16" width="8.7265625" style="1315" customWidth="1"/>
    <col min="17" max="17" width="6.54296875" style="962" bestFit="1" customWidth="1"/>
    <col min="18" max="18" width="9.7265625" style="962" bestFit="1" customWidth="1"/>
    <col min="19" max="19" width="10.26953125" style="1313" customWidth="1"/>
    <col min="20" max="20" width="12.7265625" style="962" customWidth="1"/>
    <col min="21" max="21" width="14" style="962" customWidth="1"/>
    <col min="22" max="24" width="12.7265625" style="962" customWidth="1"/>
    <col min="25" max="25" width="15.26953125" style="962" customWidth="1"/>
    <col min="26" max="26" width="12.54296875" style="962" customWidth="1"/>
    <col min="27" max="27" width="13.453125" style="962" customWidth="1"/>
    <col min="28" max="28" width="13.54296875" style="962" customWidth="1"/>
    <col min="29" max="16384" width="9.1796875" style="962"/>
  </cols>
  <sheetData>
    <row r="1" spans="1:28" x14ac:dyDescent="0.35">
      <c r="D1" s="523" t="s">
        <v>1427</v>
      </c>
    </row>
    <row r="2" spans="1:28" x14ac:dyDescent="0.35">
      <c r="D2" s="982" t="s">
        <v>888</v>
      </c>
    </row>
    <row r="3" spans="1:28" x14ac:dyDescent="0.35">
      <c r="B3" s="1316" t="s">
        <v>0</v>
      </c>
      <c r="D3" s="981" t="s">
        <v>515</v>
      </c>
      <c r="F3" s="979"/>
      <c r="G3" s="980"/>
      <c r="H3" s="980"/>
      <c r="I3" s="980"/>
      <c r="J3" s="980"/>
      <c r="K3" s="980"/>
      <c r="L3" s="980"/>
      <c r="M3" s="979"/>
      <c r="N3" s="979"/>
      <c r="O3" s="979"/>
      <c r="P3" s="1317"/>
      <c r="Q3" s="979"/>
      <c r="R3" s="979"/>
      <c r="S3" s="1318" t="s">
        <v>10</v>
      </c>
      <c r="T3" s="979"/>
      <c r="U3" s="979"/>
      <c r="V3" s="979"/>
      <c r="W3" s="979"/>
      <c r="X3" s="979"/>
      <c r="Y3" s="979"/>
      <c r="Z3" s="979"/>
      <c r="AA3" s="979"/>
      <c r="AB3" s="979"/>
    </row>
    <row r="4" spans="1:28" s="538" customFormat="1" x14ac:dyDescent="0.25">
      <c r="A4" s="1487" t="s">
        <v>343</v>
      </c>
      <c r="B4" s="1488" t="s">
        <v>16</v>
      </c>
      <c r="C4" s="1488" t="s">
        <v>1</v>
      </c>
      <c r="D4" s="1488" t="s">
        <v>503</v>
      </c>
      <c r="E4" s="1489" t="s">
        <v>504</v>
      </c>
      <c r="F4" s="1486" t="s">
        <v>4</v>
      </c>
      <c r="G4" s="1492" t="s">
        <v>2</v>
      </c>
      <c r="H4" s="1493"/>
      <c r="I4" s="1494"/>
      <c r="J4" s="1492" t="s">
        <v>8</v>
      </c>
      <c r="K4" s="1493"/>
      <c r="L4" s="1494"/>
      <c r="M4" s="1486" t="s">
        <v>505</v>
      </c>
      <c r="N4" s="1486"/>
      <c r="O4" s="1486"/>
      <c r="P4" s="1486"/>
      <c r="Q4" s="1486"/>
      <c r="R4" s="1486"/>
      <c r="S4" s="1486"/>
    </row>
    <row r="5" spans="1:28" s="538" customFormat="1" x14ac:dyDescent="0.25">
      <c r="A5" s="1487"/>
      <c r="B5" s="1488"/>
      <c r="C5" s="1488"/>
      <c r="D5" s="1488"/>
      <c r="E5" s="1489"/>
      <c r="F5" s="1486"/>
      <c r="G5" s="1495" t="s">
        <v>11</v>
      </c>
      <c r="H5" s="1495" t="s">
        <v>9</v>
      </c>
      <c r="I5" s="1495" t="s">
        <v>506</v>
      </c>
      <c r="J5" s="1495" t="s">
        <v>11</v>
      </c>
      <c r="K5" s="1495" t="s">
        <v>9</v>
      </c>
      <c r="L5" s="1495" t="s">
        <v>7</v>
      </c>
      <c r="M5" s="1490" t="s">
        <v>25</v>
      </c>
      <c r="N5" s="1486" t="s">
        <v>507</v>
      </c>
      <c r="O5" s="1491" t="s">
        <v>685</v>
      </c>
      <c r="P5" s="1491"/>
      <c r="Q5" s="1491"/>
      <c r="R5" s="1491"/>
      <c r="S5" s="1491"/>
    </row>
    <row r="6" spans="1:28" ht="43.5" x14ac:dyDescent="0.35">
      <c r="A6" s="1487"/>
      <c r="B6" s="1488"/>
      <c r="C6" s="1488"/>
      <c r="D6" s="1488"/>
      <c r="E6" s="1489"/>
      <c r="F6" s="1486"/>
      <c r="G6" s="1496"/>
      <c r="H6" s="1496"/>
      <c r="I6" s="1496"/>
      <c r="J6" s="1496"/>
      <c r="K6" s="1496"/>
      <c r="L6" s="1496"/>
      <c r="M6" s="1490"/>
      <c r="N6" s="1486"/>
      <c r="O6" s="524" t="s">
        <v>690</v>
      </c>
      <c r="P6" s="1319" t="s">
        <v>686</v>
      </c>
      <c r="Q6" s="524" t="s">
        <v>687</v>
      </c>
      <c r="R6" s="524" t="s">
        <v>688</v>
      </c>
      <c r="S6" s="1319" t="s">
        <v>689</v>
      </c>
    </row>
    <row r="7" spans="1:28" x14ac:dyDescent="0.35">
      <c r="A7" s="1320"/>
      <c r="B7" s="1188"/>
      <c r="C7" s="1188"/>
      <c r="D7" s="1188"/>
      <c r="E7" s="1321"/>
      <c r="F7" s="976"/>
      <c r="G7" s="978"/>
      <c r="H7" s="978"/>
      <c r="I7" s="978"/>
      <c r="J7" s="978"/>
      <c r="K7" s="978"/>
      <c r="L7" s="978"/>
      <c r="M7" s="977"/>
      <c r="N7" s="976"/>
      <c r="O7" s="976"/>
      <c r="P7" s="1188"/>
      <c r="Q7" s="976"/>
      <c r="R7" s="976"/>
      <c r="S7" s="1188"/>
    </row>
    <row r="8" spans="1:28" x14ac:dyDescent="0.35">
      <c r="A8" s="1322"/>
      <c r="B8" s="975" t="s">
        <v>902</v>
      </c>
      <c r="C8" s="971"/>
      <c r="D8" s="973"/>
      <c r="E8" s="972"/>
      <c r="F8" s="971"/>
      <c r="G8" s="972"/>
      <c r="H8" s="972"/>
      <c r="I8" s="972"/>
      <c r="J8" s="972"/>
      <c r="K8" s="972"/>
      <c r="L8" s="972"/>
      <c r="M8" s="971"/>
      <c r="N8" s="971"/>
      <c r="O8" s="971"/>
      <c r="P8" s="1323"/>
      <c r="Q8" s="971"/>
      <c r="R8" s="971"/>
      <c r="S8" s="1324"/>
    </row>
    <row r="9" spans="1:28" x14ac:dyDescent="0.35">
      <c r="A9" s="1322"/>
      <c r="B9" s="974" t="s">
        <v>904</v>
      </c>
      <c r="C9" s="971"/>
      <c r="D9" s="973"/>
      <c r="E9" s="972"/>
      <c r="F9" s="971"/>
      <c r="G9" s="972"/>
      <c r="H9" s="972"/>
      <c r="I9" s="972"/>
      <c r="J9" s="972"/>
      <c r="K9" s="972"/>
      <c r="L9" s="972"/>
      <c r="M9" s="971"/>
      <c r="N9" s="971"/>
      <c r="O9" s="971"/>
      <c r="P9" s="1323"/>
      <c r="Q9" s="971"/>
      <c r="R9" s="971"/>
      <c r="S9" s="1324"/>
    </row>
    <row r="10" spans="1:28" ht="29" x14ac:dyDescent="0.35">
      <c r="A10" s="1131">
        <v>1</v>
      </c>
      <c r="B10" s="1132" t="s">
        <v>1746</v>
      </c>
      <c r="C10" s="1131" t="s">
        <v>889</v>
      </c>
      <c r="D10" s="1131" t="s">
        <v>1745</v>
      </c>
      <c r="E10" s="1325">
        <v>41739</v>
      </c>
      <c r="F10" s="964">
        <v>0</v>
      </c>
      <c r="G10" s="1325">
        <f t="shared" ref="G10:G73" si="0">E10</f>
        <v>41739</v>
      </c>
      <c r="H10" s="1325"/>
      <c r="I10" s="1325" t="s">
        <v>905</v>
      </c>
      <c r="J10" s="1325" t="s">
        <v>905</v>
      </c>
      <c r="K10" s="1325"/>
      <c r="L10" s="1325" t="s">
        <v>905</v>
      </c>
      <c r="M10" s="969">
        <v>0</v>
      </c>
      <c r="N10" s="969">
        <v>0</v>
      </c>
      <c r="O10" s="970"/>
      <c r="P10" s="1266"/>
      <c r="Q10" s="970"/>
      <c r="R10" s="970"/>
      <c r="S10" s="969">
        <f>IF(SUM(O10:R10)=0,M10-N10,SUM(O10:R10))</f>
        <v>0</v>
      </c>
    </row>
    <row r="11" spans="1:28" ht="66" customHeight="1" x14ac:dyDescent="0.35">
      <c r="A11" s="1137">
        <v>1.1000000000000001</v>
      </c>
      <c r="B11" s="1138" t="s">
        <v>1744</v>
      </c>
      <c r="C11" s="1235" t="s">
        <v>891</v>
      </c>
      <c r="D11" s="1137" t="s">
        <v>1745</v>
      </c>
      <c r="E11" s="1201">
        <v>41739</v>
      </c>
      <c r="F11" s="964" t="s">
        <v>1743</v>
      </c>
      <c r="G11" s="1326">
        <f t="shared" si="0"/>
        <v>41739</v>
      </c>
      <c r="H11" s="1326"/>
      <c r="I11" s="1326">
        <v>41711</v>
      </c>
      <c r="J11" s="1326">
        <v>42078</v>
      </c>
      <c r="K11" s="1326"/>
      <c r="L11" s="1326">
        <v>42088</v>
      </c>
      <c r="M11" s="1327">
        <v>6.8555000000000001</v>
      </c>
      <c r="N11" s="1327">
        <v>7.8385819000000003</v>
      </c>
      <c r="O11" s="1327"/>
      <c r="P11" s="1327"/>
      <c r="Q11" s="1327"/>
      <c r="R11" s="1327"/>
      <c r="S11" s="1328">
        <f t="shared" ref="S11:S74" si="1">IF(SUM(O11:R11)=0,M11-N11,SUM(O11:R11))</f>
        <v>-0.98308190000000018</v>
      </c>
    </row>
    <row r="12" spans="1:28" ht="75.75" customHeight="1" x14ac:dyDescent="0.35">
      <c r="A12" s="1137">
        <v>1.2</v>
      </c>
      <c r="B12" s="1138" t="s">
        <v>1742</v>
      </c>
      <c r="C12" s="1235" t="s">
        <v>891</v>
      </c>
      <c r="D12" s="1137" t="s">
        <v>1745</v>
      </c>
      <c r="E12" s="1201">
        <v>41739</v>
      </c>
      <c r="F12" s="964" t="s">
        <v>1741</v>
      </c>
      <c r="G12" s="1326">
        <f t="shared" si="0"/>
        <v>41739</v>
      </c>
      <c r="H12" s="1326"/>
      <c r="I12" s="1326">
        <v>42111</v>
      </c>
      <c r="J12" s="1326">
        <v>42139</v>
      </c>
      <c r="K12" s="1326"/>
      <c r="L12" s="1326">
        <v>42476</v>
      </c>
      <c r="M12" s="1327">
        <v>1.23</v>
      </c>
      <c r="N12" s="1327">
        <v>1.1499999999999999</v>
      </c>
      <c r="O12" s="1327"/>
      <c r="P12" s="1327"/>
      <c r="Q12" s="1327"/>
      <c r="R12" s="1327"/>
      <c r="S12" s="1328">
        <f t="shared" si="1"/>
        <v>8.0000000000000071E-2</v>
      </c>
    </row>
    <row r="13" spans="1:28" ht="29" x14ac:dyDescent="0.35">
      <c r="A13" s="1137">
        <v>1.3</v>
      </c>
      <c r="B13" s="1138" t="s">
        <v>1740</v>
      </c>
      <c r="C13" s="1235" t="s">
        <v>891</v>
      </c>
      <c r="D13" s="1137" t="s">
        <v>1745</v>
      </c>
      <c r="E13" s="1201">
        <v>41739</v>
      </c>
      <c r="F13" s="964" t="s">
        <v>1738</v>
      </c>
      <c r="G13" s="1326">
        <f t="shared" si="0"/>
        <v>41739</v>
      </c>
      <c r="H13" s="1326"/>
      <c r="I13" s="1326">
        <v>42487</v>
      </c>
      <c r="J13" s="1326" t="s">
        <v>1739</v>
      </c>
      <c r="K13" s="1326"/>
      <c r="L13" s="1326">
        <v>42872</v>
      </c>
      <c r="M13" s="1327">
        <v>1.4675</v>
      </c>
      <c r="N13" s="1327">
        <v>1.474</v>
      </c>
      <c r="O13" s="1327"/>
      <c r="P13" s="1327"/>
      <c r="Q13" s="1327"/>
      <c r="R13" s="1327"/>
      <c r="S13" s="1328">
        <f t="shared" si="1"/>
        <v>-6.4999999999999503E-3</v>
      </c>
    </row>
    <row r="14" spans="1:28" ht="58" x14ac:dyDescent="0.35">
      <c r="A14" s="1137">
        <v>1.4</v>
      </c>
      <c r="B14" s="1138" t="s">
        <v>1737</v>
      </c>
      <c r="C14" s="1235" t="s">
        <v>891</v>
      </c>
      <c r="D14" s="1137" t="s">
        <v>1745</v>
      </c>
      <c r="E14" s="1201">
        <v>41739</v>
      </c>
      <c r="F14" s="964" t="s">
        <v>1732</v>
      </c>
      <c r="G14" s="1326">
        <f t="shared" si="0"/>
        <v>41739</v>
      </c>
      <c r="H14" s="1326"/>
      <c r="I14" s="1326">
        <v>40658</v>
      </c>
      <c r="J14" s="1326" t="s">
        <v>905</v>
      </c>
      <c r="K14" s="1326"/>
      <c r="L14" s="1326">
        <v>41705</v>
      </c>
      <c r="M14" s="1327">
        <v>0.1644613</v>
      </c>
      <c r="N14" s="1327">
        <v>0.1837684</v>
      </c>
      <c r="O14" s="1327"/>
      <c r="P14" s="1327"/>
      <c r="Q14" s="1327"/>
      <c r="R14" s="1327"/>
      <c r="S14" s="1328">
        <f t="shared" si="1"/>
        <v>-1.9307099999999994E-2</v>
      </c>
    </row>
    <row r="15" spans="1:28" ht="58" x14ac:dyDescent="0.35">
      <c r="A15" s="1137">
        <v>1.5</v>
      </c>
      <c r="B15" s="1138" t="s">
        <v>1736</v>
      </c>
      <c r="C15" s="1235" t="s">
        <v>891</v>
      </c>
      <c r="D15" s="1137" t="s">
        <v>1745</v>
      </c>
      <c r="E15" s="1201">
        <v>41739</v>
      </c>
      <c r="F15" s="964" t="s">
        <v>1734</v>
      </c>
      <c r="G15" s="1326">
        <f t="shared" si="0"/>
        <v>41739</v>
      </c>
      <c r="H15" s="1326"/>
      <c r="I15" s="1326">
        <v>40548</v>
      </c>
      <c r="J15" s="1326" t="s">
        <v>905</v>
      </c>
      <c r="K15" s="1326"/>
      <c r="L15" s="1326" t="s">
        <v>1735</v>
      </c>
      <c r="M15" s="1327">
        <v>1.8204346</v>
      </c>
      <c r="N15" s="1327">
        <v>2.1946485999999998</v>
      </c>
      <c r="O15" s="1327"/>
      <c r="P15" s="1327"/>
      <c r="Q15" s="1327"/>
      <c r="R15" s="1327"/>
      <c r="S15" s="1328">
        <f t="shared" si="1"/>
        <v>-0.37421399999999982</v>
      </c>
    </row>
    <row r="16" spans="1:28" ht="58" x14ac:dyDescent="0.35">
      <c r="A16" s="1137">
        <v>1.6</v>
      </c>
      <c r="B16" s="1138" t="s">
        <v>1733</v>
      </c>
      <c r="C16" s="1235" t="s">
        <v>891</v>
      </c>
      <c r="D16" s="1137" t="s">
        <v>1745</v>
      </c>
      <c r="E16" s="1201">
        <v>41739</v>
      </c>
      <c r="F16" s="964" t="s">
        <v>1732</v>
      </c>
      <c r="G16" s="1326">
        <f t="shared" si="0"/>
        <v>41739</v>
      </c>
      <c r="H16" s="1326"/>
      <c r="I16" s="1326">
        <v>41957</v>
      </c>
      <c r="J16" s="1326">
        <v>42322</v>
      </c>
      <c r="K16" s="1326"/>
      <c r="L16" s="1326">
        <v>42476</v>
      </c>
      <c r="M16" s="1327">
        <v>0.22775599999999999</v>
      </c>
      <c r="N16" s="1327">
        <v>0.2596135</v>
      </c>
      <c r="O16" s="1327"/>
      <c r="P16" s="1327"/>
      <c r="Q16" s="1327"/>
      <c r="R16" s="1327"/>
      <c r="S16" s="1328">
        <f t="shared" si="1"/>
        <v>-3.1857500000000011E-2</v>
      </c>
    </row>
    <row r="17" spans="1:19" ht="29" x14ac:dyDescent="0.35">
      <c r="A17" s="1137">
        <v>0</v>
      </c>
      <c r="B17" s="1138" t="s">
        <v>419</v>
      </c>
      <c r="C17" s="1235" t="s">
        <v>419</v>
      </c>
      <c r="D17" s="1137" t="s">
        <v>1745</v>
      </c>
      <c r="E17" s="1201">
        <v>41739</v>
      </c>
      <c r="F17" s="964">
        <v>0</v>
      </c>
      <c r="G17" s="1326">
        <f t="shared" si="0"/>
        <v>41739</v>
      </c>
      <c r="H17" s="1326"/>
      <c r="I17" s="1326" t="s">
        <v>905</v>
      </c>
      <c r="J17" s="1326" t="s">
        <v>905</v>
      </c>
      <c r="K17" s="1326"/>
      <c r="L17" s="1326" t="s">
        <v>905</v>
      </c>
      <c r="M17" s="1327">
        <v>0.13439999999999999</v>
      </c>
      <c r="N17" s="1327">
        <v>0</v>
      </c>
      <c r="O17" s="1327"/>
      <c r="P17" s="1327"/>
      <c r="Q17" s="1327"/>
      <c r="R17" s="1327"/>
      <c r="S17" s="1328">
        <f t="shared" si="1"/>
        <v>0.13439999999999999</v>
      </c>
    </row>
    <row r="18" spans="1:19" x14ac:dyDescent="0.35">
      <c r="A18" s="1329">
        <v>3</v>
      </c>
      <c r="B18" s="1132" t="s">
        <v>1779</v>
      </c>
      <c r="C18" s="1131" t="s">
        <v>889</v>
      </c>
      <c r="D18" s="1131" t="s">
        <v>1730</v>
      </c>
      <c r="E18" s="1325">
        <v>42313</v>
      </c>
      <c r="F18" s="964">
        <v>0</v>
      </c>
      <c r="G18" s="1325">
        <f t="shared" si="0"/>
        <v>42313</v>
      </c>
      <c r="H18" s="1325"/>
      <c r="I18" s="1325" t="s">
        <v>905</v>
      </c>
      <c r="J18" s="1325" t="s">
        <v>905</v>
      </c>
      <c r="K18" s="1325"/>
      <c r="L18" s="1325" t="s">
        <v>905</v>
      </c>
      <c r="M18" s="969">
        <v>0</v>
      </c>
      <c r="N18" s="969">
        <v>0</v>
      </c>
      <c r="O18" s="970"/>
      <c r="P18" s="1266"/>
      <c r="Q18" s="970"/>
      <c r="R18" s="970"/>
      <c r="S18" s="969">
        <f t="shared" si="1"/>
        <v>0</v>
      </c>
    </row>
    <row r="19" spans="1:19" ht="29" x14ac:dyDescent="0.35">
      <c r="A19" s="1149">
        <v>3.1</v>
      </c>
      <c r="B19" s="1150" t="s">
        <v>1729</v>
      </c>
      <c r="C19" s="1149" t="s">
        <v>891</v>
      </c>
      <c r="D19" s="1151" t="s">
        <v>1730</v>
      </c>
      <c r="E19" s="1214">
        <v>42313</v>
      </c>
      <c r="F19" s="964" t="s">
        <v>1728</v>
      </c>
      <c r="G19" s="1330">
        <f t="shared" si="0"/>
        <v>42313</v>
      </c>
      <c r="H19" s="1331"/>
      <c r="I19" s="1330">
        <v>42732</v>
      </c>
      <c r="J19" s="1330">
        <v>42856</v>
      </c>
      <c r="K19" s="1330"/>
      <c r="L19" s="1330">
        <v>43818</v>
      </c>
      <c r="M19" s="1332">
        <v>7.7759999999999998</v>
      </c>
      <c r="N19" s="1332">
        <v>7.0181969999999998</v>
      </c>
      <c r="O19" s="1332"/>
      <c r="P19" s="1332"/>
      <c r="Q19" s="1332"/>
      <c r="R19" s="1332"/>
      <c r="S19" s="1333">
        <f t="shared" si="1"/>
        <v>0.757803</v>
      </c>
    </row>
    <row r="20" spans="1:19" ht="29" x14ac:dyDescent="0.35">
      <c r="A20" s="1149">
        <v>3.2</v>
      </c>
      <c r="B20" s="1150" t="s">
        <v>1727</v>
      </c>
      <c r="C20" s="1149" t="s">
        <v>891</v>
      </c>
      <c r="D20" s="1151" t="s">
        <v>1730</v>
      </c>
      <c r="E20" s="1214">
        <v>42313</v>
      </c>
      <c r="F20" s="964" t="s">
        <v>1726</v>
      </c>
      <c r="G20" s="1330">
        <f t="shared" si="0"/>
        <v>42313</v>
      </c>
      <c r="H20" s="1331"/>
      <c r="I20" s="1330">
        <v>42903</v>
      </c>
      <c r="J20" s="1330">
        <v>42856</v>
      </c>
      <c r="K20" s="1330"/>
      <c r="L20" s="1330">
        <v>44012</v>
      </c>
      <c r="M20" s="1332">
        <v>8.9849999999999994</v>
      </c>
      <c r="N20" s="1332">
        <v>8.9364673999999997</v>
      </c>
      <c r="O20" s="1332"/>
      <c r="P20" s="1332"/>
      <c r="Q20" s="1332"/>
      <c r="R20" s="1332"/>
      <c r="S20" s="1333">
        <f t="shared" si="1"/>
        <v>4.8532599999999704E-2</v>
      </c>
    </row>
    <row r="21" spans="1:19" ht="43.5" x14ac:dyDescent="0.35">
      <c r="A21" s="1153">
        <v>3.3</v>
      </c>
      <c r="B21" s="1154" t="s">
        <v>1725</v>
      </c>
      <c r="C21" s="1149" t="s">
        <v>891</v>
      </c>
      <c r="D21" s="1151" t="s">
        <v>1730</v>
      </c>
      <c r="E21" s="1214">
        <v>42313</v>
      </c>
      <c r="F21" s="964" t="s">
        <v>1724</v>
      </c>
      <c r="G21" s="1330">
        <f t="shared" si="0"/>
        <v>42313</v>
      </c>
      <c r="H21" s="1331"/>
      <c r="I21" s="1330">
        <v>42903</v>
      </c>
      <c r="J21" s="1330">
        <v>42826</v>
      </c>
      <c r="K21" s="1330"/>
      <c r="L21" s="1330">
        <v>43136</v>
      </c>
      <c r="M21" s="1332">
        <v>4.4400000000000004</v>
      </c>
      <c r="N21" s="1332">
        <v>5.9018379999999997</v>
      </c>
      <c r="O21" s="1332"/>
      <c r="P21" s="1332"/>
      <c r="Q21" s="1332"/>
      <c r="R21" s="1332"/>
      <c r="S21" s="1333">
        <f t="shared" si="1"/>
        <v>-1.4618379999999993</v>
      </c>
    </row>
    <row r="22" spans="1:19" ht="29" x14ac:dyDescent="0.35">
      <c r="A22" s="1131">
        <v>4</v>
      </c>
      <c r="B22" s="1132" t="s">
        <v>1723</v>
      </c>
      <c r="C22" s="1131" t="s">
        <v>889</v>
      </c>
      <c r="D22" s="1131" t="s">
        <v>1722</v>
      </c>
      <c r="E22" s="1325">
        <v>42691</v>
      </c>
      <c r="F22" s="964">
        <v>0</v>
      </c>
      <c r="G22" s="1325">
        <f t="shared" si="0"/>
        <v>42691</v>
      </c>
      <c r="H22" s="1325"/>
      <c r="I22" s="1325" t="s">
        <v>905</v>
      </c>
      <c r="J22" s="1325" t="s">
        <v>905</v>
      </c>
      <c r="K22" s="1325"/>
      <c r="L22" s="1325" t="s">
        <v>905</v>
      </c>
      <c r="M22" s="969">
        <v>0</v>
      </c>
      <c r="N22" s="969">
        <v>0</v>
      </c>
      <c r="O22" s="970"/>
      <c r="P22" s="1266"/>
      <c r="Q22" s="970"/>
      <c r="R22" s="970"/>
      <c r="S22" s="969">
        <f t="shared" si="1"/>
        <v>0</v>
      </c>
    </row>
    <row r="23" spans="1:19" ht="43.5" x14ac:dyDescent="0.35">
      <c r="A23" s="1137">
        <v>4.0999999999999996</v>
      </c>
      <c r="B23" s="1138" t="s">
        <v>1721</v>
      </c>
      <c r="C23" s="1235" t="s">
        <v>891</v>
      </c>
      <c r="D23" s="1137" t="s">
        <v>1722</v>
      </c>
      <c r="E23" s="1201">
        <v>42691</v>
      </c>
      <c r="F23" s="964" t="s">
        <v>1719</v>
      </c>
      <c r="G23" s="1326">
        <f t="shared" si="0"/>
        <v>42691</v>
      </c>
      <c r="H23" s="1326"/>
      <c r="I23" s="1326">
        <v>43314</v>
      </c>
      <c r="J23" s="1326">
        <v>43207</v>
      </c>
      <c r="K23" s="1326"/>
      <c r="L23" s="1326">
        <v>43921</v>
      </c>
      <c r="M23" s="1327">
        <v>1.962432</v>
      </c>
      <c r="N23" s="1327">
        <v>2.0900159999999999</v>
      </c>
      <c r="O23" s="1327"/>
      <c r="P23" s="1327"/>
      <c r="Q23" s="1327"/>
      <c r="R23" s="1327"/>
      <c r="S23" s="1328">
        <f t="shared" si="1"/>
        <v>-0.12758399999999992</v>
      </c>
    </row>
    <row r="24" spans="1:19" ht="43.5" x14ac:dyDescent="0.35">
      <c r="A24" s="1137">
        <v>4.2</v>
      </c>
      <c r="B24" s="1138" t="s">
        <v>1720</v>
      </c>
      <c r="C24" s="1235" t="s">
        <v>891</v>
      </c>
      <c r="D24" s="1137" t="s">
        <v>1722</v>
      </c>
      <c r="E24" s="1201">
        <v>42691</v>
      </c>
      <c r="F24" s="964" t="s">
        <v>1719</v>
      </c>
      <c r="G24" s="1326">
        <f t="shared" si="0"/>
        <v>42691</v>
      </c>
      <c r="H24" s="1326"/>
      <c r="I24" s="1326">
        <v>42819</v>
      </c>
      <c r="J24" s="1326">
        <v>43025</v>
      </c>
      <c r="K24" s="1326"/>
      <c r="L24" s="1326">
        <v>43079</v>
      </c>
      <c r="M24" s="1327">
        <v>0.40508549999999999</v>
      </c>
      <c r="N24" s="1327">
        <v>0.3417</v>
      </c>
      <c r="O24" s="1327"/>
      <c r="P24" s="1327"/>
      <c r="Q24" s="1327"/>
      <c r="R24" s="1327"/>
      <c r="S24" s="1328">
        <f t="shared" si="1"/>
        <v>6.3385499999999984E-2</v>
      </c>
    </row>
    <row r="25" spans="1:19" ht="43.5" x14ac:dyDescent="0.35">
      <c r="A25" s="1137">
        <v>4.3</v>
      </c>
      <c r="B25" s="1138" t="s">
        <v>1718</v>
      </c>
      <c r="C25" s="1235" t="s">
        <v>891</v>
      </c>
      <c r="D25" s="1137" t="s">
        <v>1722</v>
      </c>
      <c r="E25" s="1201">
        <v>42691</v>
      </c>
      <c r="F25" s="964" t="s">
        <v>1717</v>
      </c>
      <c r="G25" s="1326">
        <f t="shared" si="0"/>
        <v>42691</v>
      </c>
      <c r="H25" s="1326"/>
      <c r="I25" s="1326">
        <v>42982</v>
      </c>
      <c r="J25" s="1326">
        <v>43086</v>
      </c>
      <c r="K25" s="1326"/>
      <c r="L25" s="1326">
        <v>43589</v>
      </c>
      <c r="M25" s="1327">
        <v>1.7099491</v>
      </c>
      <c r="N25" s="1334">
        <v>1.4730966999999999</v>
      </c>
      <c r="O25" s="1327"/>
      <c r="P25" s="1327"/>
      <c r="Q25" s="1327"/>
      <c r="R25" s="1327"/>
      <c r="S25" s="1328">
        <f t="shared" si="1"/>
        <v>0.23685240000000007</v>
      </c>
    </row>
    <row r="26" spans="1:19" ht="43.5" x14ac:dyDescent="0.35">
      <c r="A26" s="1137">
        <v>4.4000000000000004</v>
      </c>
      <c r="B26" s="1138" t="s">
        <v>1716</v>
      </c>
      <c r="C26" s="1235" t="s">
        <v>891</v>
      </c>
      <c r="D26" s="1137" t="s">
        <v>1722</v>
      </c>
      <c r="E26" s="1201">
        <v>42691</v>
      </c>
      <c r="F26" s="964" t="s">
        <v>1715</v>
      </c>
      <c r="G26" s="1326">
        <f t="shared" si="0"/>
        <v>42691</v>
      </c>
      <c r="H26" s="1326"/>
      <c r="I26" s="1326">
        <v>42832</v>
      </c>
      <c r="J26" s="1326">
        <v>43056</v>
      </c>
      <c r="K26" s="1326"/>
      <c r="L26" s="1326">
        <v>42908</v>
      </c>
      <c r="M26" s="1327">
        <v>0.43826300000000001</v>
      </c>
      <c r="N26" s="1327">
        <v>0.35899999999999999</v>
      </c>
      <c r="O26" s="1327"/>
      <c r="P26" s="1327"/>
      <c r="Q26" s="1327"/>
      <c r="R26" s="1327"/>
      <c r="S26" s="1328">
        <f t="shared" si="1"/>
        <v>7.9263000000000028E-2</v>
      </c>
    </row>
    <row r="27" spans="1:19" ht="43.5" x14ac:dyDescent="0.35">
      <c r="A27" s="1137">
        <v>4.5</v>
      </c>
      <c r="B27" s="1138" t="s">
        <v>1714</v>
      </c>
      <c r="C27" s="1235" t="s">
        <v>891</v>
      </c>
      <c r="D27" s="1137" t="s">
        <v>1722</v>
      </c>
      <c r="E27" s="1201">
        <v>42691</v>
      </c>
      <c r="F27" s="964" t="s">
        <v>1713</v>
      </c>
      <c r="G27" s="1326">
        <f t="shared" si="0"/>
        <v>42691</v>
      </c>
      <c r="H27" s="1326"/>
      <c r="I27" s="1326">
        <v>42832</v>
      </c>
      <c r="J27" s="1326">
        <v>43056</v>
      </c>
      <c r="K27" s="1326"/>
      <c r="L27" s="1326">
        <v>43090</v>
      </c>
      <c r="M27" s="1327">
        <v>1.2890455999999999</v>
      </c>
      <c r="N27" s="1327">
        <v>0.97899999999999998</v>
      </c>
      <c r="O27" s="1327"/>
      <c r="P27" s="1327"/>
      <c r="Q27" s="1327"/>
      <c r="R27" s="1327"/>
      <c r="S27" s="1328">
        <f t="shared" si="1"/>
        <v>0.31004559999999992</v>
      </c>
    </row>
    <row r="28" spans="1:19" ht="81.75" customHeight="1" x14ac:dyDescent="0.35">
      <c r="A28" s="1137">
        <v>4.5999999999999996</v>
      </c>
      <c r="B28" s="1138" t="s">
        <v>1712</v>
      </c>
      <c r="C28" s="1235" t="s">
        <v>891</v>
      </c>
      <c r="D28" s="1137" t="s">
        <v>1722</v>
      </c>
      <c r="E28" s="1201">
        <v>42691</v>
      </c>
      <c r="F28" s="964" t="s">
        <v>1711</v>
      </c>
      <c r="G28" s="1326">
        <f t="shared" si="0"/>
        <v>42691</v>
      </c>
      <c r="H28" s="1326"/>
      <c r="I28" s="1326">
        <v>42608</v>
      </c>
      <c r="J28" s="1326">
        <v>43025</v>
      </c>
      <c r="K28" s="1326"/>
      <c r="L28" s="1326">
        <v>44385</v>
      </c>
      <c r="M28" s="1327">
        <v>1.2316254</v>
      </c>
      <c r="N28" s="1327">
        <v>0.70174179999999997</v>
      </c>
      <c r="O28" s="1327"/>
      <c r="P28" s="1327"/>
      <c r="Q28" s="1327"/>
      <c r="R28" s="1327"/>
      <c r="S28" s="1328">
        <f t="shared" si="1"/>
        <v>0.52988360000000001</v>
      </c>
    </row>
    <row r="29" spans="1:19" ht="31.5" customHeight="1" x14ac:dyDescent="0.35">
      <c r="A29" s="1155">
        <v>4.7</v>
      </c>
      <c r="B29" s="1156" t="s">
        <v>1709</v>
      </c>
      <c r="C29" s="1149" t="s">
        <v>891</v>
      </c>
      <c r="D29" s="1151" t="s">
        <v>1722</v>
      </c>
      <c r="E29" s="1214">
        <v>42691</v>
      </c>
      <c r="F29" s="964" t="s">
        <v>1708</v>
      </c>
      <c r="G29" s="1330">
        <f t="shared" si="0"/>
        <v>42691</v>
      </c>
      <c r="H29" s="1331"/>
      <c r="I29" s="1330">
        <v>42614</v>
      </c>
      <c r="J29" s="1330">
        <v>43390</v>
      </c>
      <c r="K29" s="1330"/>
      <c r="L29" s="1330" t="s">
        <v>905</v>
      </c>
      <c r="M29" s="1332">
        <v>2.2151633999999998</v>
      </c>
      <c r="N29" s="1332">
        <v>2.7472045999999999</v>
      </c>
      <c r="O29" s="1332"/>
      <c r="P29" s="1332"/>
      <c r="Q29" s="1332"/>
      <c r="R29" s="1332"/>
      <c r="S29" s="1333">
        <f t="shared" si="1"/>
        <v>-0.5320412000000001</v>
      </c>
    </row>
    <row r="30" spans="1:19" ht="111.75" customHeight="1" x14ac:dyDescent="0.35">
      <c r="A30" s="1137">
        <v>4.8</v>
      </c>
      <c r="B30" s="1138" t="s">
        <v>1706</v>
      </c>
      <c r="C30" s="1235" t="s">
        <v>891</v>
      </c>
      <c r="D30" s="1137" t="s">
        <v>1722</v>
      </c>
      <c r="E30" s="1201">
        <v>42691</v>
      </c>
      <c r="F30" s="964" t="s">
        <v>1705</v>
      </c>
      <c r="G30" s="1326">
        <f t="shared" si="0"/>
        <v>42691</v>
      </c>
      <c r="H30" s="1326"/>
      <c r="I30" s="1326">
        <v>43013</v>
      </c>
      <c r="J30" s="1326">
        <v>43148</v>
      </c>
      <c r="K30" s="1326"/>
      <c r="L30" s="1326">
        <v>44259</v>
      </c>
      <c r="M30" s="1327">
        <v>2.8249399999999998</v>
      </c>
      <c r="N30" s="1327">
        <v>2.8673999999999999</v>
      </c>
      <c r="O30" s="1327"/>
      <c r="P30" s="1327"/>
      <c r="Q30" s="1327"/>
      <c r="R30" s="1327"/>
      <c r="S30" s="1328">
        <f t="shared" si="1"/>
        <v>-4.2460000000000164E-2</v>
      </c>
    </row>
    <row r="31" spans="1:19" ht="15.5" x14ac:dyDescent="0.35">
      <c r="A31" s="1137">
        <v>0</v>
      </c>
      <c r="B31" s="1138" t="s">
        <v>419</v>
      </c>
      <c r="C31" s="1235" t="s">
        <v>419</v>
      </c>
      <c r="D31" s="1137" t="s">
        <v>1722</v>
      </c>
      <c r="E31" s="1201">
        <v>42691</v>
      </c>
      <c r="F31" s="964">
        <v>0</v>
      </c>
      <c r="G31" s="1326">
        <f t="shared" si="0"/>
        <v>42691</v>
      </c>
      <c r="H31" s="1326"/>
      <c r="I31" s="1326" t="s">
        <v>905</v>
      </c>
      <c r="J31" s="1326" t="s">
        <v>905</v>
      </c>
      <c r="K31" s="1326"/>
      <c r="L31" s="1326" t="s">
        <v>905</v>
      </c>
      <c r="M31" s="1327">
        <v>0.9</v>
      </c>
      <c r="N31" s="1327">
        <v>0</v>
      </c>
      <c r="O31" s="1327"/>
      <c r="P31" s="1327"/>
      <c r="Q31" s="1327"/>
      <c r="R31" s="1327"/>
      <c r="S31" s="1328">
        <f t="shared" si="1"/>
        <v>0.9</v>
      </c>
    </row>
    <row r="32" spans="1:19" ht="29" x14ac:dyDescent="0.35">
      <c r="A32" s="1131">
        <v>7</v>
      </c>
      <c r="B32" s="1132" t="s">
        <v>1702</v>
      </c>
      <c r="C32" s="1131" t="s">
        <v>889</v>
      </c>
      <c r="D32" s="1131" t="s">
        <v>1703</v>
      </c>
      <c r="E32" s="1325">
        <v>43046</v>
      </c>
      <c r="F32" s="964">
        <v>0</v>
      </c>
      <c r="G32" s="1325">
        <f t="shared" si="0"/>
        <v>43046</v>
      </c>
      <c r="H32" s="1325"/>
      <c r="I32" s="1325" t="s">
        <v>905</v>
      </c>
      <c r="J32" s="1325" t="s">
        <v>905</v>
      </c>
      <c r="K32" s="1325"/>
      <c r="L32" s="1325" t="s">
        <v>905</v>
      </c>
      <c r="M32" s="969">
        <v>0</v>
      </c>
      <c r="N32" s="969">
        <v>0</v>
      </c>
      <c r="O32" s="970"/>
      <c r="P32" s="1266"/>
      <c r="Q32" s="970"/>
      <c r="R32" s="970"/>
      <c r="S32" s="969">
        <f t="shared" si="1"/>
        <v>0</v>
      </c>
    </row>
    <row r="33" spans="1:19" ht="29" x14ac:dyDescent="0.35">
      <c r="A33" s="1151">
        <v>7.1</v>
      </c>
      <c r="B33" s="1157" t="s">
        <v>1702</v>
      </c>
      <c r="C33" s="1149" t="s">
        <v>891</v>
      </c>
      <c r="D33" s="1151" t="s">
        <v>1703</v>
      </c>
      <c r="E33" s="1214">
        <v>43046</v>
      </c>
      <c r="F33" s="964" t="s">
        <v>1562</v>
      </c>
      <c r="G33" s="1330">
        <f t="shared" si="0"/>
        <v>43046</v>
      </c>
      <c r="H33" s="1331"/>
      <c r="I33" s="1330">
        <v>45117</v>
      </c>
      <c r="J33" s="1330">
        <v>43806</v>
      </c>
      <c r="K33" s="1330"/>
      <c r="L33" s="1330">
        <v>45405</v>
      </c>
      <c r="M33" s="1332">
        <v>22.54</v>
      </c>
      <c r="N33" s="1332">
        <v>16.579000000000001</v>
      </c>
      <c r="O33" s="1332"/>
      <c r="P33" s="1332"/>
      <c r="Q33" s="1332"/>
      <c r="R33" s="1332"/>
      <c r="S33" s="1333">
        <f t="shared" si="1"/>
        <v>5.9609999999999985</v>
      </c>
    </row>
    <row r="34" spans="1:19" ht="29" x14ac:dyDescent="0.35">
      <c r="A34" s="1131">
        <v>8</v>
      </c>
      <c r="B34" s="1132" t="s">
        <v>1699</v>
      </c>
      <c r="C34" s="1131" t="s">
        <v>889</v>
      </c>
      <c r="D34" s="1131" t="s">
        <v>1700</v>
      </c>
      <c r="E34" s="1325">
        <v>43032</v>
      </c>
      <c r="F34" s="964">
        <v>0</v>
      </c>
      <c r="G34" s="1325">
        <f t="shared" si="0"/>
        <v>43032</v>
      </c>
      <c r="H34" s="1325"/>
      <c r="I34" s="1325" t="s">
        <v>905</v>
      </c>
      <c r="J34" s="1325" t="s">
        <v>905</v>
      </c>
      <c r="K34" s="1325"/>
      <c r="L34" s="1325" t="s">
        <v>905</v>
      </c>
      <c r="M34" s="969">
        <v>0</v>
      </c>
      <c r="N34" s="969">
        <v>0</v>
      </c>
      <c r="O34" s="970"/>
      <c r="P34" s="1266"/>
      <c r="Q34" s="970"/>
      <c r="R34" s="970"/>
      <c r="S34" s="969">
        <f t="shared" si="1"/>
        <v>0</v>
      </c>
    </row>
    <row r="35" spans="1:19" ht="29" x14ac:dyDescent="0.35">
      <c r="A35" s="1151">
        <v>8.1</v>
      </c>
      <c r="B35" s="1157" t="s">
        <v>1699</v>
      </c>
      <c r="C35" s="1149" t="s">
        <v>891</v>
      </c>
      <c r="D35" s="1151" t="s">
        <v>1700</v>
      </c>
      <c r="E35" s="1214">
        <v>43032</v>
      </c>
      <c r="F35" s="964" t="s">
        <v>1562</v>
      </c>
      <c r="G35" s="1330">
        <f t="shared" si="0"/>
        <v>43032</v>
      </c>
      <c r="H35" s="1331"/>
      <c r="I35" s="1330">
        <v>43116</v>
      </c>
      <c r="J35" s="1330">
        <v>43762</v>
      </c>
      <c r="K35" s="1330"/>
      <c r="L35" s="1330" t="s">
        <v>905</v>
      </c>
      <c r="M35" s="1332">
        <v>13.07</v>
      </c>
      <c r="N35" s="1332">
        <v>0</v>
      </c>
      <c r="O35" s="1332"/>
      <c r="P35" s="1332"/>
      <c r="Q35" s="1332"/>
      <c r="R35" s="1332"/>
      <c r="S35" s="1333">
        <f t="shared" si="1"/>
        <v>13.07</v>
      </c>
    </row>
    <row r="36" spans="1:19" ht="29" x14ac:dyDescent="0.35">
      <c r="A36" s="1131">
        <v>11</v>
      </c>
      <c r="B36" s="1132" t="s">
        <v>1697</v>
      </c>
      <c r="C36" s="1131" t="s">
        <v>889</v>
      </c>
      <c r="D36" s="1131" t="s">
        <v>1696</v>
      </c>
      <c r="E36" s="1325">
        <v>43609</v>
      </c>
      <c r="F36" s="964">
        <v>0</v>
      </c>
      <c r="G36" s="1325">
        <f t="shared" si="0"/>
        <v>43609</v>
      </c>
      <c r="H36" s="1325"/>
      <c r="I36" s="1325" t="s">
        <v>905</v>
      </c>
      <c r="J36" s="1325" t="s">
        <v>905</v>
      </c>
      <c r="K36" s="1325"/>
      <c r="L36" s="1325" t="s">
        <v>905</v>
      </c>
      <c r="M36" s="969">
        <v>0</v>
      </c>
      <c r="N36" s="969">
        <v>0</v>
      </c>
      <c r="O36" s="970"/>
      <c r="P36" s="1266"/>
      <c r="Q36" s="970"/>
      <c r="R36" s="970"/>
      <c r="S36" s="969">
        <f t="shared" si="1"/>
        <v>0</v>
      </c>
    </row>
    <row r="37" spans="1:19" ht="29" x14ac:dyDescent="0.35">
      <c r="A37" s="1151">
        <v>11.1</v>
      </c>
      <c r="B37" s="1157" t="s">
        <v>1695</v>
      </c>
      <c r="C37" s="1149" t="s">
        <v>891</v>
      </c>
      <c r="D37" s="1151" t="s">
        <v>1696</v>
      </c>
      <c r="E37" s="1214">
        <v>43609</v>
      </c>
      <c r="F37" s="964" t="s">
        <v>1556</v>
      </c>
      <c r="G37" s="1330">
        <f t="shared" si="0"/>
        <v>43609</v>
      </c>
      <c r="H37" s="1331"/>
      <c r="I37" s="1330">
        <v>44580</v>
      </c>
      <c r="J37" s="1330">
        <v>44159</v>
      </c>
      <c r="K37" s="1330"/>
      <c r="L37" s="1330" t="s">
        <v>905</v>
      </c>
      <c r="M37" s="1332">
        <v>1.3440000000000001</v>
      </c>
      <c r="N37" s="1332">
        <v>0</v>
      </c>
      <c r="O37" s="1332"/>
      <c r="P37" s="1332"/>
      <c r="Q37" s="1332"/>
      <c r="R37" s="1332"/>
      <c r="S37" s="1333">
        <f t="shared" si="1"/>
        <v>1.3440000000000001</v>
      </c>
    </row>
    <row r="38" spans="1:19" ht="72.5" x14ac:dyDescent="0.35">
      <c r="A38" s="1151">
        <v>11.2</v>
      </c>
      <c r="B38" s="1157" t="s">
        <v>1693</v>
      </c>
      <c r="C38" s="1149" t="s">
        <v>891</v>
      </c>
      <c r="D38" s="1151" t="s">
        <v>1696</v>
      </c>
      <c r="E38" s="1214">
        <v>43609</v>
      </c>
      <c r="F38" s="964" t="s">
        <v>1437</v>
      </c>
      <c r="G38" s="1330">
        <f t="shared" si="0"/>
        <v>43609</v>
      </c>
      <c r="H38" s="1331"/>
      <c r="I38" s="1330">
        <v>44777</v>
      </c>
      <c r="J38" s="1330">
        <v>44251</v>
      </c>
      <c r="K38" s="1330"/>
      <c r="L38" s="1330" t="s">
        <v>905</v>
      </c>
      <c r="M38" s="1332">
        <v>1.097</v>
      </c>
      <c r="N38" s="1332">
        <v>0.82</v>
      </c>
      <c r="O38" s="1332"/>
      <c r="P38" s="1332"/>
      <c r="Q38" s="1332"/>
      <c r="R38" s="1332"/>
      <c r="S38" s="1333">
        <f t="shared" si="1"/>
        <v>0.27700000000000002</v>
      </c>
    </row>
    <row r="39" spans="1:19" ht="70.5" customHeight="1" x14ac:dyDescent="0.35">
      <c r="A39" s="1137">
        <v>11.3</v>
      </c>
      <c r="B39" s="1138" t="s">
        <v>1691</v>
      </c>
      <c r="C39" s="1235" t="s">
        <v>891</v>
      </c>
      <c r="D39" s="1137" t="s">
        <v>1696</v>
      </c>
      <c r="E39" s="1201">
        <v>43609</v>
      </c>
      <c r="F39" s="964" t="s">
        <v>1689</v>
      </c>
      <c r="G39" s="1326">
        <f t="shared" si="0"/>
        <v>43609</v>
      </c>
      <c r="H39" s="1326"/>
      <c r="I39" s="1326">
        <v>43953</v>
      </c>
      <c r="J39" s="1326">
        <v>44098</v>
      </c>
      <c r="K39" s="1326"/>
      <c r="L39" s="1326" t="s">
        <v>1690</v>
      </c>
      <c r="M39" s="1327">
        <v>0.20200000000000001</v>
      </c>
      <c r="N39" s="1327">
        <v>0.137824</v>
      </c>
      <c r="O39" s="1327"/>
      <c r="P39" s="1327"/>
      <c r="Q39" s="1327"/>
      <c r="R39" s="1327"/>
      <c r="S39" s="1328">
        <f t="shared" si="1"/>
        <v>6.4176000000000011E-2</v>
      </c>
    </row>
    <row r="40" spans="1:19" ht="58" x14ac:dyDescent="0.35">
      <c r="A40" s="1151">
        <v>11.4</v>
      </c>
      <c r="B40" s="1157" t="s">
        <v>1688</v>
      </c>
      <c r="C40" s="1149" t="s">
        <v>891</v>
      </c>
      <c r="D40" s="1151" t="s">
        <v>1696</v>
      </c>
      <c r="E40" s="1214">
        <v>43609</v>
      </c>
      <c r="F40" s="964" t="s">
        <v>1687</v>
      </c>
      <c r="G40" s="1330">
        <f t="shared" si="0"/>
        <v>43609</v>
      </c>
      <c r="H40" s="1331"/>
      <c r="I40" s="1330" t="s">
        <v>905</v>
      </c>
      <c r="J40" s="1330">
        <v>44067</v>
      </c>
      <c r="K40" s="1330"/>
      <c r="L40" s="1330" t="s">
        <v>905</v>
      </c>
      <c r="M40" s="1332">
        <v>5.2809999999999997</v>
      </c>
      <c r="N40" s="1332">
        <v>0</v>
      </c>
      <c r="O40" s="1332"/>
      <c r="P40" s="1332"/>
      <c r="Q40" s="1332"/>
      <c r="R40" s="1332"/>
      <c r="S40" s="1333">
        <f t="shared" si="1"/>
        <v>5.2809999999999997</v>
      </c>
    </row>
    <row r="41" spans="1:19" ht="31" x14ac:dyDescent="0.35">
      <c r="A41" s="1151">
        <v>11.5</v>
      </c>
      <c r="B41" s="1157" t="s">
        <v>1685</v>
      </c>
      <c r="C41" s="1149" t="s">
        <v>891</v>
      </c>
      <c r="D41" s="1151" t="s">
        <v>1696</v>
      </c>
      <c r="E41" s="1214">
        <v>43609</v>
      </c>
      <c r="F41" s="964" t="s">
        <v>1556</v>
      </c>
      <c r="G41" s="1330">
        <f t="shared" si="0"/>
        <v>43609</v>
      </c>
      <c r="H41" s="1331"/>
      <c r="I41" s="1330">
        <v>44799</v>
      </c>
      <c r="J41" s="1330">
        <v>43945</v>
      </c>
      <c r="K41" s="1330"/>
      <c r="L41" s="1330" t="s">
        <v>1684</v>
      </c>
      <c r="M41" s="1332">
        <v>2.4129999999999998</v>
      </c>
      <c r="N41" s="1332">
        <v>2.0541399999999999</v>
      </c>
      <c r="O41" s="1332"/>
      <c r="P41" s="1332"/>
      <c r="Q41" s="1332"/>
      <c r="R41" s="1332"/>
      <c r="S41" s="1333">
        <f t="shared" si="1"/>
        <v>0.35885999999999996</v>
      </c>
    </row>
    <row r="42" spans="1:19" ht="43.5" x14ac:dyDescent="0.35">
      <c r="A42" s="1137">
        <v>11.6</v>
      </c>
      <c r="B42" s="1138" t="s">
        <v>1682</v>
      </c>
      <c r="C42" s="1235" t="s">
        <v>891</v>
      </c>
      <c r="D42" s="1137" t="s">
        <v>1696</v>
      </c>
      <c r="E42" s="1201">
        <v>43609</v>
      </c>
      <c r="F42" s="964" t="s">
        <v>1681</v>
      </c>
      <c r="G42" s="1326">
        <f t="shared" si="0"/>
        <v>43609</v>
      </c>
      <c r="H42" s="1326"/>
      <c r="I42" s="1326">
        <v>43945</v>
      </c>
      <c r="J42" s="1326">
        <v>44036</v>
      </c>
      <c r="K42" s="1326"/>
      <c r="L42" s="1326">
        <v>44195</v>
      </c>
      <c r="M42" s="1327">
        <v>0.318</v>
      </c>
      <c r="N42" s="1327">
        <v>0.30941800000000003</v>
      </c>
      <c r="O42" s="1327"/>
      <c r="P42" s="1327"/>
      <c r="Q42" s="1327"/>
      <c r="R42" s="1327"/>
      <c r="S42" s="1328">
        <f t="shared" si="1"/>
        <v>8.5819999999999785E-3</v>
      </c>
    </row>
    <row r="43" spans="1:19" ht="43.5" x14ac:dyDescent="0.35">
      <c r="A43" s="1137">
        <v>11.7</v>
      </c>
      <c r="B43" s="1138" t="s">
        <v>1680</v>
      </c>
      <c r="C43" s="1235" t="s">
        <v>891</v>
      </c>
      <c r="D43" s="1137" t="s">
        <v>1696</v>
      </c>
      <c r="E43" s="1201">
        <v>43609</v>
      </c>
      <c r="F43" s="964" t="s">
        <v>1679</v>
      </c>
      <c r="G43" s="1326">
        <f t="shared" si="0"/>
        <v>43609</v>
      </c>
      <c r="H43" s="1326"/>
      <c r="I43" s="1326">
        <v>44414</v>
      </c>
      <c r="J43" s="1326">
        <v>44006</v>
      </c>
      <c r="K43" s="1326"/>
      <c r="L43" s="1326">
        <v>44551</v>
      </c>
      <c r="M43" s="1327">
        <v>0.27200000000000002</v>
      </c>
      <c r="N43" s="1327">
        <v>0.25759480000000001</v>
      </c>
      <c r="O43" s="1327"/>
      <c r="P43" s="1327"/>
      <c r="Q43" s="1327"/>
      <c r="R43" s="1327"/>
      <c r="S43" s="1328">
        <f t="shared" si="1"/>
        <v>1.4405200000000007E-2</v>
      </c>
    </row>
    <row r="44" spans="1:19" ht="58" x14ac:dyDescent="0.35">
      <c r="A44" s="1137">
        <v>11.8</v>
      </c>
      <c r="B44" s="1138" t="s">
        <v>1678</v>
      </c>
      <c r="C44" s="1235" t="s">
        <v>891</v>
      </c>
      <c r="D44" s="1137" t="s">
        <v>1696</v>
      </c>
      <c r="E44" s="1201">
        <v>43609</v>
      </c>
      <c r="F44" s="964" t="s">
        <v>1677</v>
      </c>
      <c r="G44" s="1326">
        <f t="shared" si="0"/>
        <v>43609</v>
      </c>
      <c r="H44" s="1326"/>
      <c r="I44" s="1326" t="s">
        <v>905</v>
      </c>
      <c r="J44" s="1326">
        <v>44310</v>
      </c>
      <c r="K44" s="1326"/>
      <c r="L44" s="1326" t="s">
        <v>905</v>
      </c>
      <c r="M44" s="1327">
        <v>10.472</v>
      </c>
      <c r="N44" s="1327">
        <v>0</v>
      </c>
      <c r="O44" s="1327"/>
      <c r="P44" s="1327"/>
      <c r="Q44" s="1327"/>
      <c r="R44" s="1327"/>
      <c r="S44" s="1328">
        <f t="shared" si="1"/>
        <v>10.472</v>
      </c>
    </row>
    <row r="45" spans="1:19" ht="29" x14ac:dyDescent="0.35">
      <c r="A45" s="1151">
        <v>11.9</v>
      </c>
      <c r="B45" s="1157" t="s">
        <v>1675</v>
      </c>
      <c r="C45" s="1149" t="s">
        <v>891</v>
      </c>
      <c r="D45" s="1151" t="s">
        <v>1696</v>
      </c>
      <c r="E45" s="1214">
        <v>43609</v>
      </c>
      <c r="F45" s="964" t="s">
        <v>1674</v>
      </c>
      <c r="G45" s="1330">
        <f t="shared" si="0"/>
        <v>43609</v>
      </c>
      <c r="H45" s="1331"/>
      <c r="I45" s="1330">
        <v>44966</v>
      </c>
      <c r="J45" s="1330">
        <v>44006</v>
      </c>
      <c r="K45" s="1330"/>
      <c r="L45" s="1330">
        <v>45304</v>
      </c>
      <c r="M45" s="1332">
        <v>1.4430000000000001</v>
      </c>
      <c r="N45" s="1332">
        <v>1.5040594999999999</v>
      </c>
      <c r="O45" s="1332"/>
      <c r="P45" s="1332"/>
      <c r="Q45" s="1332"/>
      <c r="R45" s="1332"/>
      <c r="S45" s="1333">
        <f t="shared" si="1"/>
        <v>-6.1059499999999822E-2</v>
      </c>
    </row>
    <row r="46" spans="1:19" ht="29" x14ac:dyDescent="0.35">
      <c r="A46" s="1159" t="s">
        <v>1672</v>
      </c>
      <c r="B46" s="1138" t="s">
        <v>1671</v>
      </c>
      <c r="C46" s="1235" t="s">
        <v>891</v>
      </c>
      <c r="D46" s="1137" t="s">
        <v>1696</v>
      </c>
      <c r="E46" s="1201">
        <v>43609</v>
      </c>
      <c r="F46" s="964" t="s">
        <v>1670</v>
      </c>
      <c r="G46" s="1326">
        <f t="shared" si="0"/>
        <v>43609</v>
      </c>
      <c r="H46" s="1326"/>
      <c r="I46" s="1326">
        <v>44009</v>
      </c>
      <c r="J46" s="1326">
        <v>43975</v>
      </c>
      <c r="K46" s="1326"/>
      <c r="L46" s="1326">
        <v>44309</v>
      </c>
      <c r="M46" s="1327">
        <v>2.3849999999999998</v>
      </c>
      <c r="N46" s="1327">
        <v>2.3648853999999999</v>
      </c>
      <c r="O46" s="1327"/>
      <c r="P46" s="1327"/>
      <c r="Q46" s="1327"/>
      <c r="R46" s="1327"/>
      <c r="S46" s="1328">
        <f t="shared" si="1"/>
        <v>2.0114599999999871E-2</v>
      </c>
    </row>
    <row r="47" spans="1:19" ht="29" x14ac:dyDescent="0.35">
      <c r="A47" s="1151">
        <v>11.11</v>
      </c>
      <c r="B47" s="1157" t="s">
        <v>1669</v>
      </c>
      <c r="C47" s="1149" t="s">
        <v>891</v>
      </c>
      <c r="D47" s="1151" t="s">
        <v>1696</v>
      </c>
      <c r="E47" s="1214">
        <v>43609</v>
      </c>
      <c r="F47" s="964" t="s">
        <v>1668</v>
      </c>
      <c r="G47" s="1330">
        <f t="shared" si="0"/>
        <v>43609</v>
      </c>
      <c r="H47" s="1331"/>
      <c r="I47" s="1330">
        <v>44992</v>
      </c>
      <c r="J47" s="1330">
        <v>44098</v>
      </c>
      <c r="K47" s="1330"/>
      <c r="L47" s="1330">
        <v>45238</v>
      </c>
      <c r="M47" s="1332">
        <v>0.96799999999999997</v>
      </c>
      <c r="N47" s="1332">
        <v>0.852078</v>
      </c>
      <c r="O47" s="1332"/>
      <c r="P47" s="1332"/>
      <c r="Q47" s="1332"/>
      <c r="R47" s="1332"/>
      <c r="S47" s="1333">
        <f t="shared" si="1"/>
        <v>0.11592199999999997</v>
      </c>
    </row>
    <row r="48" spans="1:19" ht="43.5" x14ac:dyDescent="0.35">
      <c r="A48" s="1137">
        <v>11.12</v>
      </c>
      <c r="B48" s="1138" t="s">
        <v>1665</v>
      </c>
      <c r="C48" s="1235" t="s">
        <v>891</v>
      </c>
      <c r="D48" s="1137" t="s">
        <v>1696</v>
      </c>
      <c r="E48" s="1201">
        <v>43609</v>
      </c>
      <c r="F48" s="964" t="s">
        <v>1664</v>
      </c>
      <c r="G48" s="1326">
        <f t="shared" si="0"/>
        <v>43609</v>
      </c>
      <c r="H48" s="1326"/>
      <c r="I48" s="1326">
        <v>43931</v>
      </c>
      <c r="J48" s="1326">
        <v>44098</v>
      </c>
      <c r="K48" s="1326"/>
      <c r="L48" s="1326">
        <v>44213</v>
      </c>
      <c r="M48" s="1327">
        <v>0.34499999999999997</v>
      </c>
      <c r="N48" s="1327">
        <v>0.16909379999999999</v>
      </c>
      <c r="O48" s="1327"/>
      <c r="P48" s="1327"/>
      <c r="Q48" s="1327"/>
      <c r="R48" s="1327"/>
      <c r="S48" s="1328">
        <f t="shared" si="1"/>
        <v>0.17590619999999998</v>
      </c>
    </row>
    <row r="49" spans="1:19" ht="15.5" x14ac:dyDescent="0.35">
      <c r="A49" s="1137">
        <v>0</v>
      </c>
      <c r="B49" s="1138" t="s">
        <v>419</v>
      </c>
      <c r="C49" s="1235" t="s">
        <v>419</v>
      </c>
      <c r="D49" s="1137" t="s">
        <v>1696</v>
      </c>
      <c r="E49" s="1201">
        <v>43609</v>
      </c>
      <c r="F49" s="964">
        <v>0</v>
      </c>
      <c r="G49" s="1326">
        <f t="shared" si="0"/>
        <v>43609</v>
      </c>
      <c r="H49" s="1326"/>
      <c r="I49" s="1326" t="s">
        <v>905</v>
      </c>
      <c r="J49" s="1326" t="s">
        <v>905</v>
      </c>
      <c r="K49" s="1326"/>
      <c r="L49" s="1326" t="s">
        <v>905</v>
      </c>
      <c r="M49" s="1327">
        <v>0.35099999999999998</v>
      </c>
      <c r="N49" s="1327">
        <v>0</v>
      </c>
      <c r="O49" s="1327"/>
      <c r="P49" s="1327"/>
      <c r="Q49" s="1327"/>
      <c r="R49" s="1327"/>
      <c r="S49" s="1328">
        <f t="shared" si="1"/>
        <v>0.35099999999999998</v>
      </c>
    </row>
    <row r="50" spans="1:19" ht="29" x14ac:dyDescent="0.35">
      <c r="A50" s="1131">
        <v>12</v>
      </c>
      <c r="B50" s="1132" t="s">
        <v>1662</v>
      </c>
      <c r="C50" s="1131" t="s">
        <v>889</v>
      </c>
      <c r="D50" s="1131" t="s">
        <v>1661</v>
      </c>
      <c r="E50" s="1325">
        <v>43595</v>
      </c>
      <c r="F50" s="964">
        <v>0</v>
      </c>
      <c r="G50" s="1325">
        <f t="shared" si="0"/>
        <v>43595</v>
      </c>
      <c r="H50" s="1325"/>
      <c r="I50" s="1325" t="s">
        <v>905</v>
      </c>
      <c r="J50" s="1325" t="s">
        <v>905</v>
      </c>
      <c r="K50" s="1325"/>
      <c r="L50" s="1325" t="s">
        <v>905</v>
      </c>
      <c r="M50" s="969">
        <v>0</v>
      </c>
      <c r="N50" s="969">
        <v>0</v>
      </c>
      <c r="O50" s="970"/>
      <c r="P50" s="1266"/>
      <c r="Q50" s="970"/>
      <c r="R50" s="970"/>
      <c r="S50" s="969">
        <f t="shared" si="1"/>
        <v>0</v>
      </c>
    </row>
    <row r="51" spans="1:19" ht="29" x14ac:dyDescent="0.35">
      <c r="A51" s="1151">
        <v>12.1</v>
      </c>
      <c r="B51" s="1157" t="s">
        <v>1660</v>
      </c>
      <c r="C51" s="1149" t="s">
        <v>891</v>
      </c>
      <c r="D51" s="1151" t="s">
        <v>1661</v>
      </c>
      <c r="E51" s="1214">
        <v>43595</v>
      </c>
      <c r="F51" s="964" t="s">
        <v>1659</v>
      </c>
      <c r="G51" s="1330">
        <f t="shared" si="0"/>
        <v>43595</v>
      </c>
      <c r="H51" s="1331"/>
      <c r="I51" s="1330">
        <v>45013</v>
      </c>
      <c r="J51" s="1330">
        <v>44296</v>
      </c>
      <c r="K51" s="1330"/>
      <c r="L51" s="1330" t="s">
        <v>905</v>
      </c>
      <c r="M51" s="1332">
        <v>6.0888</v>
      </c>
      <c r="N51" s="1332">
        <v>0</v>
      </c>
      <c r="O51" s="1332"/>
      <c r="P51" s="1332"/>
      <c r="Q51" s="1332"/>
      <c r="R51" s="1332"/>
      <c r="S51" s="1333">
        <f t="shared" si="1"/>
        <v>6.0888</v>
      </c>
    </row>
    <row r="52" spans="1:19" ht="58" x14ac:dyDescent="0.35">
      <c r="A52" s="1151">
        <v>12.2</v>
      </c>
      <c r="B52" s="1157" t="s">
        <v>1657</v>
      </c>
      <c r="C52" s="1149" t="s">
        <v>891</v>
      </c>
      <c r="D52" s="1151" t="s">
        <v>1661</v>
      </c>
      <c r="E52" s="1214">
        <v>43595</v>
      </c>
      <c r="F52" s="964" t="s">
        <v>1656</v>
      </c>
      <c r="G52" s="1330">
        <f t="shared" si="0"/>
        <v>43595</v>
      </c>
      <c r="H52" s="1331"/>
      <c r="I52" s="1330">
        <v>44974</v>
      </c>
      <c r="J52" s="1330">
        <v>44114</v>
      </c>
      <c r="K52" s="1330"/>
      <c r="L52" s="1330" t="s">
        <v>905</v>
      </c>
      <c r="M52" s="1332">
        <v>2.9240400000000002</v>
      </c>
      <c r="N52" s="1332">
        <v>0</v>
      </c>
      <c r="O52" s="1332"/>
      <c r="P52" s="1332"/>
      <c r="Q52" s="1332"/>
      <c r="R52" s="1332"/>
      <c r="S52" s="1333">
        <f t="shared" si="1"/>
        <v>2.9240400000000002</v>
      </c>
    </row>
    <row r="53" spans="1:19" ht="43.5" x14ac:dyDescent="0.35">
      <c r="A53" s="1151">
        <v>12.3</v>
      </c>
      <c r="B53" s="1157" t="s">
        <v>1654</v>
      </c>
      <c r="C53" s="1149" t="s">
        <v>891</v>
      </c>
      <c r="D53" s="1151" t="s">
        <v>1661</v>
      </c>
      <c r="E53" s="1214">
        <v>43595</v>
      </c>
      <c r="F53" s="964" t="s">
        <v>1653</v>
      </c>
      <c r="G53" s="1330">
        <f t="shared" si="0"/>
        <v>43595</v>
      </c>
      <c r="H53" s="1331"/>
      <c r="I53" s="1330">
        <v>44974</v>
      </c>
      <c r="J53" s="1330">
        <v>44296</v>
      </c>
      <c r="K53" s="1330"/>
      <c r="L53" s="1330" t="s">
        <v>905</v>
      </c>
      <c r="M53" s="1332">
        <v>9.5522800000000014</v>
      </c>
      <c r="N53" s="1332">
        <v>0</v>
      </c>
      <c r="O53" s="1332"/>
      <c r="P53" s="1332"/>
      <c r="Q53" s="1332"/>
      <c r="R53" s="1332"/>
      <c r="S53" s="1333">
        <f t="shared" si="1"/>
        <v>9.5522800000000014</v>
      </c>
    </row>
    <row r="54" spans="1:19" ht="15.5" x14ac:dyDescent="0.35">
      <c r="A54" s="1137">
        <v>0</v>
      </c>
      <c r="B54" s="1138" t="s">
        <v>419</v>
      </c>
      <c r="C54" s="1235" t="s">
        <v>419</v>
      </c>
      <c r="D54" s="1137" t="s">
        <v>1661</v>
      </c>
      <c r="E54" s="1201">
        <v>43595</v>
      </c>
      <c r="F54" s="964">
        <v>0</v>
      </c>
      <c r="G54" s="1326">
        <f t="shared" si="0"/>
        <v>43595</v>
      </c>
      <c r="H54" s="1326"/>
      <c r="I54" s="1326" t="s">
        <v>905</v>
      </c>
      <c r="J54" s="1326" t="s">
        <v>905</v>
      </c>
      <c r="K54" s="1326"/>
      <c r="L54" s="1326" t="s">
        <v>905</v>
      </c>
      <c r="M54" s="1327">
        <v>0.6</v>
      </c>
      <c r="N54" s="1327">
        <v>0</v>
      </c>
      <c r="O54" s="1327"/>
      <c r="P54" s="1327"/>
      <c r="Q54" s="1327"/>
      <c r="R54" s="1327"/>
      <c r="S54" s="1328">
        <f t="shared" si="1"/>
        <v>0.6</v>
      </c>
    </row>
    <row r="55" spans="1:19" ht="29" x14ac:dyDescent="0.35">
      <c r="A55" s="1131">
        <v>13</v>
      </c>
      <c r="B55" s="1132" t="s">
        <v>1651</v>
      </c>
      <c r="C55" s="1131" t="s">
        <v>889</v>
      </c>
      <c r="D55" s="1131" t="s">
        <v>1650</v>
      </c>
      <c r="E55" s="1325">
        <v>43664</v>
      </c>
      <c r="F55" s="964">
        <v>0</v>
      </c>
      <c r="G55" s="1325">
        <f t="shared" si="0"/>
        <v>43664</v>
      </c>
      <c r="H55" s="1325"/>
      <c r="I55" s="1325" t="s">
        <v>905</v>
      </c>
      <c r="J55" s="1325" t="s">
        <v>905</v>
      </c>
      <c r="K55" s="1325"/>
      <c r="L55" s="1325" t="s">
        <v>905</v>
      </c>
      <c r="M55" s="969">
        <v>0</v>
      </c>
      <c r="N55" s="969">
        <v>0</v>
      </c>
      <c r="O55" s="970"/>
      <c r="P55" s="1266"/>
      <c r="Q55" s="970"/>
      <c r="R55" s="970"/>
      <c r="S55" s="969">
        <f t="shared" si="1"/>
        <v>0</v>
      </c>
    </row>
    <row r="56" spans="1:19" ht="29" x14ac:dyDescent="0.35">
      <c r="A56" s="1151">
        <v>13.1</v>
      </c>
      <c r="B56" s="1160" t="s">
        <v>1649</v>
      </c>
      <c r="C56" s="1149" t="s">
        <v>891</v>
      </c>
      <c r="D56" s="1151" t="s">
        <v>1650</v>
      </c>
      <c r="E56" s="1214">
        <v>43664</v>
      </c>
      <c r="F56" s="964" t="s">
        <v>1647</v>
      </c>
      <c r="G56" s="1330">
        <f t="shared" si="0"/>
        <v>43664</v>
      </c>
      <c r="H56" s="1331"/>
      <c r="I56" s="1330">
        <v>44094</v>
      </c>
      <c r="J56" s="1330">
        <v>44273</v>
      </c>
      <c r="K56" s="1330"/>
      <c r="L56" s="1330">
        <v>44806</v>
      </c>
      <c r="M56" s="1332">
        <v>6.5702399999999992</v>
      </c>
      <c r="N56" s="1332">
        <v>6.5421399999999998</v>
      </c>
      <c r="O56" s="1332"/>
      <c r="P56" s="1332"/>
      <c r="Q56" s="1332"/>
      <c r="R56" s="1332"/>
      <c r="S56" s="1333">
        <f t="shared" si="1"/>
        <v>2.8099999999999348E-2</v>
      </c>
    </row>
    <row r="57" spans="1:19" ht="72.5" x14ac:dyDescent="0.35">
      <c r="A57" s="1151">
        <v>13.2</v>
      </c>
      <c r="B57" s="1160" t="s">
        <v>1648</v>
      </c>
      <c r="C57" s="1149" t="s">
        <v>891</v>
      </c>
      <c r="D57" s="1151" t="s">
        <v>1650</v>
      </c>
      <c r="E57" s="1214">
        <v>43664</v>
      </c>
      <c r="F57" s="964" t="s">
        <v>1647</v>
      </c>
      <c r="G57" s="1330">
        <f t="shared" si="0"/>
        <v>43664</v>
      </c>
      <c r="H57" s="1331"/>
      <c r="I57" s="1330">
        <v>44094</v>
      </c>
      <c r="J57" s="1330">
        <v>44273</v>
      </c>
      <c r="K57" s="1330"/>
      <c r="L57" s="1330">
        <v>44806</v>
      </c>
      <c r="M57" s="1332">
        <v>3.8703999999999996</v>
      </c>
      <c r="N57" s="1332">
        <v>3.8216000000000001</v>
      </c>
      <c r="O57" s="1332"/>
      <c r="P57" s="1332"/>
      <c r="Q57" s="1332"/>
      <c r="R57" s="1332"/>
      <c r="S57" s="1333">
        <f t="shared" si="1"/>
        <v>4.879999999999951E-2</v>
      </c>
    </row>
    <row r="58" spans="1:19" ht="15.5" x14ac:dyDescent="0.35">
      <c r="A58" s="1137">
        <v>0</v>
      </c>
      <c r="B58" s="1138" t="s">
        <v>419</v>
      </c>
      <c r="C58" s="1235" t="s">
        <v>419</v>
      </c>
      <c r="D58" s="1137" t="s">
        <v>1650</v>
      </c>
      <c r="E58" s="1201">
        <v>43664</v>
      </c>
      <c r="F58" s="964">
        <v>0</v>
      </c>
      <c r="G58" s="1326">
        <f t="shared" si="0"/>
        <v>43664</v>
      </c>
      <c r="H58" s="1326"/>
      <c r="I58" s="1326" t="s">
        <v>905</v>
      </c>
      <c r="J58" s="1326" t="s">
        <v>905</v>
      </c>
      <c r="K58" s="1326"/>
      <c r="L58" s="1326" t="s">
        <v>905</v>
      </c>
      <c r="M58" s="1327">
        <v>0.13200000000000001</v>
      </c>
      <c r="N58" s="1327">
        <v>0</v>
      </c>
      <c r="O58" s="1327"/>
      <c r="P58" s="1327"/>
      <c r="Q58" s="1327"/>
      <c r="R58" s="1327"/>
      <c r="S58" s="1328">
        <f t="shared" si="1"/>
        <v>0.13200000000000001</v>
      </c>
    </row>
    <row r="59" spans="1:19" ht="43.5" x14ac:dyDescent="0.35">
      <c r="A59" s="1131">
        <v>15</v>
      </c>
      <c r="B59" s="1132" t="s">
        <v>1645</v>
      </c>
      <c r="C59" s="1131" t="s">
        <v>889</v>
      </c>
      <c r="D59" s="1131" t="s">
        <v>1644</v>
      </c>
      <c r="E59" s="1325">
        <v>43735</v>
      </c>
      <c r="F59" s="964">
        <v>0</v>
      </c>
      <c r="G59" s="1325">
        <f t="shared" si="0"/>
        <v>43735</v>
      </c>
      <c r="H59" s="1325"/>
      <c r="I59" s="1325" t="s">
        <v>905</v>
      </c>
      <c r="J59" s="1325" t="s">
        <v>905</v>
      </c>
      <c r="K59" s="1325"/>
      <c r="L59" s="1325" t="s">
        <v>905</v>
      </c>
      <c r="M59" s="969">
        <v>0</v>
      </c>
      <c r="N59" s="969">
        <v>0</v>
      </c>
      <c r="O59" s="970"/>
      <c r="P59" s="1266"/>
      <c r="Q59" s="970"/>
      <c r="R59" s="970"/>
      <c r="S59" s="969">
        <f t="shared" si="1"/>
        <v>0</v>
      </c>
    </row>
    <row r="60" spans="1:19" ht="43.5" x14ac:dyDescent="0.35">
      <c r="A60" s="1151">
        <v>15.1</v>
      </c>
      <c r="B60" s="1157" t="s">
        <v>1643</v>
      </c>
      <c r="C60" s="1149" t="s">
        <v>891</v>
      </c>
      <c r="D60" s="1151" t="s">
        <v>1644</v>
      </c>
      <c r="E60" s="1214">
        <v>43735</v>
      </c>
      <c r="F60" s="964" t="s">
        <v>1638</v>
      </c>
      <c r="G60" s="1330">
        <f t="shared" si="0"/>
        <v>43735</v>
      </c>
      <c r="H60" s="1331"/>
      <c r="I60" s="1330">
        <v>44676</v>
      </c>
      <c r="J60" s="1330">
        <v>44678</v>
      </c>
      <c r="K60" s="1330"/>
      <c r="L60" s="1330" t="s">
        <v>905</v>
      </c>
      <c r="M60" s="1332">
        <v>9.8630000000000013</v>
      </c>
      <c r="N60" s="1332">
        <v>4.1630000000000003</v>
      </c>
      <c r="O60" s="1332"/>
      <c r="P60" s="1332"/>
      <c r="Q60" s="1332"/>
      <c r="R60" s="1332"/>
      <c r="S60" s="1333">
        <f t="shared" si="1"/>
        <v>5.7000000000000011</v>
      </c>
    </row>
    <row r="61" spans="1:19" ht="29" x14ac:dyDescent="0.35">
      <c r="A61" s="1151">
        <v>15.2</v>
      </c>
      <c r="B61" s="1157" t="s">
        <v>1641</v>
      </c>
      <c r="C61" s="1149" t="s">
        <v>891</v>
      </c>
      <c r="D61" s="1151" t="s">
        <v>1644</v>
      </c>
      <c r="E61" s="1214">
        <v>43735</v>
      </c>
      <c r="F61" s="964" t="s">
        <v>1638</v>
      </c>
      <c r="G61" s="1330">
        <f t="shared" si="0"/>
        <v>43735</v>
      </c>
      <c r="H61" s="1331"/>
      <c r="I61" s="1330">
        <v>44681</v>
      </c>
      <c r="J61" s="1330">
        <v>44343</v>
      </c>
      <c r="K61" s="1330"/>
      <c r="L61" s="1330" t="s">
        <v>905</v>
      </c>
      <c r="M61" s="1332">
        <v>4.2320000000000002</v>
      </c>
      <c r="N61" s="1332">
        <v>3.4</v>
      </c>
      <c r="O61" s="1332"/>
      <c r="P61" s="1332"/>
      <c r="Q61" s="1332"/>
      <c r="R61" s="1332"/>
      <c r="S61" s="1333">
        <f t="shared" si="1"/>
        <v>0.83200000000000029</v>
      </c>
    </row>
    <row r="62" spans="1:19" ht="29" x14ac:dyDescent="0.35">
      <c r="A62" s="1151">
        <v>15.3</v>
      </c>
      <c r="B62" s="1157" t="s">
        <v>1639</v>
      </c>
      <c r="C62" s="1149" t="s">
        <v>891</v>
      </c>
      <c r="D62" s="1151" t="s">
        <v>1644</v>
      </c>
      <c r="E62" s="1214">
        <v>43735</v>
      </c>
      <c r="F62" s="964" t="s">
        <v>1638</v>
      </c>
      <c r="G62" s="1330">
        <f t="shared" si="0"/>
        <v>43735</v>
      </c>
      <c r="H62" s="1331"/>
      <c r="I62" s="1330">
        <v>45068</v>
      </c>
      <c r="J62" s="1330">
        <v>44192</v>
      </c>
      <c r="K62" s="1330"/>
      <c r="L62" s="1330" t="s">
        <v>905</v>
      </c>
      <c r="M62" s="1332">
        <v>1.6</v>
      </c>
      <c r="N62" s="1332">
        <v>0</v>
      </c>
      <c r="O62" s="1332"/>
      <c r="P62" s="1332"/>
      <c r="Q62" s="1332"/>
      <c r="R62" s="1332"/>
      <c r="S62" s="1333">
        <f t="shared" si="1"/>
        <v>1.6</v>
      </c>
    </row>
    <row r="63" spans="1:19" ht="15.5" x14ac:dyDescent="0.35">
      <c r="A63" s="1137">
        <v>0</v>
      </c>
      <c r="B63" s="1138" t="s">
        <v>419</v>
      </c>
      <c r="C63" s="1235" t="s">
        <v>419</v>
      </c>
      <c r="D63" s="1137" t="s">
        <v>1644</v>
      </c>
      <c r="E63" s="1201">
        <v>43735</v>
      </c>
      <c r="F63" s="964">
        <v>0</v>
      </c>
      <c r="G63" s="1326">
        <f t="shared" si="0"/>
        <v>43735</v>
      </c>
      <c r="H63" s="1326"/>
      <c r="I63" s="1326" t="s">
        <v>905</v>
      </c>
      <c r="J63" s="1326" t="s">
        <v>905</v>
      </c>
      <c r="K63" s="1326"/>
      <c r="L63" s="1326" t="s">
        <v>905</v>
      </c>
      <c r="M63" s="1327">
        <v>1.103</v>
      </c>
      <c r="N63" s="1327">
        <v>0</v>
      </c>
      <c r="O63" s="1327"/>
      <c r="P63" s="1327"/>
      <c r="Q63" s="1327"/>
      <c r="R63" s="1327"/>
      <c r="S63" s="1328">
        <f t="shared" si="1"/>
        <v>1.103</v>
      </c>
    </row>
    <row r="64" spans="1:19" ht="29" x14ac:dyDescent="0.35">
      <c r="A64" s="1131">
        <v>17</v>
      </c>
      <c r="B64" s="1132" t="s">
        <v>1636</v>
      </c>
      <c r="C64" s="1131" t="s">
        <v>889</v>
      </c>
      <c r="D64" s="1131" t="s">
        <v>1635</v>
      </c>
      <c r="E64" s="1325">
        <v>44001</v>
      </c>
      <c r="F64" s="964">
        <v>0</v>
      </c>
      <c r="G64" s="1325">
        <f t="shared" si="0"/>
        <v>44001</v>
      </c>
      <c r="H64" s="1325"/>
      <c r="I64" s="1325" t="s">
        <v>905</v>
      </c>
      <c r="J64" s="1325" t="s">
        <v>905</v>
      </c>
      <c r="K64" s="1325"/>
      <c r="L64" s="1325" t="s">
        <v>905</v>
      </c>
      <c r="M64" s="969">
        <v>0</v>
      </c>
      <c r="N64" s="969">
        <v>0</v>
      </c>
      <c r="O64" s="970"/>
      <c r="P64" s="1266"/>
      <c r="Q64" s="970"/>
      <c r="R64" s="970"/>
      <c r="S64" s="969">
        <f t="shared" si="1"/>
        <v>0</v>
      </c>
    </row>
    <row r="65" spans="1:19" ht="29" x14ac:dyDescent="0.35">
      <c r="A65" s="1151">
        <v>17.100000000000001</v>
      </c>
      <c r="B65" s="1157" t="s">
        <v>1634</v>
      </c>
      <c r="C65" s="1149" t="s">
        <v>891</v>
      </c>
      <c r="D65" s="1151" t="s">
        <v>1635</v>
      </c>
      <c r="E65" s="1214">
        <v>44001</v>
      </c>
      <c r="F65" s="964" t="s">
        <v>1630</v>
      </c>
      <c r="G65" s="1330">
        <f t="shared" si="0"/>
        <v>44001</v>
      </c>
      <c r="H65" s="1331"/>
      <c r="I65" s="1330" t="s">
        <v>905</v>
      </c>
      <c r="J65" s="1330">
        <v>44274</v>
      </c>
      <c r="K65" s="1330"/>
      <c r="L65" s="1330" t="s">
        <v>905</v>
      </c>
      <c r="M65" s="1332">
        <v>8.3069639999999989</v>
      </c>
      <c r="N65" s="1332">
        <v>1.5431170000000001</v>
      </c>
      <c r="O65" s="1332"/>
      <c r="P65" s="1332"/>
      <c r="Q65" s="1332"/>
      <c r="R65" s="1332"/>
      <c r="S65" s="1333">
        <f t="shared" si="1"/>
        <v>6.7638469999999984</v>
      </c>
    </row>
    <row r="66" spans="1:19" ht="29" x14ac:dyDescent="0.35">
      <c r="A66" s="1151">
        <v>17.2</v>
      </c>
      <c r="B66" s="1157" t="s">
        <v>1631</v>
      </c>
      <c r="C66" s="1149" t="s">
        <v>891</v>
      </c>
      <c r="D66" s="1151" t="s">
        <v>1635</v>
      </c>
      <c r="E66" s="1214">
        <v>44001</v>
      </c>
      <c r="F66" s="964" t="s">
        <v>1630</v>
      </c>
      <c r="G66" s="1330">
        <f t="shared" si="0"/>
        <v>44001</v>
      </c>
      <c r="H66" s="1331"/>
      <c r="I66" s="1330" t="s">
        <v>905</v>
      </c>
      <c r="J66" s="1330">
        <v>44274</v>
      </c>
      <c r="K66" s="1330"/>
      <c r="L66" s="1330" t="s">
        <v>905</v>
      </c>
      <c r="M66" s="1332">
        <v>18.660166</v>
      </c>
      <c r="N66" s="1332">
        <v>0.38750000000000001</v>
      </c>
      <c r="O66" s="1332"/>
      <c r="P66" s="1332"/>
      <c r="Q66" s="1332"/>
      <c r="R66" s="1332"/>
      <c r="S66" s="1333">
        <f t="shared" si="1"/>
        <v>18.272666000000001</v>
      </c>
    </row>
    <row r="67" spans="1:19" ht="29" x14ac:dyDescent="0.35">
      <c r="A67" s="1137">
        <v>0</v>
      </c>
      <c r="B67" s="1138" t="s">
        <v>419</v>
      </c>
      <c r="C67" s="1235" t="s">
        <v>419</v>
      </c>
      <c r="D67" s="1137" t="s">
        <v>1635</v>
      </c>
      <c r="E67" s="1201">
        <v>44001</v>
      </c>
      <c r="F67" s="964">
        <v>0</v>
      </c>
      <c r="G67" s="1326">
        <f t="shared" si="0"/>
        <v>44001</v>
      </c>
      <c r="H67" s="1326"/>
      <c r="I67" s="1326" t="s">
        <v>905</v>
      </c>
      <c r="J67" s="1326" t="s">
        <v>905</v>
      </c>
      <c r="K67" s="1326"/>
      <c r="L67" s="1326" t="s">
        <v>905</v>
      </c>
      <c r="M67" s="1327">
        <v>1.07</v>
      </c>
      <c r="N67" s="1327">
        <v>0</v>
      </c>
      <c r="O67" s="1327"/>
      <c r="P67" s="1327"/>
      <c r="Q67" s="1327"/>
      <c r="R67" s="1327"/>
      <c r="S67" s="1328">
        <f t="shared" si="1"/>
        <v>1.07</v>
      </c>
    </row>
    <row r="68" spans="1:19" ht="29" x14ac:dyDescent="0.35">
      <c r="A68" s="1131" t="s">
        <v>1628</v>
      </c>
      <c r="B68" s="1132" t="s">
        <v>1627</v>
      </c>
      <c r="C68" s="1131" t="s">
        <v>889</v>
      </c>
      <c r="D68" s="1131" t="s">
        <v>1626</v>
      </c>
      <c r="E68" s="1325">
        <v>43052</v>
      </c>
      <c r="F68" s="964">
        <v>0</v>
      </c>
      <c r="G68" s="1325">
        <f t="shared" si="0"/>
        <v>43052</v>
      </c>
      <c r="H68" s="1325"/>
      <c r="I68" s="1325" t="s">
        <v>905</v>
      </c>
      <c r="J68" s="1325" t="s">
        <v>905</v>
      </c>
      <c r="K68" s="1325"/>
      <c r="L68" s="1325" t="s">
        <v>905</v>
      </c>
      <c r="M68" s="969">
        <v>0</v>
      </c>
      <c r="N68" s="969">
        <v>0</v>
      </c>
      <c r="O68" s="970"/>
      <c r="P68" s="1266"/>
      <c r="Q68" s="970"/>
      <c r="R68" s="970"/>
      <c r="S68" s="969">
        <f t="shared" si="1"/>
        <v>0</v>
      </c>
    </row>
    <row r="69" spans="1:19" ht="43.5" x14ac:dyDescent="0.35">
      <c r="A69" s="1137" t="s">
        <v>1625</v>
      </c>
      <c r="B69" s="1138" t="s">
        <v>1624</v>
      </c>
      <c r="C69" s="1235" t="s">
        <v>891</v>
      </c>
      <c r="D69" s="1137" t="s">
        <v>1626</v>
      </c>
      <c r="E69" s="1201">
        <v>43052</v>
      </c>
      <c r="F69" s="964">
        <v>0</v>
      </c>
      <c r="G69" s="1326">
        <f t="shared" si="0"/>
        <v>43052</v>
      </c>
      <c r="H69" s="1326"/>
      <c r="I69" s="1326" t="s">
        <v>905</v>
      </c>
      <c r="J69" s="1326" t="s">
        <v>905</v>
      </c>
      <c r="K69" s="1326"/>
      <c r="L69" s="1326" t="s">
        <v>905</v>
      </c>
      <c r="M69" s="1327">
        <v>0</v>
      </c>
      <c r="N69" s="1327">
        <v>0</v>
      </c>
      <c r="O69" s="1327"/>
      <c r="P69" s="1327"/>
      <c r="Q69" s="1327"/>
      <c r="R69" s="1327"/>
      <c r="S69" s="1328">
        <f t="shared" si="1"/>
        <v>0</v>
      </c>
    </row>
    <row r="70" spans="1:19" ht="43.5" x14ac:dyDescent="0.35">
      <c r="A70" s="1137" t="s">
        <v>1623</v>
      </c>
      <c r="B70" s="1138" t="s">
        <v>1622</v>
      </c>
      <c r="C70" s="1235" t="s">
        <v>891</v>
      </c>
      <c r="D70" s="1137" t="s">
        <v>1626</v>
      </c>
      <c r="E70" s="1201">
        <v>43052</v>
      </c>
      <c r="F70" s="964">
        <v>0</v>
      </c>
      <c r="G70" s="1326">
        <f t="shared" si="0"/>
        <v>43052</v>
      </c>
      <c r="H70" s="1326"/>
      <c r="I70" s="1326" t="s">
        <v>905</v>
      </c>
      <c r="J70" s="1326" t="s">
        <v>905</v>
      </c>
      <c r="K70" s="1326"/>
      <c r="L70" s="1326" t="s">
        <v>905</v>
      </c>
      <c r="M70" s="1327">
        <v>1.25</v>
      </c>
      <c r="N70" s="1327">
        <v>0</v>
      </c>
      <c r="O70" s="1327"/>
      <c r="P70" s="1327"/>
      <c r="Q70" s="1327"/>
      <c r="R70" s="1327"/>
      <c r="S70" s="1328">
        <f t="shared" si="1"/>
        <v>1.25</v>
      </c>
    </row>
    <row r="71" spans="1:19" ht="15.5" x14ac:dyDescent="0.35">
      <c r="A71" s="1137">
        <v>0</v>
      </c>
      <c r="B71" s="1138" t="s">
        <v>419</v>
      </c>
      <c r="C71" s="1235" t="s">
        <v>419</v>
      </c>
      <c r="D71" s="1137" t="s">
        <v>1626</v>
      </c>
      <c r="E71" s="1201">
        <v>43052</v>
      </c>
      <c r="F71" s="964">
        <v>0</v>
      </c>
      <c r="G71" s="1326">
        <f t="shared" si="0"/>
        <v>43052</v>
      </c>
      <c r="H71" s="1326"/>
      <c r="I71" s="1326" t="s">
        <v>905</v>
      </c>
      <c r="J71" s="1326" t="s">
        <v>905</v>
      </c>
      <c r="K71" s="1326"/>
      <c r="L71" s="1326" t="s">
        <v>905</v>
      </c>
      <c r="M71" s="1327">
        <v>0</v>
      </c>
      <c r="N71" s="1327">
        <v>0</v>
      </c>
      <c r="O71" s="1327"/>
      <c r="P71" s="1327"/>
      <c r="Q71" s="1327"/>
      <c r="R71" s="1327"/>
      <c r="S71" s="1328">
        <f t="shared" si="1"/>
        <v>0</v>
      </c>
    </row>
    <row r="72" spans="1:19" ht="43.5" x14ac:dyDescent="0.35">
      <c r="A72" s="1131">
        <v>18</v>
      </c>
      <c r="B72" s="1132" t="s">
        <v>1619</v>
      </c>
      <c r="C72" s="1131" t="s">
        <v>889</v>
      </c>
      <c r="D72" s="1131" t="s">
        <v>1620</v>
      </c>
      <c r="E72" s="1325">
        <v>45372</v>
      </c>
      <c r="F72" s="964">
        <v>0</v>
      </c>
      <c r="G72" s="1325">
        <f t="shared" si="0"/>
        <v>45372</v>
      </c>
      <c r="H72" s="1325"/>
      <c r="I72" s="1325" t="s">
        <v>905</v>
      </c>
      <c r="J72" s="1325" t="s">
        <v>905</v>
      </c>
      <c r="K72" s="1325"/>
      <c r="L72" s="1325" t="s">
        <v>905</v>
      </c>
      <c r="M72" s="969">
        <v>0</v>
      </c>
      <c r="N72" s="969">
        <v>0</v>
      </c>
      <c r="O72" s="970"/>
      <c r="P72" s="1266"/>
      <c r="Q72" s="970"/>
      <c r="R72" s="970"/>
      <c r="S72" s="969">
        <f t="shared" si="1"/>
        <v>0</v>
      </c>
    </row>
    <row r="73" spans="1:19" ht="58" x14ac:dyDescent="0.35">
      <c r="A73" s="1143">
        <v>0</v>
      </c>
      <c r="B73" s="1157" t="s">
        <v>1619</v>
      </c>
      <c r="C73" s="967" t="s">
        <v>891</v>
      </c>
      <c r="D73" s="966" t="s">
        <v>1620</v>
      </c>
      <c r="E73" s="965">
        <v>45372</v>
      </c>
      <c r="F73" s="964" t="s">
        <v>1618</v>
      </c>
      <c r="G73" s="1330">
        <f t="shared" si="0"/>
        <v>45372</v>
      </c>
      <c r="H73" s="1331"/>
      <c r="I73" s="1330" t="s">
        <v>905</v>
      </c>
      <c r="J73" s="1330" t="s">
        <v>905</v>
      </c>
      <c r="K73" s="1330"/>
      <c r="L73" s="1330" t="s">
        <v>905</v>
      </c>
      <c r="M73" s="1332">
        <v>0</v>
      </c>
      <c r="N73" s="1332">
        <v>0</v>
      </c>
      <c r="O73" s="1332"/>
      <c r="P73" s="1332"/>
      <c r="Q73" s="1332"/>
      <c r="R73" s="1332"/>
      <c r="S73" s="1333">
        <f t="shared" si="1"/>
        <v>0</v>
      </c>
    </row>
    <row r="74" spans="1:19" ht="29" x14ac:dyDescent="0.35">
      <c r="A74" s="1143">
        <v>0</v>
      </c>
      <c r="B74" s="1157" t="s">
        <v>419</v>
      </c>
      <c r="C74" s="967" t="s">
        <v>419</v>
      </c>
      <c r="D74" s="966" t="s">
        <v>1620</v>
      </c>
      <c r="E74" s="965">
        <v>45372</v>
      </c>
      <c r="F74" s="964">
        <v>0</v>
      </c>
      <c r="G74" s="1330">
        <f t="shared" ref="G74:G75" si="2">E74</f>
        <v>45372</v>
      </c>
      <c r="H74" s="1331"/>
      <c r="I74" s="1330" t="s">
        <v>905</v>
      </c>
      <c r="J74" s="1330" t="s">
        <v>905</v>
      </c>
      <c r="K74" s="1330"/>
      <c r="L74" s="1330" t="s">
        <v>905</v>
      </c>
      <c r="M74" s="1332">
        <v>0</v>
      </c>
      <c r="N74" s="1332">
        <v>0</v>
      </c>
      <c r="O74" s="1332"/>
      <c r="P74" s="1332"/>
      <c r="Q74" s="1332"/>
      <c r="R74" s="1332"/>
      <c r="S74" s="1333">
        <f t="shared" si="1"/>
        <v>0</v>
      </c>
    </row>
    <row r="75" spans="1:19" ht="15.5" x14ac:dyDescent="0.35">
      <c r="A75" s="967">
        <v>0</v>
      </c>
      <c r="B75" s="968">
        <v>0</v>
      </c>
      <c r="C75" s="967">
        <v>0</v>
      </c>
      <c r="D75" s="966">
        <v>0</v>
      </c>
      <c r="E75" s="965" t="s">
        <v>905</v>
      </c>
      <c r="F75" s="964">
        <v>0</v>
      </c>
      <c r="G75" s="1330" t="str">
        <f t="shared" si="2"/>
        <v>-</v>
      </c>
      <c r="H75" s="1331"/>
      <c r="I75" s="1330" t="s">
        <v>905</v>
      </c>
      <c r="J75" s="1330" t="s">
        <v>905</v>
      </c>
      <c r="K75" s="1330"/>
      <c r="L75" s="1330" t="s">
        <v>905</v>
      </c>
      <c r="M75" s="1332">
        <v>0</v>
      </c>
      <c r="N75" s="1332">
        <v>0</v>
      </c>
      <c r="O75" s="1332"/>
      <c r="P75" s="1332"/>
      <c r="Q75" s="1332"/>
      <c r="R75" s="1332"/>
      <c r="S75" s="1333">
        <f t="shared" ref="S75" si="3">IF(SUM(O75:R75)=0,M75-N75,SUM(O75:R75))</f>
        <v>0</v>
      </c>
    </row>
  </sheetData>
  <mergeCells count="18">
    <mergeCell ref="M5:M6"/>
    <mergeCell ref="O5:S5"/>
    <mergeCell ref="J4:L4"/>
    <mergeCell ref="M4:S4"/>
    <mergeCell ref="G5:G6"/>
    <mergeCell ref="N5:N6"/>
    <mergeCell ref="G4:I4"/>
    <mergeCell ref="H5:H6"/>
    <mergeCell ref="I5:I6"/>
    <mergeCell ref="J5:J6"/>
    <mergeCell ref="K5:K6"/>
    <mergeCell ref="L5:L6"/>
    <mergeCell ref="F4:F6"/>
    <mergeCell ref="A4:A6"/>
    <mergeCell ref="B4:B6"/>
    <mergeCell ref="C4:C6"/>
    <mergeCell ref="D4:D6"/>
    <mergeCell ref="E4:E6"/>
  </mergeCells>
  <conditionalFormatting sqref="E11:E17 E19:E21 E23:E31 E33 E35 E37:E49 E51:E53 E65:E67 E69:E71 D10:D53 D65:D71 D60:E62 D56:E57">
    <cfRule type="containsText" dxfId="264" priority="80" stopIfTrue="1" operator="containsText" text="DPR not submitted">
      <formula>NOT(ISERROR(SEARCH("DPR not submitted",D10)))</formula>
    </cfRule>
    <cfRule type="containsText" dxfId="263" priority="81" stopIfTrue="1" operator="containsText" text="Yet to be approved">
      <formula>NOT(ISERROR(SEARCH("Yet to be approved",D10)))</formula>
    </cfRule>
  </conditionalFormatting>
  <conditionalFormatting sqref="S1:S10 S18 S22 S32 S34 S36 S50 S68 S76:S1048576">
    <cfRule type="cellIs" dxfId="262" priority="79" stopIfTrue="1" operator="lessThan">
      <formula>0</formula>
    </cfRule>
  </conditionalFormatting>
  <conditionalFormatting sqref="G11:H11">
    <cfRule type="containsText" dxfId="261" priority="77" operator="containsText" text="DPR not submitted">
      <formula>NOT(ISERROR(SEARCH("DPR not submitted",G11)))</formula>
    </cfRule>
    <cfRule type="containsText" dxfId="260" priority="78" operator="containsText" text="Yet to be approved">
      <formula>NOT(ISERROR(SEARCH("Yet to be approved",G11)))</formula>
    </cfRule>
  </conditionalFormatting>
  <conditionalFormatting sqref="I11:L11">
    <cfRule type="containsText" dxfId="259" priority="75" operator="containsText" text="DPR not submitted">
      <formula>NOT(ISERROR(SEARCH("DPR not submitted",I11)))</formula>
    </cfRule>
    <cfRule type="containsText" dxfId="258" priority="76" operator="containsText" text="Yet to be approved">
      <formula>NOT(ISERROR(SEARCH("Yet to be approved",I11)))</formula>
    </cfRule>
  </conditionalFormatting>
  <conditionalFormatting sqref="G12:H17">
    <cfRule type="containsText" dxfId="257" priority="73" operator="containsText" text="DPR not submitted">
      <formula>NOT(ISERROR(SEARCH("DPR not submitted",G12)))</formula>
    </cfRule>
    <cfRule type="containsText" dxfId="256" priority="74" operator="containsText" text="Yet to be approved">
      <formula>NOT(ISERROR(SEARCH("Yet to be approved",G12)))</formula>
    </cfRule>
  </conditionalFormatting>
  <conditionalFormatting sqref="I12:L17">
    <cfRule type="containsText" dxfId="255" priority="71" operator="containsText" text="DPR not submitted">
      <formula>NOT(ISERROR(SEARCH("DPR not submitted",I12)))</formula>
    </cfRule>
    <cfRule type="containsText" dxfId="254" priority="72" operator="containsText" text="Yet to be approved">
      <formula>NOT(ISERROR(SEARCH("Yet to be approved",I12)))</formula>
    </cfRule>
  </conditionalFormatting>
  <conditionalFormatting sqref="G19:H21">
    <cfRule type="containsText" dxfId="253" priority="69" operator="containsText" text="DPR not submitted">
      <formula>NOT(ISERROR(SEARCH("DPR not submitted",G19)))</formula>
    </cfRule>
    <cfRule type="containsText" dxfId="252" priority="70" operator="containsText" text="Yet to be approved">
      <formula>NOT(ISERROR(SEARCH("Yet to be approved",G19)))</formula>
    </cfRule>
  </conditionalFormatting>
  <conditionalFormatting sqref="I19:L21">
    <cfRule type="containsText" dxfId="251" priority="67" operator="containsText" text="DPR not submitted">
      <formula>NOT(ISERROR(SEARCH("DPR not submitted",I19)))</formula>
    </cfRule>
    <cfRule type="containsText" dxfId="250" priority="68" operator="containsText" text="Yet to be approved">
      <formula>NOT(ISERROR(SEARCH("Yet to be approved",I19)))</formula>
    </cfRule>
  </conditionalFormatting>
  <conditionalFormatting sqref="G23:H31">
    <cfRule type="containsText" dxfId="249" priority="65" operator="containsText" text="DPR not submitted">
      <formula>NOT(ISERROR(SEARCH("DPR not submitted",G23)))</formula>
    </cfRule>
    <cfRule type="containsText" dxfId="248" priority="66" operator="containsText" text="Yet to be approved">
      <formula>NOT(ISERROR(SEARCH("Yet to be approved",G23)))</formula>
    </cfRule>
  </conditionalFormatting>
  <conditionalFormatting sqref="I23:L31">
    <cfRule type="containsText" dxfId="247" priority="63" operator="containsText" text="DPR not submitted">
      <formula>NOT(ISERROR(SEARCH("DPR not submitted",I23)))</formula>
    </cfRule>
    <cfRule type="containsText" dxfId="246" priority="64" operator="containsText" text="Yet to be approved">
      <formula>NOT(ISERROR(SEARCH("Yet to be approved",I23)))</formula>
    </cfRule>
  </conditionalFormatting>
  <conditionalFormatting sqref="G33:H33">
    <cfRule type="containsText" dxfId="245" priority="61" operator="containsText" text="DPR not submitted">
      <formula>NOT(ISERROR(SEARCH("DPR not submitted",G33)))</formula>
    </cfRule>
    <cfRule type="containsText" dxfId="244" priority="62" operator="containsText" text="Yet to be approved">
      <formula>NOT(ISERROR(SEARCH("Yet to be approved",G33)))</formula>
    </cfRule>
  </conditionalFormatting>
  <conditionalFormatting sqref="I33:L33">
    <cfRule type="containsText" dxfId="243" priority="59" operator="containsText" text="DPR not submitted">
      <formula>NOT(ISERROR(SEARCH("DPR not submitted",I33)))</formula>
    </cfRule>
    <cfRule type="containsText" dxfId="242" priority="60" operator="containsText" text="Yet to be approved">
      <formula>NOT(ISERROR(SEARCH("Yet to be approved",I33)))</formula>
    </cfRule>
  </conditionalFormatting>
  <conditionalFormatting sqref="G35:H35">
    <cfRule type="containsText" dxfId="241" priority="57" operator="containsText" text="DPR not submitted">
      <formula>NOT(ISERROR(SEARCH("DPR not submitted",G35)))</formula>
    </cfRule>
    <cfRule type="containsText" dxfId="240" priority="58" operator="containsText" text="Yet to be approved">
      <formula>NOT(ISERROR(SEARCH("Yet to be approved",G35)))</formula>
    </cfRule>
  </conditionalFormatting>
  <conditionalFormatting sqref="I35:L35">
    <cfRule type="containsText" dxfId="239" priority="55" operator="containsText" text="DPR not submitted">
      <formula>NOT(ISERROR(SEARCH("DPR not submitted",I35)))</formula>
    </cfRule>
    <cfRule type="containsText" dxfId="238" priority="56" operator="containsText" text="Yet to be approved">
      <formula>NOT(ISERROR(SEARCH("Yet to be approved",I35)))</formula>
    </cfRule>
  </conditionalFormatting>
  <conditionalFormatting sqref="G37:H49">
    <cfRule type="containsText" dxfId="237" priority="53" operator="containsText" text="DPR not submitted">
      <formula>NOT(ISERROR(SEARCH("DPR not submitted",G37)))</formula>
    </cfRule>
    <cfRule type="containsText" dxfId="236" priority="54" operator="containsText" text="Yet to be approved">
      <formula>NOT(ISERROR(SEARCH("Yet to be approved",G37)))</formula>
    </cfRule>
  </conditionalFormatting>
  <conditionalFormatting sqref="I37:L49">
    <cfRule type="containsText" dxfId="235" priority="51" operator="containsText" text="DPR not submitted">
      <formula>NOT(ISERROR(SEARCH("DPR not submitted",I37)))</formula>
    </cfRule>
    <cfRule type="containsText" dxfId="234" priority="52" operator="containsText" text="Yet to be approved">
      <formula>NOT(ISERROR(SEARCH("Yet to be approved",I37)))</formula>
    </cfRule>
  </conditionalFormatting>
  <conditionalFormatting sqref="G51:H53">
    <cfRule type="containsText" dxfId="233" priority="49" operator="containsText" text="DPR not submitted">
      <formula>NOT(ISERROR(SEARCH("DPR not submitted",G51)))</formula>
    </cfRule>
    <cfRule type="containsText" dxfId="232" priority="50" operator="containsText" text="Yet to be approved">
      <formula>NOT(ISERROR(SEARCH("Yet to be approved",G51)))</formula>
    </cfRule>
  </conditionalFormatting>
  <conditionalFormatting sqref="I51:L53">
    <cfRule type="containsText" dxfId="231" priority="47" operator="containsText" text="DPR not submitted">
      <formula>NOT(ISERROR(SEARCH("DPR not submitted",I51)))</formula>
    </cfRule>
    <cfRule type="containsText" dxfId="230" priority="48" operator="containsText" text="Yet to be approved">
      <formula>NOT(ISERROR(SEARCH("Yet to be approved",I51)))</formula>
    </cfRule>
  </conditionalFormatting>
  <conditionalFormatting sqref="G56:H57">
    <cfRule type="containsText" dxfId="229" priority="45" operator="containsText" text="DPR not submitted">
      <formula>NOT(ISERROR(SEARCH("DPR not submitted",G56)))</formula>
    </cfRule>
    <cfRule type="containsText" dxfId="228" priority="46" operator="containsText" text="Yet to be approved">
      <formula>NOT(ISERROR(SEARCH("Yet to be approved",G56)))</formula>
    </cfRule>
  </conditionalFormatting>
  <conditionalFormatting sqref="I56:L57">
    <cfRule type="containsText" dxfId="227" priority="43" operator="containsText" text="DPR not submitted">
      <formula>NOT(ISERROR(SEARCH("DPR not submitted",I56)))</formula>
    </cfRule>
    <cfRule type="containsText" dxfId="226" priority="44" operator="containsText" text="Yet to be approved">
      <formula>NOT(ISERROR(SEARCH("Yet to be approved",I56)))</formula>
    </cfRule>
  </conditionalFormatting>
  <conditionalFormatting sqref="G60:H62">
    <cfRule type="containsText" dxfId="225" priority="41" operator="containsText" text="DPR not submitted">
      <formula>NOT(ISERROR(SEARCH("DPR not submitted",G60)))</formula>
    </cfRule>
    <cfRule type="containsText" dxfId="224" priority="42" operator="containsText" text="Yet to be approved">
      <formula>NOT(ISERROR(SEARCH("Yet to be approved",G60)))</formula>
    </cfRule>
  </conditionalFormatting>
  <conditionalFormatting sqref="I60:L62">
    <cfRule type="containsText" dxfId="223" priority="39" operator="containsText" text="DPR not submitted">
      <formula>NOT(ISERROR(SEARCH("DPR not submitted",I60)))</formula>
    </cfRule>
    <cfRule type="containsText" dxfId="222" priority="40" operator="containsText" text="Yet to be approved">
      <formula>NOT(ISERROR(SEARCH("Yet to be approved",I60)))</formula>
    </cfRule>
  </conditionalFormatting>
  <conditionalFormatting sqref="G65:H67">
    <cfRule type="containsText" dxfId="221" priority="37" operator="containsText" text="DPR not submitted">
      <formula>NOT(ISERROR(SEARCH("DPR not submitted",G65)))</formula>
    </cfRule>
    <cfRule type="containsText" dxfId="220" priority="38" operator="containsText" text="Yet to be approved">
      <formula>NOT(ISERROR(SEARCH("Yet to be approved",G65)))</formula>
    </cfRule>
  </conditionalFormatting>
  <conditionalFormatting sqref="I65:L67">
    <cfRule type="containsText" dxfId="219" priority="35" operator="containsText" text="DPR not submitted">
      <formula>NOT(ISERROR(SEARCH("DPR not submitted",I65)))</formula>
    </cfRule>
    <cfRule type="containsText" dxfId="218" priority="36" operator="containsText" text="Yet to be approved">
      <formula>NOT(ISERROR(SEARCH("Yet to be approved",I65)))</formula>
    </cfRule>
  </conditionalFormatting>
  <conditionalFormatting sqref="G69:H71 G73:H75">
    <cfRule type="containsText" dxfId="217" priority="33" operator="containsText" text="DPR not submitted">
      <formula>NOT(ISERROR(SEARCH("DPR not submitted",G69)))</formula>
    </cfRule>
    <cfRule type="containsText" dxfId="216" priority="34" operator="containsText" text="Yet to be approved">
      <formula>NOT(ISERROR(SEARCH("Yet to be approved",G69)))</formula>
    </cfRule>
  </conditionalFormatting>
  <conditionalFormatting sqref="I69:L71 I73:L75">
    <cfRule type="containsText" dxfId="215" priority="31" operator="containsText" text="DPR not submitted">
      <formula>NOT(ISERROR(SEARCH("DPR not submitted",I69)))</formula>
    </cfRule>
    <cfRule type="containsText" dxfId="214" priority="32" operator="containsText" text="Yet to be approved">
      <formula>NOT(ISERROR(SEARCH("Yet to be approved",I69)))</formula>
    </cfRule>
  </conditionalFormatting>
  <conditionalFormatting sqref="D72">
    <cfRule type="containsText" dxfId="213" priority="29" stopIfTrue="1" operator="containsText" text="DPR not submitted">
      <formula>NOT(ISERROR(SEARCH("DPR not submitted",D72)))</formula>
    </cfRule>
    <cfRule type="containsText" dxfId="212" priority="30" stopIfTrue="1" operator="containsText" text="Yet to be approved">
      <formula>NOT(ISERROR(SEARCH("Yet to be approved",D72)))</formula>
    </cfRule>
  </conditionalFormatting>
  <conditionalFormatting sqref="S72">
    <cfRule type="cellIs" dxfId="211" priority="28" stopIfTrue="1" operator="lessThan">
      <formula>0</formula>
    </cfRule>
  </conditionalFormatting>
  <conditionalFormatting sqref="D64">
    <cfRule type="containsText" dxfId="210" priority="26" stopIfTrue="1" operator="containsText" text="DPR not submitted">
      <formula>NOT(ISERROR(SEARCH("DPR not submitted",D64)))</formula>
    </cfRule>
    <cfRule type="containsText" dxfId="209" priority="27" stopIfTrue="1" operator="containsText" text="Yet to be approved">
      <formula>NOT(ISERROR(SEARCH("Yet to be approved",D64)))</formula>
    </cfRule>
  </conditionalFormatting>
  <conditionalFormatting sqref="S64">
    <cfRule type="cellIs" dxfId="208" priority="25" stopIfTrue="1" operator="lessThan">
      <formula>0</formula>
    </cfRule>
  </conditionalFormatting>
  <conditionalFormatting sqref="D63:E63">
    <cfRule type="containsText" dxfId="207" priority="23" stopIfTrue="1" operator="containsText" text="DPR not submitted">
      <formula>NOT(ISERROR(SEARCH("DPR not submitted",D63)))</formula>
    </cfRule>
    <cfRule type="containsText" dxfId="206" priority="24" stopIfTrue="1" operator="containsText" text="Yet to be approved">
      <formula>NOT(ISERROR(SEARCH("Yet to be approved",D63)))</formula>
    </cfRule>
  </conditionalFormatting>
  <conditionalFormatting sqref="G63:H63">
    <cfRule type="containsText" dxfId="205" priority="21" operator="containsText" text="DPR not submitted">
      <formula>NOT(ISERROR(SEARCH("DPR not submitted",G63)))</formula>
    </cfRule>
    <cfRule type="containsText" dxfId="204" priority="22" operator="containsText" text="Yet to be approved">
      <formula>NOT(ISERROR(SEARCH("Yet to be approved",G63)))</formula>
    </cfRule>
  </conditionalFormatting>
  <conditionalFormatting sqref="I63:L63">
    <cfRule type="containsText" dxfId="203" priority="19" operator="containsText" text="DPR not submitted">
      <formula>NOT(ISERROR(SEARCH("DPR not submitted",I63)))</formula>
    </cfRule>
    <cfRule type="containsText" dxfId="202" priority="20" operator="containsText" text="Yet to be approved">
      <formula>NOT(ISERROR(SEARCH("Yet to be approved",I63)))</formula>
    </cfRule>
  </conditionalFormatting>
  <conditionalFormatting sqref="D59">
    <cfRule type="containsText" dxfId="201" priority="17" stopIfTrue="1" operator="containsText" text="DPR not submitted">
      <formula>NOT(ISERROR(SEARCH("DPR not submitted",D59)))</formula>
    </cfRule>
    <cfRule type="containsText" dxfId="200" priority="18" stopIfTrue="1" operator="containsText" text="Yet to be approved">
      <formula>NOT(ISERROR(SEARCH("Yet to be approved",D59)))</formula>
    </cfRule>
  </conditionalFormatting>
  <conditionalFormatting sqref="S59">
    <cfRule type="cellIs" dxfId="199" priority="16" stopIfTrue="1" operator="lessThan">
      <formula>0</formula>
    </cfRule>
  </conditionalFormatting>
  <conditionalFormatting sqref="D58:E58">
    <cfRule type="containsText" dxfId="198" priority="14" stopIfTrue="1" operator="containsText" text="DPR not submitted">
      <formula>NOT(ISERROR(SEARCH("DPR not submitted",D58)))</formula>
    </cfRule>
    <cfRule type="containsText" dxfId="197" priority="15" stopIfTrue="1" operator="containsText" text="Yet to be approved">
      <formula>NOT(ISERROR(SEARCH("Yet to be approved",D58)))</formula>
    </cfRule>
  </conditionalFormatting>
  <conditionalFormatting sqref="G58:H58">
    <cfRule type="containsText" dxfId="196" priority="12" operator="containsText" text="DPR not submitted">
      <formula>NOT(ISERROR(SEARCH("DPR not submitted",G58)))</formula>
    </cfRule>
    <cfRule type="containsText" dxfId="195" priority="13" operator="containsText" text="Yet to be approved">
      <formula>NOT(ISERROR(SEARCH("Yet to be approved",G58)))</formula>
    </cfRule>
  </conditionalFormatting>
  <conditionalFormatting sqref="I58:L58">
    <cfRule type="containsText" dxfId="194" priority="10" operator="containsText" text="DPR not submitted">
      <formula>NOT(ISERROR(SEARCH("DPR not submitted",I58)))</formula>
    </cfRule>
    <cfRule type="containsText" dxfId="193" priority="11" operator="containsText" text="Yet to be approved">
      <formula>NOT(ISERROR(SEARCH("Yet to be approved",I58)))</formula>
    </cfRule>
  </conditionalFormatting>
  <conditionalFormatting sqref="D55">
    <cfRule type="containsText" dxfId="192" priority="8" stopIfTrue="1" operator="containsText" text="DPR not submitted">
      <formula>NOT(ISERROR(SEARCH("DPR not submitted",D55)))</formula>
    </cfRule>
    <cfRule type="containsText" dxfId="191" priority="9" stopIfTrue="1" operator="containsText" text="Yet to be approved">
      <formula>NOT(ISERROR(SEARCH("Yet to be approved",D55)))</formula>
    </cfRule>
  </conditionalFormatting>
  <conditionalFormatting sqref="S55">
    <cfRule type="cellIs" dxfId="190" priority="7" stopIfTrue="1" operator="lessThan">
      <formula>0</formula>
    </cfRule>
  </conditionalFormatting>
  <conditionalFormatting sqref="D54:E54">
    <cfRule type="containsText" dxfId="189" priority="5" stopIfTrue="1" operator="containsText" text="DPR not submitted">
      <formula>NOT(ISERROR(SEARCH("DPR not submitted",D54)))</formula>
    </cfRule>
    <cfRule type="containsText" dxfId="188" priority="6" stopIfTrue="1" operator="containsText" text="Yet to be approved">
      <formula>NOT(ISERROR(SEARCH("Yet to be approved",D54)))</formula>
    </cfRule>
  </conditionalFormatting>
  <conditionalFormatting sqref="G54:H54">
    <cfRule type="containsText" dxfId="187" priority="3" operator="containsText" text="DPR not submitted">
      <formula>NOT(ISERROR(SEARCH("DPR not submitted",G54)))</formula>
    </cfRule>
    <cfRule type="containsText" dxfId="186" priority="4" operator="containsText" text="Yet to be approved">
      <formula>NOT(ISERROR(SEARCH("Yet to be approved",G54)))</formula>
    </cfRule>
  </conditionalFormatting>
  <conditionalFormatting sqref="I54:L54">
    <cfRule type="containsText" dxfId="185" priority="1" operator="containsText" text="DPR not submitted">
      <formula>NOT(ISERROR(SEARCH("DPR not submitted",I54)))</formula>
    </cfRule>
    <cfRule type="containsText" dxfId="184" priority="2" operator="containsText" text="Yet to be approved">
      <formula>NOT(ISERROR(SEARCH("Yet to be approved",I54)))</formula>
    </cfRule>
  </conditionalFormatting>
  <pageMargins left="0.47244094488188981" right="0.19685039370078741" top="0.39370078740157483" bottom="0.35433070866141736" header="0.23622047244094491" footer="0.23622047244094491"/>
  <pageSetup paperSize="9" scale="36" fitToWidth="2" fitToHeight="0" orientation="landscape" r:id="rId1"/>
  <headerFooter alignWithMargins="0">
    <oddHeader>&amp;F</oddHead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S250"/>
  <sheetViews>
    <sheetView view="pageBreakPreview" zoomScale="80" zoomScaleNormal="80" zoomScaleSheetLayoutView="80" workbookViewId="0">
      <pane xSplit="2" ySplit="14" topLeftCell="AG208" activePane="bottomRight" state="frozen"/>
      <selection activeCell="N25" sqref="N25"/>
      <selection pane="topRight" activeCell="N25" sqref="N25"/>
      <selection pane="bottomLeft" activeCell="N25" sqref="N25"/>
      <selection pane="bottomRight" activeCell="U208" sqref="U208"/>
    </sheetView>
  </sheetViews>
  <sheetFormatPr defaultColWidth="9.1796875" defaultRowHeight="14.5" outlineLevelRow="1" outlineLevelCol="1" x14ac:dyDescent="0.25"/>
  <cols>
    <col min="1" max="1" width="9.81640625" style="983" customWidth="1"/>
    <col min="2" max="2" width="65.7265625" style="538" customWidth="1"/>
    <col min="3" max="3" width="19.26953125" style="983" customWidth="1" outlineLevel="1"/>
    <col min="4" max="4" width="39" style="983" customWidth="1" outlineLevel="1"/>
    <col min="5" max="5" width="15.81640625" style="984" customWidth="1" outlineLevel="1"/>
    <col min="6" max="6" width="15.26953125" style="985" customWidth="1" outlineLevel="1"/>
    <col min="7" max="7" width="11" style="538" customWidth="1" outlineLevel="1"/>
    <col min="8" max="8" width="12.26953125" style="538" customWidth="1"/>
    <col min="9" max="9" width="12" style="538" customWidth="1" outlineLevel="1"/>
    <col min="10" max="10" width="10.54296875" style="538" customWidth="1" outlineLevel="1"/>
    <col min="11" max="11" width="13.26953125" style="984" customWidth="1" outlineLevel="1"/>
    <col min="12" max="12" width="12.453125" style="538" customWidth="1" outlineLevel="1"/>
    <col min="13" max="13" width="15.81640625" style="538" customWidth="1" outlineLevel="1"/>
    <col min="14" max="14" width="12.7265625" style="538" customWidth="1" outlineLevel="1"/>
    <col min="15" max="15" width="47.1796875" style="538" customWidth="1"/>
    <col min="16" max="16" width="15.54296875" style="1168" hidden="1" customWidth="1"/>
    <col min="17" max="19" width="10.453125" style="1169" hidden="1" customWidth="1"/>
    <col min="20" max="22" width="10.453125" style="1169" customWidth="1" outlineLevel="1"/>
    <col min="23" max="27" width="10.7265625" style="1169" customWidth="1" outlineLevel="1"/>
    <col min="28" max="28" width="10.7265625" style="1169" customWidth="1"/>
    <col min="29" max="29" width="16.26953125" style="1170" customWidth="1" outlineLevel="1"/>
    <col min="30" max="39" width="10" style="1171" customWidth="1" outlineLevel="1"/>
    <col min="40" max="40" width="10" style="1171" customWidth="1"/>
    <col min="41" max="41" width="19.26953125" style="1172" hidden="1" customWidth="1"/>
    <col min="42" max="44" width="10.453125" style="1173" hidden="1" customWidth="1"/>
    <col min="45" max="47" width="10.453125" style="1173" customWidth="1" outlineLevel="1"/>
    <col min="48" max="48" width="10.7265625" style="1173" customWidth="1" outlineLevel="1"/>
    <col min="49" max="53" width="10.7265625" style="1169" customWidth="1" outlineLevel="1"/>
    <col min="54" max="54" width="19.1796875" style="1173" customWidth="1"/>
    <col min="55" max="55" width="52.26953125" style="538" customWidth="1"/>
    <col min="56" max="56" width="15.26953125" style="983" bestFit="1" customWidth="1"/>
    <col min="57" max="57" width="15.26953125" style="538" customWidth="1"/>
    <col min="58" max="58" width="12.54296875" style="538" customWidth="1"/>
    <col min="59" max="59" width="13.453125" style="538" customWidth="1"/>
    <col min="60" max="60" width="13.54296875" style="538" customWidth="1"/>
    <col min="61" max="61" width="9.1796875" style="538"/>
    <col min="62" max="62" width="10.453125" style="538" bestFit="1" customWidth="1"/>
    <col min="63" max="63" width="9.1796875" style="538"/>
    <col min="64" max="64" width="11.26953125" style="538" customWidth="1"/>
    <col min="65" max="16384" width="9.1796875" style="538"/>
  </cols>
  <sheetData>
    <row r="1" spans="1:58" x14ac:dyDescent="0.25">
      <c r="D1" s="523" t="s">
        <v>1427</v>
      </c>
      <c r="BE1" s="983" t="s">
        <v>889</v>
      </c>
      <c r="BF1" s="538" t="s">
        <v>890</v>
      </c>
    </row>
    <row r="2" spans="1:58" x14ac:dyDescent="0.25">
      <c r="D2" s="982" t="s">
        <v>888</v>
      </c>
      <c r="BE2" s="983" t="s">
        <v>891</v>
      </c>
      <c r="BF2" s="538" t="s">
        <v>892</v>
      </c>
    </row>
    <row r="3" spans="1:58" x14ac:dyDescent="0.25">
      <c r="A3" s="525"/>
      <c r="B3" s="526" t="s">
        <v>0</v>
      </c>
      <c r="C3" s="527"/>
      <c r="D3" s="981" t="s">
        <v>652</v>
      </c>
      <c r="E3" s="528"/>
      <c r="F3" s="529"/>
      <c r="G3" s="530"/>
      <c r="H3" s="530"/>
      <c r="I3" s="530"/>
      <c r="J3" s="530"/>
      <c r="K3" s="528"/>
      <c r="L3" s="530"/>
      <c r="M3" s="530"/>
      <c r="N3" s="530"/>
      <c r="O3" s="531"/>
      <c r="P3" s="1174"/>
      <c r="Q3" s="1175"/>
      <c r="R3" s="1175"/>
      <c r="S3" s="1175"/>
      <c r="T3" s="1175"/>
      <c r="U3" s="1175"/>
      <c r="V3" s="1175"/>
      <c r="W3" s="1176" t="s">
        <v>10</v>
      </c>
      <c r="X3" s="1176"/>
      <c r="Y3" s="1176"/>
      <c r="Z3" s="1176"/>
      <c r="AA3" s="1176"/>
      <c r="AB3" s="1176"/>
      <c r="AC3" s="1177"/>
      <c r="AD3" s="1178"/>
      <c r="AE3" s="1178"/>
      <c r="AF3" s="1178"/>
      <c r="AG3" s="1178"/>
      <c r="AH3" s="1178"/>
      <c r="AI3" s="1179"/>
      <c r="AO3" s="1128"/>
      <c r="AP3" s="1180"/>
      <c r="AQ3" s="1181"/>
      <c r="AT3" s="1181"/>
      <c r="AU3" s="1181"/>
      <c r="AV3" s="1182" t="s">
        <v>10</v>
      </c>
      <c r="AW3" s="1176"/>
      <c r="AX3" s="1176"/>
      <c r="AY3" s="1176"/>
      <c r="AZ3" s="1176"/>
      <c r="BA3" s="1176"/>
      <c r="BB3" s="1182"/>
      <c r="BC3" s="532"/>
      <c r="BD3" s="533"/>
      <c r="BE3" s="983" t="s">
        <v>419</v>
      </c>
      <c r="BF3" s="538" t="s">
        <v>1754</v>
      </c>
    </row>
    <row r="4" spans="1:58" x14ac:dyDescent="0.25">
      <c r="A4" s="1486" t="s">
        <v>343</v>
      </c>
      <c r="B4" s="1486" t="s">
        <v>16</v>
      </c>
      <c r="C4" s="1486" t="s">
        <v>889</v>
      </c>
      <c r="D4" s="1486" t="s">
        <v>503</v>
      </c>
      <c r="E4" s="1509" t="s">
        <v>893</v>
      </c>
      <c r="F4" s="1509" t="s">
        <v>504</v>
      </c>
      <c r="G4" s="1486" t="s">
        <v>894</v>
      </c>
      <c r="H4" s="1486" t="s">
        <v>508</v>
      </c>
      <c r="I4" s="1486" t="s">
        <v>19</v>
      </c>
      <c r="J4" s="1486" t="s">
        <v>600</v>
      </c>
      <c r="K4" s="1509" t="s">
        <v>509</v>
      </c>
      <c r="L4" s="1486" t="s">
        <v>510</v>
      </c>
      <c r="M4" s="1486" t="s">
        <v>511</v>
      </c>
      <c r="N4" s="1486" t="s">
        <v>512</v>
      </c>
      <c r="O4" s="1486" t="s">
        <v>17</v>
      </c>
      <c r="P4" s="1488" t="s">
        <v>22</v>
      </c>
      <c r="Q4" s="1488"/>
      <c r="R4" s="1488"/>
      <c r="S4" s="1488"/>
      <c r="T4" s="1488"/>
      <c r="U4" s="1488"/>
      <c r="V4" s="1488"/>
      <c r="W4" s="1488"/>
      <c r="X4" s="1129"/>
      <c r="Y4" s="1129"/>
      <c r="Z4" s="1129"/>
      <c r="AA4" s="1129"/>
      <c r="AB4" s="1129"/>
      <c r="AC4" s="1502" t="s">
        <v>20</v>
      </c>
      <c r="AD4" s="1502"/>
      <c r="AE4" s="1502"/>
      <c r="AF4" s="1502"/>
      <c r="AG4" s="1502"/>
      <c r="AH4" s="1502"/>
      <c r="AI4" s="1502"/>
      <c r="AJ4" s="1183"/>
      <c r="AK4" s="1183"/>
      <c r="AL4" s="1183"/>
      <c r="AM4" s="1183"/>
      <c r="AN4" s="1183"/>
      <c r="AO4" s="1488" t="s">
        <v>18</v>
      </c>
      <c r="AP4" s="1488"/>
      <c r="AQ4" s="1488"/>
      <c r="AR4" s="1488"/>
      <c r="AS4" s="1488"/>
      <c r="AT4" s="1488"/>
      <c r="AU4" s="1488"/>
      <c r="AV4" s="1488"/>
      <c r="AW4" s="1184"/>
      <c r="AX4" s="1184"/>
      <c r="AY4" s="1184"/>
      <c r="AZ4" s="1184"/>
      <c r="BA4" s="1184"/>
      <c r="BB4" s="1503" t="s">
        <v>895</v>
      </c>
      <c r="BC4" s="1506" t="s">
        <v>27</v>
      </c>
      <c r="BD4" s="1500" t="s">
        <v>896</v>
      </c>
      <c r="BE4" s="983" t="s">
        <v>897</v>
      </c>
      <c r="BF4" s="1046" t="s">
        <v>898</v>
      </c>
    </row>
    <row r="5" spans="1:58" ht="15" customHeight="1" x14ac:dyDescent="0.25">
      <c r="A5" s="1486"/>
      <c r="B5" s="1486"/>
      <c r="C5" s="1486"/>
      <c r="D5" s="1486"/>
      <c r="E5" s="1509"/>
      <c r="F5" s="1509"/>
      <c r="G5" s="1486"/>
      <c r="H5" s="1486"/>
      <c r="I5" s="1486"/>
      <c r="J5" s="1486"/>
      <c r="K5" s="1509"/>
      <c r="L5" s="1486"/>
      <c r="M5" s="1486"/>
      <c r="N5" s="1486"/>
      <c r="O5" s="1486"/>
      <c r="P5" s="1488" t="s">
        <v>735</v>
      </c>
      <c r="Q5" s="1129" t="s">
        <v>7</v>
      </c>
      <c r="R5" s="1129" t="s">
        <v>7</v>
      </c>
      <c r="S5" s="1129" t="s">
        <v>7</v>
      </c>
      <c r="T5" s="1488" t="s">
        <v>1753</v>
      </c>
      <c r="U5" s="1185" t="s">
        <v>7</v>
      </c>
      <c r="V5" s="1185" t="s">
        <v>7</v>
      </c>
      <c r="W5" s="1185" t="s">
        <v>736</v>
      </c>
      <c r="X5" s="1186" t="s">
        <v>21</v>
      </c>
      <c r="Y5" s="1186" t="s">
        <v>21</v>
      </c>
      <c r="Z5" s="1186" t="s">
        <v>21</v>
      </c>
      <c r="AA5" s="1186" t="s">
        <v>21</v>
      </c>
      <c r="AB5" s="1186" t="s">
        <v>21</v>
      </c>
      <c r="AC5" s="1501" t="s">
        <v>737</v>
      </c>
      <c r="AD5" s="1183" t="s">
        <v>7</v>
      </c>
      <c r="AE5" s="1183" t="s">
        <v>7</v>
      </c>
      <c r="AF5" s="1183" t="s">
        <v>7</v>
      </c>
      <c r="AG5" s="1185" t="s">
        <v>7</v>
      </c>
      <c r="AH5" s="1185" t="s">
        <v>7</v>
      </c>
      <c r="AI5" s="1185" t="s">
        <v>736</v>
      </c>
      <c r="AJ5" s="1186" t="s">
        <v>21</v>
      </c>
      <c r="AK5" s="1186" t="s">
        <v>21</v>
      </c>
      <c r="AL5" s="1186" t="s">
        <v>21</v>
      </c>
      <c r="AM5" s="1186" t="s">
        <v>21</v>
      </c>
      <c r="AN5" s="1186" t="s">
        <v>21</v>
      </c>
      <c r="AO5" s="1488" t="s">
        <v>738</v>
      </c>
      <c r="AP5" s="1129" t="s">
        <v>7</v>
      </c>
      <c r="AQ5" s="1129" t="s">
        <v>7</v>
      </c>
      <c r="AR5" s="1129" t="s">
        <v>7</v>
      </c>
      <c r="AS5" s="1488" t="s">
        <v>1752</v>
      </c>
      <c r="AT5" s="1185" t="s">
        <v>7</v>
      </c>
      <c r="AU5" s="1185" t="s">
        <v>7</v>
      </c>
      <c r="AV5" s="1185" t="s">
        <v>736</v>
      </c>
      <c r="AW5" s="1185" t="s">
        <v>21</v>
      </c>
      <c r="AX5" s="1185" t="s">
        <v>21</v>
      </c>
      <c r="AY5" s="1185" t="s">
        <v>21</v>
      </c>
      <c r="AZ5" s="1185" t="s">
        <v>21</v>
      </c>
      <c r="BA5" s="1185" t="s">
        <v>21</v>
      </c>
      <c r="BB5" s="1504"/>
      <c r="BC5" s="1507"/>
      <c r="BD5" s="1500"/>
      <c r="BF5" s="1046" t="s">
        <v>899</v>
      </c>
    </row>
    <row r="6" spans="1:58" ht="31.5" customHeight="1" x14ac:dyDescent="0.25">
      <c r="A6" s="1486"/>
      <c r="B6" s="1486"/>
      <c r="C6" s="1486"/>
      <c r="D6" s="1486"/>
      <c r="E6" s="1509"/>
      <c r="F6" s="1509"/>
      <c r="G6" s="1486"/>
      <c r="H6" s="1486"/>
      <c r="I6" s="1486"/>
      <c r="J6" s="1486"/>
      <c r="K6" s="1509"/>
      <c r="L6" s="1486"/>
      <c r="M6" s="1486"/>
      <c r="N6" s="1486"/>
      <c r="O6" s="1486"/>
      <c r="P6" s="1488"/>
      <c r="Q6" s="1129" t="s">
        <v>326</v>
      </c>
      <c r="R6" s="1129" t="s">
        <v>517</v>
      </c>
      <c r="S6" s="1129" t="s">
        <v>518</v>
      </c>
      <c r="T6" s="1488"/>
      <c r="U6" s="1129" t="s">
        <v>519</v>
      </c>
      <c r="V6" s="1129" t="s">
        <v>520</v>
      </c>
      <c r="W6" s="1129" t="s">
        <v>521</v>
      </c>
      <c r="X6" s="1187" t="s">
        <v>1751</v>
      </c>
      <c r="Y6" s="1187" t="s">
        <v>1750</v>
      </c>
      <c r="Z6" s="1187" t="s">
        <v>1749</v>
      </c>
      <c r="AA6" s="1187" t="s">
        <v>1748</v>
      </c>
      <c r="AB6" s="1187" t="s">
        <v>1747</v>
      </c>
      <c r="AC6" s="1501"/>
      <c r="AD6" s="1183" t="s">
        <v>326</v>
      </c>
      <c r="AE6" s="1183" t="s">
        <v>517</v>
      </c>
      <c r="AF6" s="1183" t="s">
        <v>518</v>
      </c>
      <c r="AG6" s="1183" t="s">
        <v>519</v>
      </c>
      <c r="AH6" s="1183" t="s">
        <v>520</v>
      </c>
      <c r="AI6" s="1183" t="s">
        <v>521</v>
      </c>
      <c r="AJ6" s="1187" t="s">
        <v>1751</v>
      </c>
      <c r="AK6" s="1187" t="s">
        <v>1750</v>
      </c>
      <c r="AL6" s="1187" t="s">
        <v>1749</v>
      </c>
      <c r="AM6" s="1187" t="s">
        <v>1748</v>
      </c>
      <c r="AN6" s="1187" t="s">
        <v>1747</v>
      </c>
      <c r="AO6" s="1488"/>
      <c r="AP6" s="1129" t="s">
        <v>326</v>
      </c>
      <c r="AQ6" s="1129" t="s">
        <v>517</v>
      </c>
      <c r="AR6" s="1129" t="s">
        <v>518</v>
      </c>
      <c r="AS6" s="1488"/>
      <c r="AT6" s="1129" t="s">
        <v>519</v>
      </c>
      <c r="AU6" s="1129" t="s">
        <v>520</v>
      </c>
      <c r="AV6" s="1129" t="s">
        <v>521</v>
      </c>
      <c r="AW6" s="1129" t="s">
        <v>1751</v>
      </c>
      <c r="AX6" s="1129" t="s">
        <v>1750</v>
      </c>
      <c r="AY6" s="1129" t="s">
        <v>1749</v>
      </c>
      <c r="AZ6" s="1129" t="s">
        <v>1748</v>
      </c>
      <c r="BA6" s="1129" t="s">
        <v>1747</v>
      </c>
      <c r="BB6" s="1505"/>
      <c r="BC6" s="1508"/>
      <c r="BD6" s="1500"/>
      <c r="BF6" s="1046" t="s">
        <v>900</v>
      </c>
    </row>
    <row r="7" spans="1:58" x14ac:dyDescent="0.25">
      <c r="A7" s="976"/>
      <c r="B7" s="976"/>
      <c r="C7" s="976"/>
      <c r="D7" s="976"/>
      <c r="E7" s="987"/>
      <c r="F7" s="987"/>
      <c r="G7" s="976"/>
      <c r="H7" s="976"/>
      <c r="I7" s="976"/>
      <c r="J7" s="976"/>
      <c r="K7" s="987"/>
      <c r="L7" s="976"/>
      <c r="M7" s="976"/>
      <c r="N7" s="976"/>
      <c r="O7" s="976"/>
      <c r="P7" s="1188"/>
      <c r="Q7" s="1188"/>
      <c r="R7" s="1188"/>
      <c r="S7" s="1188"/>
      <c r="T7" s="1188"/>
      <c r="U7" s="1188"/>
      <c r="V7" s="1188"/>
      <c r="W7" s="1188"/>
      <c r="X7" s="1188"/>
      <c r="Y7" s="1188"/>
      <c r="Z7" s="1188"/>
      <c r="AA7" s="1188"/>
      <c r="AB7" s="1188"/>
      <c r="AC7" s="1189"/>
      <c r="AD7" s="1190"/>
      <c r="AE7" s="1190"/>
      <c r="AF7" s="1190"/>
      <c r="AG7" s="1190"/>
      <c r="AH7" s="1190"/>
      <c r="AI7" s="1190"/>
      <c r="AJ7" s="1190"/>
      <c r="AK7" s="1190"/>
      <c r="AL7" s="1190"/>
      <c r="AM7" s="1190"/>
      <c r="AN7" s="1190"/>
      <c r="AO7" s="1188"/>
      <c r="AP7" s="1188"/>
      <c r="AQ7" s="1188"/>
      <c r="AR7" s="1188"/>
      <c r="AS7" s="1188"/>
      <c r="AT7" s="1188"/>
      <c r="AU7" s="1188"/>
      <c r="AV7" s="1188"/>
      <c r="AW7" s="1188"/>
      <c r="AX7" s="1188"/>
      <c r="AY7" s="1188"/>
      <c r="AZ7" s="1188"/>
      <c r="BA7" s="1188"/>
      <c r="BB7" s="1188"/>
      <c r="BC7" s="976"/>
      <c r="BD7" s="1045" t="s">
        <v>901</v>
      </c>
      <c r="BF7" s="538" t="s">
        <v>901</v>
      </c>
    </row>
    <row r="8" spans="1:58" x14ac:dyDescent="0.25">
      <c r="A8" s="1044"/>
      <c r="B8" s="1007" t="s">
        <v>902</v>
      </c>
      <c r="C8" s="967"/>
      <c r="D8" s="967"/>
      <c r="E8" s="965"/>
      <c r="F8" s="989"/>
      <c r="G8" s="968"/>
      <c r="H8" s="968"/>
      <c r="I8" s="968"/>
      <c r="J8" s="968"/>
      <c r="K8" s="965"/>
      <c r="L8" s="968"/>
      <c r="M8" s="968"/>
      <c r="N8" s="968"/>
      <c r="O8" s="968"/>
      <c r="P8" s="1191"/>
      <c r="Q8" s="1192"/>
      <c r="R8" s="1192"/>
      <c r="S8" s="1192"/>
      <c r="T8" s="1192"/>
      <c r="U8" s="1192"/>
      <c r="V8" s="1192"/>
      <c r="W8" s="1192"/>
      <c r="X8" s="1192"/>
      <c r="Y8" s="1192"/>
      <c r="Z8" s="1192"/>
      <c r="AA8" s="1192"/>
      <c r="AB8" s="1192"/>
      <c r="AC8" s="1193"/>
      <c r="AD8" s="1194"/>
      <c r="AE8" s="1194"/>
      <c r="AF8" s="1194"/>
      <c r="AG8" s="1194"/>
      <c r="AH8" s="1194"/>
      <c r="AI8" s="1194"/>
      <c r="AJ8" s="1194"/>
      <c r="AK8" s="1194"/>
      <c r="AL8" s="1194"/>
      <c r="AM8" s="1194"/>
      <c r="AN8" s="1194"/>
      <c r="AO8" s="1191"/>
      <c r="AP8" s="1167"/>
      <c r="AQ8" s="1167"/>
      <c r="AR8" s="1167"/>
      <c r="AS8" s="1167"/>
      <c r="AT8" s="1167"/>
      <c r="AU8" s="1167"/>
      <c r="AV8" s="1167"/>
      <c r="AW8" s="1192"/>
      <c r="AX8" s="1192"/>
      <c r="AY8" s="1192"/>
      <c r="AZ8" s="1192"/>
      <c r="BA8" s="1192"/>
      <c r="BB8" s="1167"/>
      <c r="BC8" s="968"/>
      <c r="BD8" s="967" t="s">
        <v>901</v>
      </c>
      <c r="BF8" s="538" t="s">
        <v>903</v>
      </c>
    </row>
    <row r="9" spans="1:58" x14ac:dyDescent="0.25">
      <c r="A9" s="1044"/>
      <c r="B9" s="974" t="s">
        <v>904</v>
      </c>
      <c r="C9" s="967"/>
      <c r="D9" s="967"/>
      <c r="E9" s="965"/>
      <c r="F9" s="989"/>
      <c r="G9" s="968"/>
      <c r="H9" s="968"/>
      <c r="I9" s="968"/>
      <c r="J9" s="968"/>
      <c r="K9" s="965"/>
      <c r="L9" s="968"/>
      <c r="M9" s="968"/>
      <c r="N9" s="968"/>
      <c r="O9" s="968"/>
      <c r="P9" s="1191"/>
      <c r="Q9" s="1192"/>
      <c r="R9" s="1192"/>
      <c r="S9" s="1192"/>
      <c r="T9" s="1192"/>
      <c r="U9" s="1192"/>
      <c r="V9" s="1192"/>
      <c r="W9" s="1192"/>
      <c r="X9" s="1192"/>
      <c r="Y9" s="1192"/>
      <c r="Z9" s="1192"/>
      <c r="AA9" s="1192"/>
      <c r="AB9" s="1192"/>
      <c r="AC9" s="1193"/>
      <c r="AD9" s="1194"/>
      <c r="AE9" s="1194"/>
      <c r="AF9" s="1194"/>
      <c r="AG9" s="1194"/>
      <c r="AH9" s="1194"/>
      <c r="AI9" s="1194"/>
      <c r="AJ9" s="1194"/>
      <c r="AK9" s="1194"/>
      <c r="AL9" s="1194"/>
      <c r="AM9" s="1194"/>
      <c r="AN9" s="1194"/>
      <c r="AO9" s="1191"/>
      <c r="AP9" s="1167"/>
      <c r="AQ9" s="1167"/>
      <c r="AR9" s="1167"/>
      <c r="AS9" s="1167"/>
      <c r="AT9" s="1167"/>
      <c r="AU9" s="1167"/>
      <c r="AV9" s="1167"/>
      <c r="AW9" s="1192"/>
      <c r="AX9" s="1192"/>
      <c r="AY9" s="1192"/>
      <c r="AZ9" s="1192"/>
      <c r="BA9" s="1192"/>
      <c r="BB9" s="1167"/>
      <c r="BC9" s="968"/>
      <c r="BD9" s="967" t="s">
        <v>901</v>
      </c>
    </row>
    <row r="10" spans="1:58" s="1000" customFormat="1" outlineLevel="1" x14ac:dyDescent="0.25">
      <c r="A10" s="1131">
        <v>1</v>
      </c>
      <c r="B10" s="1132" t="s">
        <v>1746</v>
      </c>
      <c r="C10" s="1131" t="s">
        <v>889</v>
      </c>
      <c r="D10" s="1131" t="s">
        <v>1745</v>
      </c>
      <c r="E10" s="1195">
        <v>41594</v>
      </c>
      <c r="F10" s="1196">
        <v>41739</v>
      </c>
      <c r="G10" s="969">
        <v>11.900051899999999</v>
      </c>
      <c r="H10" s="969">
        <v>11.900051899999999</v>
      </c>
      <c r="I10" s="1011"/>
      <c r="J10" s="1011"/>
      <c r="K10" s="1016">
        <v>41739</v>
      </c>
      <c r="L10" s="1011"/>
      <c r="M10" s="1011"/>
      <c r="N10" s="1011"/>
      <c r="O10" s="1011"/>
      <c r="P10" s="1134"/>
      <c r="Q10" s="1134"/>
      <c r="R10" s="1134"/>
      <c r="S10" s="1134"/>
      <c r="T10" s="1134">
        <f>SUM(P10:S10)</f>
        <v>0</v>
      </c>
      <c r="U10" s="1197"/>
      <c r="V10" s="1197"/>
      <c r="W10" s="1197"/>
      <c r="X10" s="1197"/>
      <c r="Y10" s="1197"/>
      <c r="Z10" s="1197"/>
      <c r="AA10" s="1197"/>
      <c r="AB10" s="1197"/>
      <c r="AC10" s="1198"/>
      <c r="AD10" s="1199"/>
      <c r="AE10" s="1199"/>
      <c r="AF10" s="1199"/>
      <c r="AG10" s="1199"/>
      <c r="AH10" s="1199"/>
      <c r="AI10" s="1199"/>
      <c r="AJ10" s="1198"/>
      <c r="AK10" s="1198"/>
      <c r="AL10" s="1198"/>
      <c r="AM10" s="1198"/>
      <c r="AN10" s="1198"/>
      <c r="AO10" s="1134"/>
      <c r="AP10" s="1134"/>
      <c r="AQ10" s="1134"/>
      <c r="AR10" s="1134"/>
      <c r="AS10" s="1134">
        <f>SUM(AO10:AR10)</f>
        <v>0</v>
      </c>
      <c r="AT10" s="1197"/>
      <c r="AU10" s="1134"/>
      <c r="AV10" s="1197"/>
      <c r="AW10" s="1197"/>
      <c r="AX10" s="1197"/>
      <c r="AY10" s="1197"/>
      <c r="AZ10" s="1197"/>
      <c r="BA10" s="1197"/>
      <c r="BB10" s="1197"/>
      <c r="BC10" s="1011"/>
      <c r="BD10" s="1038" t="s">
        <v>901</v>
      </c>
    </row>
    <row r="11" spans="1:58" s="1000" customFormat="1" ht="43.5" outlineLevel="1" x14ac:dyDescent="0.25">
      <c r="A11" s="1137">
        <v>1.1000000000000001</v>
      </c>
      <c r="B11" s="1138" t="s">
        <v>1744</v>
      </c>
      <c r="C11" s="1200" t="s">
        <v>891</v>
      </c>
      <c r="D11" s="1137" t="str">
        <f>D10</f>
        <v>MERC/TECH 1/CAPEX/20142015/00086</v>
      </c>
      <c r="E11" s="1201">
        <f>E10</f>
        <v>41594</v>
      </c>
      <c r="F11" s="1006">
        <f t="shared" ref="F11:F17" si="0">IF(F10=0,"-",F10)</f>
        <v>41739</v>
      </c>
      <c r="G11" s="1022">
        <v>6.8555000000000001</v>
      </c>
      <c r="H11" s="1022">
        <v>6.8555000000000001</v>
      </c>
      <c r="I11" s="1011"/>
      <c r="J11" s="1042"/>
      <c r="K11" s="1025">
        <v>41739</v>
      </c>
      <c r="L11" s="1041">
        <v>41711</v>
      </c>
      <c r="M11" s="1040">
        <v>42078</v>
      </c>
      <c r="N11" s="1043">
        <v>42088</v>
      </c>
      <c r="O11" s="996" t="s">
        <v>1743</v>
      </c>
      <c r="P11" s="1202">
        <v>7.8385819000000003</v>
      </c>
      <c r="Q11" s="1203"/>
      <c r="R11" s="1203"/>
      <c r="S11" s="1203"/>
      <c r="T11" s="1134">
        <f t="shared" ref="T11:T74" si="1">SUM(P11:S11)</f>
        <v>7.8385819000000003</v>
      </c>
      <c r="U11" s="1204"/>
      <c r="V11" s="1204"/>
      <c r="W11" s="1204"/>
      <c r="X11" s="1204"/>
      <c r="Y11" s="1204"/>
      <c r="Z11" s="1204"/>
      <c r="AA11" s="1204"/>
      <c r="AB11" s="1204"/>
      <c r="AC11" s="1198">
        <v>1</v>
      </c>
      <c r="AD11" s="1199"/>
      <c r="AE11" s="1199"/>
      <c r="AF11" s="1199"/>
      <c r="AG11" s="1199"/>
      <c r="AH11" s="1199"/>
      <c r="AI11" s="1199"/>
      <c r="AJ11" s="1198"/>
      <c r="AK11" s="1198"/>
      <c r="AL11" s="1198"/>
      <c r="AM11" s="1198"/>
      <c r="AN11" s="1198"/>
      <c r="AO11" s="1202">
        <v>7.8385819000000003</v>
      </c>
      <c r="AP11" s="1205"/>
      <c r="AQ11" s="1205"/>
      <c r="AR11" s="1205"/>
      <c r="AS11" s="1134">
        <f t="shared" ref="AS11:AS74" si="2">SUM(AO11:AR11)</f>
        <v>7.8385819000000003</v>
      </c>
      <c r="AT11" s="1206"/>
      <c r="AU11" s="1205"/>
      <c r="AV11" s="1206"/>
      <c r="AW11" s="1204"/>
      <c r="AX11" s="1204"/>
      <c r="AY11" s="1204"/>
      <c r="AZ11" s="1204"/>
      <c r="BA11" s="1204"/>
      <c r="BB11" s="1206"/>
      <c r="BC11" s="1001" t="s">
        <v>1663</v>
      </c>
      <c r="BD11" s="1038" t="s">
        <v>898</v>
      </c>
    </row>
    <row r="12" spans="1:58" s="1000" customFormat="1" ht="29" outlineLevel="1" x14ac:dyDescent="0.25">
      <c r="A12" s="1137">
        <v>1.2</v>
      </c>
      <c r="B12" s="1138" t="s">
        <v>1742</v>
      </c>
      <c r="C12" s="1200" t="s">
        <v>891</v>
      </c>
      <c r="D12" s="1137" t="str">
        <f t="shared" ref="D12:E17" si="3">D11</f>
        <v>MERC/TECH 1/CAPEX/20142015/00086</v>
      </c>
      <c r="E12" s="1201">
        <f t="shared" si="3"/>
        <v>41594</v>
      </c>
      <c r="F12" s="1006">
        <f t="shared" si="0"/>
        <v>41739</v>
      </c>
      <c r="G12" s="1022">
        <v>1.23</v>
      </c>
      <c r="H12" s="1022">
        <v>1.23</v>
      </c>
      <c r="I12" s="1011"/>
      <c r="J12" s="1042"/>
      <c r="K12" s="1025">
        <v>41739</v>
      </c>
      <c r="L12" s="1041">
        <v>42111</v>
      </c>
      <c r="M12" s="1040">
        <v>42139</v>
      </c>
      <c r="N12" s="1041">
        <v>42476</v>
      </c>
      <c r="O12" s="996" t="s">
        <v>1741</v>
      </c>
      <c r="P12" s="1202">
        <v>1.1499999999999999</v>
      </c>
      <c r="Q12" s="1203"/>
      <c r="R12" s="1203"/>
      <c r="S12" s="1203"/>
      <c r="T12" s="1134">
        <f t="shared" si="1"/>
        <v>1.1499999999999999</v>
      </c>
      <c r="U12" s="1204"/>
      <c r="V12" s="1204"/>
      <c r="W12" s="1204"/>
      <c r="X12" s="1204"/>
      <c r="Y12" s="1204"/>
      <c r="Z12" s="1204"/>
      <c r="AA12" s="1204"/>
      <c r="AB12" s="1204"/>
      <c r="AC12" s="1198">
        <v>1</v>
      </c>
      <c r="AD12" s="1199"/>
      <c r="AE12" s="1199"/>
      <c r="AF12" s="1199"/>
      <c r="AG12" s="1199"/>
      <c r="AH12" s="1199"/>
      <c r="AI12" s="1199"/>
      <c r="AJ12" s="1198"/>
      <c r="AK12" s="1198"/>
      <c r="AL12" s="1198"/>
      <c r="AM12" s="1198"/>
      <c r="AN12" s="1198"/>
      <c r="AO12" s="1202">
        <v>1.1499999999999999</v>
      </c>
      <c r="AP12" s="1205"/>
      <c r="AQ12" s="1205"/>
      <c r="AR12" s="1205"/>
      <c r="AS12" s="1134">
        <f t="shared" si="2"/>
        <v>1.1499999999999999</v>
      </c>
      <c r="AT12" s="1206"/>
      <c r="AU12" s="1205"/>
      <c r="AV12" s="1206"/>
      <c r="AW12" s="1204"/>
      <c r="AX12" s="1204"/>
      <c r="AY12" s="1204"/>
      <c r="AZ12" s="1204"/>
      <c r="BA12" s="1204"/>
      <c r="BB12" s="1206"/>
      <c r="BC12" s="1001" t="s">
        <v>1663</v>
      </c>
      <c r="BD12" s="1038" t="s">
        <v>898</v>
      </c>
    </row>
    <row r="13" spans="1:58" s="1000" customFormat="1" ht="29" outlineLevel="1" x14ac:dyDescent="0.25">
      <c r="A13" s="1137">
        <v>1.3</v>
      </c>
      <c r="B13" s="1138" t="s">
        <v>1740</v>
      </c>
      <c r="C13" s="1200" t="s">
        <v>891</v>
      </c>
      <c r="D13" s="1137" t="str">
        <f t="shared" si="3"/>
        <v>MERC/TECH 1/CAPEX/20142015/00086</v>
      </c>
      <c r="E13" s="1201">
        <f t="shared" si="3"/>
        <v>41594</v>
      </c>
      <c r="F13" s="1006">
        <f t="shared" si="0"/>
        <v>41739</v>
      </c>
      <c r="G13" s="1022">
        <v>1.4675</v>
      </c>
      <c r="H13" s="1022">
        <v>1.4675</v>
      </c>
      <c r="I13" s="1011"/>
      <c r="J13" s="1042"/>
      <c r="K13" s="1025">
        <v>41739</v>
      </c>
      <c r="L13" s="1041">
        <v>42487</v>
      </c>
      <c r="M13" s="1040" t="s">
        <v>1739</v>
      </c>
      <c r="N13" s="1041">
        <v>42872</v>
      </c>
      <c r="O13" s="996" t="s">
        <v>1738</v>
      </c>
      <c r="P13" s="1202">
        <v>1.474</v>
      </c>
      <c r="Q13" s="1203"/>
      <c r="R13" s="1203"/>
      <c r="S13" s="1203"/>
      <c r="T13" s="1134">
        <f t="shared" si="1"/>
        <v>1.474</v>
      </c>
      <c r="U13" s="1204"/>
      <c r="V13" s="1204"/>
      <c r="W13" s="1204"/>
      <c r="X13" s="1204"/>
      <c r="Y13" s="1204"/>
      <c r="Z13" s="1204"/>
      <c r="AA13" s="1204"/>
      <c r="AB13" s="1204"/>
      <c r="AC13" s="1198">
        <v>1</v>
      </c>
      <c r="AD13" s="1199"/>
      <c r="AE13" s="1199"/>
      <c r="AF13" s="1199"/>
      <c r="AG13" s="1199"/>
      <c r="AH13" s="1199"/>
      <c r="AI13" s="1199"/>
      <c r="AJ13" s="1198"/>
      <c r="AK13" s="1198"/>
      <c r="AL13" s="1198"/>
      <c r="AM13" s="1198"/>
      <c r="AN13" s="1198"/>
      <c r="AO13" s="1202">
        <v>1.474</v>
      </c>
      <c r="AP13" s="1205"/>
      <c r="AQ13" s="1205"/>
      <c r="AR13" s="1205"/>
      <c r="AS13" s="1134">
        <f t="shared" si="2"/>
        <v>1.474</v>
      </c>
      <c r="AT13" s="1206"/>
      <c r="AU13" s="1205"/>
      <c r="AV13" s="1206"/>
      <c r="AW13" s="1204"/>
      <c r="AX13" s="1204"/>
      <c r="AY13" s="1204"/>
      <c r="AZ13" s="1204"/>
      <c r="BA13" s="1204"/>
      <c r="BB13" s="1206"/>
      <c r="BC13" s="1001" t="s">
        <v>1663</v>
      </c>
      <c r="BD13" s="1038" t="s">
        <v>898</v>
      </c>
    </row>
    <row r="14" spans="1:58" s="1000" customFormat="1" ht="43.5" outlineLevel="1" x14ac:dyDescent="0.25">
      <c r="A14" s="1137">
        <v>1.4</v>
      </c>
      <c r="B14" s="1138" t="s">
        <v>1737</v>
      </c>
      <c r="C14" s="1200" t="s">
        <v>891</v>
      </c>
      <c r="D14" s="1137" t="str">
        <f t="shared" si="3"/>
        <v>MERC/TECH 1/CAPEX/20142015/00086</v>
      </c>
      <c r="E14" s="1201">
        <f t="shared" si="3"/>
        <v>41594</v>
      </c>
      <c r="F14" s="1006">
        <f t="shared" si="0"/>
        <v>41739</v>
      </c>
      <c r="G14" s="1022">
        <v>0.1644613</v>
      </c>
      <c r="H14" s="1022">
        <v>0.1644613</v>
      </c>
      <c r="I14" s="1011"/>
      <c r="J14" s="1042"/>
      <c r="K14" s="1025">
        <v>41739</v>
      </c>
      <c r="L14" s="1041">
        <v>40658</v>
      </c>
      <c r="M14" s="1040"/>
      <c r="N14" s="1039">
        <v>41705</v>
      </c>
      <c r="O14" s="996" t="s">
        <v>1732</v>
      </c>
      <c r="P14" s="1202">
        <v>0.1837684</v>
      </c>
      <c r="Q14" s="1203"/>
      <c r="R14" s="1203"/>
      <c r="S14" s="1203"/>
      <c r="T14" s="1134">
        <f t="shared" si="1"/>
        <v>0.1837684</v>
      </c>
      <c r="U14" s="1204"/>
      <c r="V14" s="1204"/>
      <c r="W14" s="1204"/>
      <c r="X14" s="1204"/>
      <c r="Y14" s="1204"/>
      <c r="Z14" s="1204"/>
      <c r="AA14" s="1204"/>
      <c r="AB14" s="1204"/>
      <c r="AC14" s="1198">
        <v>1</v>
      </c>
      <c r="AD14" s="1199"/>
      <c r="AE14" s="1199"/>
      <c r="AF14" s="1199"/>
      <c r="AG14" s="1199"/>
      <c r="AH14" s="1199"/>
      <c r="AI14" s="1199"/>
      <c r="AJ14" s="1198"/>
      <c r="AK14" s="1198"/>
      <c r="AL14" s="1198"/>
      <c r="AM14" s="1198"/>
      <c r="AN14" s="1198"/>
      <c r="AO14" s="1202">
        <v>0.1837684</v>
      </c>
      <c r="AP14" s="1205"/>
      <c r="AQ14" s="1205"/>
      <c r="AR14" s="1205"/>
      <c r="AS14" s="1134">
        <f t="shared" si="2"/>
        <v>0.1837684</v>
      </c>
      <c r="AT14" s="1206"/>
      <c r="AU14" s="1205"/>
      <c r="AV14" s="1206"/>
      <c r="AW14" s="1204"/>
      <c r="AX14" s="1204"/>
      <c r="AY14" s="1204"/>
      <c r="AZ14" s="1204"/>
      <c r="BA14" s="1204"/>
      <c r="BB14" s="1206"/>
      <c r="BC14" s="1001" t="s">
        <v>1663</v>
      </c>
      <c r="BD14" s="1038" t="s">
        <v>898</v>
      </c>
    </row>
    <row r="15" spans="1:58" s="1000" customFormat="1" ht="43.5" outlineLevel="1" x14ac:dyDescent="0.25">
      <c r="A15" s="1137">
        <v>1.5</v>
      </c>
      <c r="B15" s="1138" t="s">
        <v>1736</v>
      </c>
      <c r="C15" s="1200" t="s">
        <v>891</v>
      </c>
      <c r="D15" s="1137" t="str">
        <f t="shared" si="3"/>
        <v>MERC/TECH 1/CAPEX/20142015/00086</v>
      </c>
      <c r="E15" s="1201">
        <f t="shared" si="3"/>
        <v>41594</v>
      </c>
      <c r="F15" s="1006">
        <f t="shared" si="0"/>
        <v>41739</v>
      </c>
      <c r="G15" s="1022">
        <v>1.8204346</v>
      </c>
      <c r="H15" s="1022">
        <v>1.8204346</v>
      </c>
      <c r="I15" s="1011"/>
      <c r="J15" s="1042"/>
      <c r="K15" s="1025">
        <v>41739</v>
      </c>
      <c r="L15" s="1041">
        <v>40548</v>
      </c>
      <c r="M15" s="1040"/>
      <c r="N15" s="1041" t="s">
        <v>1735</v>
      </c>
      <c r="O15" s="996" t="s">
        <v>1734</v>
      </c>
      <c r="P15" s="1202">
        <v>2.1946485999999998</v>
      </c>
      <c r="Q15" s="1203"/>
      <c r="R15" s="1203"/>
      <c r="S15" s="1203"/>
      <c r="T15" s="1134">
        <f t="shared" si="1"/>
        <v>2.1946485999999998</v>
      </c>
      <c r="U15" s="1204"/>
      <c r="V15" s="1204"/>
      <c r="W15" s="1204"/>
      <c r="X15" s="1204"/>
      <c r="Y15" s="1204"/>
      <c r="Z15" s="1204"/>
      <c r="AA15" s="1204"/>
      <c r="AB15" s="1204"/>
      <c r="AC15" s="1198">
        <v>1</v>
      </c>
      <c r="AD15" s="1199"/>
      <c r="AE15" s="1199"/>
      <c r="AF15" s="1199"/>
      <c r="AG15" s="1199"/>
      <c r="AH15" s="1199"/>
      <c r="AI15" s="1199"/>
      <c r="AJ15" s="1198"/>
      <c r="AK15" s="1198"/>
      <c r="AL15" s="1198"/>
      <c r="AM15" s="1198"/>
      <c r="AN15" s="1198"/>
      <c r="AO15" s="1202">
        <v>2.1946485999999998</v>
      </c>
      <c r="AP15" s="1205"/>
      <c r="AQ15" s="1205"/>
      <c r="AR15" s="1205"/>
      <c r="AS15" s="1134">
        <f t="shared" si="2"/>
        <v>2.1946485999999998</v>
      </c>
      <c r="AT15" s="1206"/>
      <c r="AU15" s="1205"/>
      <c r="AV15" s="1206"/>
      <c r="AW15" s="1204"/>
      <c r="AX15" s="1204"/>
      <c r="AY15" s="1204"/>
      <c r="AZ15" s="1204"/>
      <c r="BA15" s="1204"/>
      <c r="BB15" s="1206"/>
      <c r="BC15" s="1001" t="s">
        <v>1663</v>
      </c>
      <c r="BD15" s="1038" t="s">
        <v>898</v>
      </c>
    </row>
    <row r="16" spans="1:58" s="1000" customFormat="1" ht="43.5" outlineLevel="1" x14ac:dyDescent="0.25">
      <c r="A16" s="1137">
        <v>1.6</v>
      </c>
      <c r="B16" s="1138" t="s">
        <v>1733</v>
      </c>
      <c r="C16" s="1200" t="s">
        <v>891</v>
      </c>
      <c r="D16" s="1137" t="str">
        <f t="shared" si="3"/>
        <v>MERC/TECH 1/CAPEX/20142015/00086</v>
      </c>
      <c r="E16" s="1201">
        <f t="shared" si="3"/>
        <v>41594</v>
      </c>
      <c r="F16" s="1006">
        <f t="shared" si="0"/>
        <v>41739</v>
      </c>
      <c r="G16" s="1022">
        <v>0.22775599999999999</v>
      </c>
      <c r="H16" s="1022">
        <v>0.22775599999999999</v>
      </c>
      <c r="I16" s="1011"/>
      <c r="J16" s="1042"/>
      <c r="K16" s="1025">
        <v>41739</v>
      </c>
      <c r="L16" s="1041">
        <v>41957</v>
      </c>
      <c r="M16" s="1040">
        <v>42322</v>
      </c>
      <c r="N16" s="1039">
        <v>42476</v>
      </c>
      <c r="O16" s="996" t="s">
        <v>1732</v>
      </c>
      <c r="P16" s="1202">
        <v>0.2596135</v>
      </c>
      <c r="Q16" s="1203"/>
      <c r="R16" s="1203"/>
      <c r="S16" s="1203"/>
      <c r="T16" s="1134">
        <f t="shared" si="1"/>
        <v>0.2596135</v>
      </c>
      <c r="U16" s="1204"/>
      <c r="V16" s="1204"/>
      <c r="W16" s="1204"/>
      <c r="X16" s="1204"/>
      <c r="Y16" s="1204"/>
      <c r="Z16" s="1204"/>
      <c r="AA16" s="1204"/>
      <c r="AB16" s="1204"/>
      <c r="AC16" s="1198">
        <v>1</v>
      </c>
      <c r="AD16" s="1199"/>
      <c r="AE16" s="1199"/>
      <c r="AF16" s="1199"/>
      <c r="AG16" s="1199"/>
      <c r="AH16" s="1199"/>
      <c r="AI16" s="1199"/>
      <c r="AJ16" s="1198"/>
      <c r="AK16" s="1198"/>
      <c r="AL16" s="1198"/>
      <c r="AM16" s="1198"/>
      <c r="AN16" s="1198"/>
      <c r="AO16" s="1202">
        <v>0.2596135</v>
      </c>
      <c r="AP16" s="1205"/>
      <c r="AQ16" s="1205"/>
      <c r="AR16" s="1205"/>
      <c r="AS16" s="1134">
        <f t="shared" si="2"/>
        <v>0.2596135</v>
      </c>
      <c r="AT16" s="1206"/>
      <c r="AU16" s="1205"/>
      <c r="AV16" s="1206"/>
      <c r="AW16" s="1204"/>
      <c r="AX16" s="1204"/>
      <c r="AY16" s="1204"/>
      <c r="AZ16" s="1204"/>
      <c r="BA16" s="1204"/>
      <c r="BB16" s="1206"/>
      <c r="BC16" s="1001" t="s">
        <v>1663</v>
      </c>
      <c r="BD16" s="1038" t="s">
        <v>898</v>
      </c>
    </row>
    <row r="17" spans="1:59" outlineLevel="1" x14ac:dyDescent="0.25">
      <c r="A17" s="1137"/>
      <c r="B17" s="1138" t="s">
        <v>419</v>
      </c>
      <c r="C17" s="1200" t="s">
        <v>419</v>
      </c>
      <c r="D17" s="1137" t="str">
        <f t="shared" si="3"/>
        <v>MERC/TECH 1/CAPEX/20142015/00086</v>
      </c>
      <c r="E17" s="1201">
        <f t="shared" si="3"/>
        <v>41594</v>
      </c>
      <c r="F17" s="1006">
        <f t="shared" si="0"/>
        <v>41739</v>
      </c>
      <c r="G17" s="1022">
        <v>0.13439999999999999</v>
      </c>
      <c r="H17" s="1022">
        <v>0.13439999999999999</v>
      </c>
      <c r="I17" s="991"/>
      <c r="J17" s="991"/>
      <c r="K17" s="997">
        <v>41739</v>
      </c>
      <c r="L17" s="991"/>
      <c r="M17" s="991"/>
      <c r="N17" s="991"/>
      <c r="O17" s="996"/>
      <c r="P17" s="1202">
        <v>0</v>
      </c>
      <c r="Q17" s="1203"/>
      <c r="R17" s="1203"/>
      <c r="S17" s="1203"/>
      <c r="T17" s="1134">
        <f t="shared" si="1"/>
        <v>0</v>
      </c>
      <c r="U17" s="1207"/>
      <c r="V17" s="1207"/>
      <c r="W17" s="1207"/>
      <c r="X17" s="1207"/>
      <c r="Y17" s="1207"/>
      <c r="Z17" s="1207"/>
      <c r="AA17" s="1207"/>
      <c r="AB17" s="1207"/>
      <c r="AC17" s="1198"/>
      <c r="AD17" s="1199"/>
      <c r="AE17" s="1199"/>
      <c r="AF17" s="1199"/>
      <c r="AG17" s="1199"/>
      <c r="AH17" s="1199"/>
      <c r="AI17" s="1199"/>
      <c r="AJ17" s="1198"/>
      <c r="AK17" s="1198"/>
      <c r="AL17" s="1198"/>
      <c r="AM17" s="1198"/>
      <c r="AN17" s="1198"/>
      <c r="AO17" s="1202">
        <v>0</v>
      </c>
      <c r="AP17" s="1205"/>
      <c r="AQ17" s="1205"/>
      <c r="AR17" s="1205"/>
      <c r="AS17" s="1134">
        <f t="shared" si="2"/>
        <v>0</v>
      </c>
      <c r="AT17" s="1208"/>
      <c r="AU17" s="1205"/>
      <c r="AV17" s="1208"/>
      <c r="AW17" s="1207"/>
      <c r="AX17" s="1207"/>
      <c r="AY17" s="1207"/>
      <c r="AZ17" s="1207"/>
      <c r="BA17" s="1207"/>
      <c r="BB17" s="1208"/>
      <c r="BC17" s="996"/>
      <c r="BD17" s="1209" t="s">
        <v>901</v>
      </c>
    </row>
    <row r="18" spans="1:59" outlineLevel="1" x14ac:dyDescent="0.25">
      <c r="A18" s="1141">
        <v>3</v>
      </c>
      <c r="B18" s="1142" t="s">
        <v>1731</v>
      </c>
      <c r="C18" s="1143" t="s">
        <v>889</v>
      </c>
      <c r="D18" s="1143" t="s">
        <v>1730</v>
      </c>
      <c r="E18" s="1210">
        <v>42311</v>
      </c>
      <c r="F18" s="1211">
        <v>42313</v>
      </c>
      <c r="G18" s="534">
        <f>SUM(G19:G21)</f>
        <v>21.201000000000001</v>
      </c>
      <c r="H18" s="534">
        <f>SUM(H19:H21)</f>
        <v>21.201000000000001</v>
      </c>
      <c r="I18" s="991"/>
      <c r="J18" s="991"/>
      <c r="K18" s="997">
        <v>42313</v>
      </c>
      <c r="L18" s="991"/>
      <c r="M18" s="991"/>
      <c r="N18" s="991"/>
      <c r="O18" s="996"/>
      <c r="P18" s="1134"/>
      <c r="Q18" s="1134"/>
      <c r="R18" s="1134"/>
      <c r="S18" s="1134"/>
      <c r="T18" s="1134">
        <f t="shared" si="1"/>
        <v>0</v>
      </c>
      <c r="U18" s="1212"/>
      <c r="V18" s="1212"/>
      <c r="W18" s="1212"/>
      <c r="X18" s="1212"/>
      <c r="Y18" s="1212"/>
      <c r="Z18" s="1212"/>
      <c r="AA18" s="1212"/>
      <c r="AB18" s="1212"/>
      <c r="AC18" s="1198"/>
      <c r="AD18" s="1199"/>
      <c r="AE18" s="1199"/>
      <c r="AF18" s="1199"/>
      <c r="AG18" s="1199"/>
      <c r="AH18" s="1199"/>
      <c r="AI18" s="1199"/>
      <c r="AJ18" s="1198"/>
      <c r="AK18" s="1198"/>
      <c r="AL18" s="1198"/>
      <c r="AM18" s="1198"/>
      <c r="AN18" s="1198"/>
      <c r="AO18" s="1134"/>
      <c r="AP18" s="1134"/>
      <c r="AQ18" s="1134"/>
      <c r="AR18" s="1134"/>
      <c r="AS18" s="1134">
        <f t="shared" si="2"/>
        <v>0</v>
      </c>
      <c r="AT18" s="1212"/>
      <c r="AU18" s="1134"/>
      <c r="AV18" s="1212"/>
      <c r="AW18" s="1212"/>
      <c r="AX18" s="1212"/>
      <c r="AY18" s="1212"/>
      <c r="AZ18" s="1212"/>
      <c r="BA18" s="1212"/>
      <c r="BB18" s="1212"/>
      <c r="BC18" s="996"/>
      <c r="BD18" s="1213" t="s">
        <v>901</v>
      </c>
    </row>
    <row r="19" spans="1:59" ht="29" outlineLevel="1" x14ac:dyDescent="0.35">
      <c r="A19" s="1149">
        <v>3.1</v>
      </c>
      <c r="B19" s="1150" t="s">
        <v>1729</v>
      </c>
      <c r="C19" s="1151" t="s">
        <v>891</v>
      </c>
      <c r="D19" s="1151" t="str">
        <f t="shared" ref="D19:E21" si="4">D18</f>
        <v>MERC/CAPEX/20152016/00907</v>
      </c>
      <c r="E19" s="1214">
        <f t="shared" si="4"/>
        <v>42311</v>
      </c>
      <c r="F19" s="989">
        <f>IF(F18=0,"-",F18)</f>
        <v>42313</v>
      </c>
      <c r="G19" s="535">
        <v>7.7759999999999998</v>
      </c>
      <c r="H19" s="535">
        <v>7.7759999999999998</v>
      </c>
      <c r="I19" s="1215"/>
      <c r="J19" s="1215"/>
      <c r="K19" s="1216">
        <v>42313</v>
      </c>
      <c r="L19" s="1217">
        <v>42732</v>
      </c>
      <c r="M19" s="1217">
        <v>42856</v>
      </c>
      <c r="N19" s="1218">
        <v>43818</v>
      </c>
      <c r="O19" s="1219" t="s">
        <v>1728</v>
      </c>
      <c r="P19" s="1191">
        <v>5.2782542000000001</v>
      </c>
      <c r="Q19" s="1167">
        <f>0.3861271+1.2595955</f>
        <v>1.6457226</v>
      </c>
      <c r="R19" s="1167"/>
      <c r="S19" s="1192"/>
      <c r="T19" s="1220">
        <f t="shared" si="1"/>
        <v>6.9239768000000002</v>
      </c>
      <c r="U19" s="1221"/>
      <c r="V19" s="1221">
        <v>9.4220200000000004E-2</v>
      </c>
      <c r="W19" s="1221"/>
      <c r="X19" s="1221"/>
      <c r="Y19" s="1221"/>
      <c r="Z19" s="1221"/>
      <c r="AA19" s="1221"/>
      <c r="AB19" s="1221"/>
      <c r="AC19" s="1193"/>
      <c r="AD19" s="1193"/>
      <c r="AE19" s="1193">
        <v>1</v>
      </c>
      <c r="AF19" s="1194"/>
      <c r="AG19" s="1194"/>
      <c r="AH19" s="1194"/>
      <c r="AI19" s="1194"/>
      <c r="AJ19" s="1193"/>
      <c r="AK19" s="1193"/>
      <c r="AL19" s="1193"/>
      <c r="AM19" s="1193"/>
      <c r="AN19" s="1193"/>
      <c r="AO19" s="1191">
        <v>5.2782542000000001</v>
      </c>
      <c r="AP19" s="1167">
        <f>0.3861271+1.2595955</f>
        <v>1.6457226</v>
      </c>
      <c r="AQ19" s="1167"/>
      <c r="AR19" s="1167"/>
      <c r="AS19" s="1220">
        <f t="shared" si="2"/>
        <v>6.9239768000000002</v>
      </c>
      <c r="AT19" s="1222"/>
      <c r="AU19" s="1167">
        <v>9.4220200000000004E-2</v>
      </c>
      <c r="AV19" s="1222"/>
      <c r="AW19" s="1221"/>
      <c r="AX19" s="1221"/>
      <c r="AY19" s="1221"/>
      <c r="AZ19" s="1221"/>
      <c r="BA19" s="1221"/>
      <c r="BB19" s="1222"/>
      <c r="BC19" s="1219" t="s">
        <v>1663</v>
      </c>
      <c r="BD19" s="1213" t="s">
        <v>898</v>
      </c>
      <c r="BF19" s="538">
        <v>4370001055</v>
      </c>
    </row>
    <row r="20" spans="1:59" outlineLevel="1" x14ac:dyDescent="0.35">
      <c r="A20" s="1149">
        <v>3.2</v>
      </c>
      <c r="B20" s="1150" t="s">
        <v>1727</v>
      </c>
      <c r="C20" s="1151" t="s">
        <v>891</v>
      </c>
      <c r="D20" s="1151" t="str">
        <f t="shared" si="4"/>
        <v>MERC/CAPEX/20152016/00907</v>
      </c>
      <c r="E20" s="1214">
        <f t="shared" si="4"/>
        <v>42311</v>
      </c>
      <c r="F20" s="989">
        <f>IF(F19=0,"-",F19)</f>
        <v>42313</v>
      </c>
      <c r="G20" s="535">
        <v>8.9849999999999994</v>
      </c>
      <c r="H20" s="535">
        <v>8.9849999999999994</v>
      </c>
      <c r="I20" s="1215"/>
      <c r="J20" s="1215"/>
      <c r="K20" s="1216">
        <v>42313</v>
      </c>
      <c r="L20" s="1217">
        <v>42903</v>
      </c>
      <c r="M20" s="1217">
        <v>42856</v>
      </c>
      <c r="N20" s="1223">
        <v>44012</v>
      </c>
      <c r="O20" s="1219" t="s">
        <v>1726</v>
      </c>
      <c r="P20" s="1191">
        <v>4.8259518000000003</v>
      </c>
      <c r="Q20" s="1167">
        <f>0.0944987+0.0941731+0.9495731+0.4065004+0.3658194</f>
        <v>1.9105646999999997</v>
      </c>
      <c r="R20" s="1167">
        <f>1.4634839</f>
        <v>1.4634838999999999</v>
      </c>
      <c r="S20" s="1192"/>
      <c r="T20" s="1220">
        <f t="shared" si="1"/>
        <v>8.2000004000000004</v>
      </c>
      <c r="U20" s="1221"/>
      <c r="V20" s="1221">
        <v>0.73646699999999998</v>
      </c>
      <c r="W20" s="1221"/>
      <c r="X20" s="1221"/>
      <c r="Y20" s="1221"/>
      <c r="Z20" s="1221"/>
      <c r="AA20" s="1221"/>
      <c r="AB20" s="1221"/>
      <c r="AC20" s="1193"/>
      <c r="AD20" s="1194"/>
      <c r="AE20" s="1194"/>
      <c r="AF20" s="1193">
        <v>1</v>
      </c>
      <c r="AG20" s="1194"/>
      <c r="AH20" s="1194"/>
      <c r="AI20" s="1194"/>
      <c r="AJ20" s="1193"/>
      <c r="AK20" s="1193"/>
      <c r="AL20" s="1193"/>
      <c r="AM20" s="1193"/>
      <c r="AN20" s="1193"/>
      <c r="AO20" s="1191">
        <v>4.8259518000000003</v>
      </c>
      <c r="AP20" s="1167">
        <f>0.0944987+0.0941731+0.9495731+0.4065004+0.3658194</f>
        <v>1.9105646999999997</v>
      </c>
      <c r="AQ20" s="1167">
        <f>1.4634839</f>
        <v>1.4634838999999999</v>
      </c>
      <c r="AR20" s="1167"/>
      <c r="AS20" s="1220">
        <f t="shared" si="2"/>
        <v>8.2000004000000004</v>
      </c>
      <c r="AT20" s="1222"/>
      <c r="AU20" s="1167">
        <v>0.73646699999999998</v>
      </c>
      <c r="AV20" s="1222"/>
      <c r="AW20" s="1221"/>
      <c r="AX20" s="1221"/>
      <c r="AY20" s="1221"/>
      <c r="AZ20" s="1221"/>
      <c r="BA20" s="1221"/>
      <c r="BB20" s="1222"/>
      <c r="BC20" s="1219" t="s">
        <v>1663</v>
      </c>
      <c r="BD20" s="1213" t="s">
        <v>898</v>
      </c>
      <c r="BF20" s="538">
        <v>4370001275</v>
      </c>
    </row>
    <row r="21" spans="1:59" s="962" customFormat="1" ht="29" outlineLevel="1" x14ac:dyDescent="0.35">
      <c r="A21" s="1153">
        <v>3.3</v>
      </c>
      <c r="B21" s="1154" t="s">
        <v>1725</v>
      </c>
      <c r="C21" s="1154" t="s">
        <v>891</v>
      </c>
      <c r="D21" s="1154" t="str">
        <f t="shared" si="4"/>
        <v>MERC/CAPEX/20152016/00907</v>
      </c>
      <c r="E21" s="1224">
        <f t="shared" si="4"/>
        <v>42311</v>
      </c>
      <c r="F21" s="1225">
        <f>IF(F20=0,"-",F20)</f>
        <v>42313</v>
      </c>
      <c r="G21" s="1037">
        <v>4.4400000000000004</v>
      </c>
      <c r="H21" s="1037">
        <v>4.4400000000000004</v>
      </c>
      <c r="I21" s="1215"/>
      <c r="J21" s="1226"/>
      <c r="K21" s="1227">
        <v>42313</v>
      </c>
      <c r="L21" s="1217">
        <v>42903</v>
      </c>
      <c r="M21" s="1217">
        <v>42826</v>
      </c>
      <c r="N21" s="1217">
        <v>43136</v>
      </c>
      <c r="O21" s="1228" t="s">
        <v>1724</v>
      </c>
      <c r="P21" s="1229">
        <v>1.7996867999999999</v>
      </c>
      <c r="Q21" s="1230">
        <f>0.2391933</f>
        <v>0.2391933</v>
      </c>
      <c r="R21" s="1230"/>
      <c r="S21" s="1230"/>
      <c r="T21" s="1220">
        <f t="shared" si="1"/>
        <v>2.0388801000000001</v>
      </c>
      <c r="U21" s="1222"/>
      <c r="V21" s="1222">
        <v>3.8629579000000001</v>
      </c>
      <c r="W21" s="1222"/>
      <c r="X21" s="1222"/>
      <c r="Y21" s="1222"/>
      <c r="Z21" s="1222"/>
      <c r="AA21" s="1222"/>
      <c r="AB21" s="1222"/>
      <c r="AC21" s="1231"/>
      <c r="AD21" s="1232"/>
      <c r="AE21" s="1232"/>
      <c r="AF21" s="1193">
        <v>1</v>
      </c>
      <c r="AG21" s="1232"/>
      <c r="AH21" s="1232"/>
      <c r="AI21" s="1232"/>
      <c r="AJ21" s="1231"/>
      <c r="AK21" s="1231"/>
      <c r="AL21" s="1231"/>
      <c r="AM21" s="1231"/>
      <c r="AN21" s="1231"/>
      <c r="AO21" s="1229"/>
      <c r="AP21" s="1230">
        <f>0.2391933</f>
        <v>0.2391933</v>
      </c>
      <c r="AQ21" s="1230"/>
      <c r="AR21" s="1230"/>
      <c r="AS21" s="1220">
        <f t="shared" si="2"/>
        <v>0.2391933</v>
      </c>
      <c r="AT21" s="1222"/>
      <c r="AU21" s="1167">
        <v>3.8629579000000001</v>
      </c>
      <c r="AV21" s="1222"/>
      <c r="AW21" s="1222"/>
      <c r="AX21" s="1222"/>
      <c r="AY21" s="1222"/>
      <c r="AZ21" s="1222"/>
      <c r="BA21" s="1222"/>
      <c r="BB21" s="1222"/>
      <c r="BC21" s="1219" t="s">
        <v>1663</v>
      </c>
      <c r="BD21" s="1213" t="s">
        <v>898</v>
      </c>
      <c r="BF21" s="962">
        <v>4370001100</v>
      </c>
      <c r="BG21" s="1233">
        <v>35782963.850000001</v>
      </c>
    </row>
    <row r="22" spans="1:59" s="1000" customFormat="1" outlineLevel="1" x14ac:dyDescent="0.25">
      <c r="A22" s="1131">
        <v>4</v>
      </c>
      <c r="B22" s="1132" t="s">
        <v>1723</v>
      </c>
      <c r="C22" s="1131" t="s">
        <v>889</v>
      </c>
      <c r="D22" s="1131" t="s">
        <v>1722</v>
      </c>
      <c r="E22" s="1195">
        <v>42556</v>
      </c>
      <c r="F22" s="1196">
        <v>42691</v>
      </c>
      <c r="G22" s="969">
        <f>SUM(G23:G31)</f>
        <v>12.976504</v>
      </c>
      <c r="H22" s="969">
        <f>SUM(H23:H31)</f>
        <v>12.976504</v>
      </c>
      <c r="I22" s="1011"/>
      <c r="J22" s="1011"/>
      <c r="K22" s="1016">
        <v>42691</v>
      </c>
      <c r="L22" s="1011"/>
      <c r="M22" s="1011"/>
      <c r="N22" s="1011"/>
      <c r="O22" s="996"/>
      <c r="P22" s="1134"/>
      <c r="Q22" s="1134"/>
      <c r="R22" s="1134"/>
      <c r="S22" s="1134"/>
      <c r="T22" s="1134">
        <f t="shared" si="1"/>
        <v>0</v>
      </c>
      <c r="U22" s="1197"/>
      <c r="V22" s="1197"/>
      <c r="W22" s="1197"/>
      <c r="X22" s="1197"/>
      <c r="Y22" s="1197"/>
      <c r="Z22" s="1197"/>
      <c r="AA22" s="1197"/>
      <c r="AB22" s="1197"/>
      <c r="AC22" s="1198"/>
      <c r="AD22" s="1199"/>
      <c r="AE22" s="1199"/>
      <c r="AF22" s="1199"/>
      <c r="AG22" s="1199"/>
      <c r="AH22" s="1199"/>
      <c r="AI22" s="1199"/>
      <c r="AJ22" s="1198"/>
      <c r="AK22" s="1198"/>
      <c r="AL22" s="1198"/>
      <c r="AM22" s="1198"/>
      <c r="AN22" s="1198"/>
      <c r="AO22" s="1134"/>
      <c r="AP22" s="1134"/>
      <c r="AQ22" s="1134"/>
      <c r="AR22" s="1134"/>
      <c r="AS22" s="1134">
        <f t="shared" si="2"/>
        <v>0</v>
      </c>
      <c r="AT22" s="1197"/>
      <c r="AU22" s="1134"/>
      <c r="AV22" s="1197"/>
      <c r="AW22" s="1197"/>
      <c r="AX22" s="1197"/>
      <c r="AY22" s="1197"/>
      <c r="AZ22" s="1197"/>
      <c r="BA22" s="1197"/>
      <c r="BB22" s="1197"/>
      <c r="BC22" s="1015"/>
      <c r="BD22" s="1234" t="s">
        <v>901</v>
      </c>
    </row>
    <row r="23" spans="1:59" s="1000" customFormat="1" ht="43.5" outlineLevel="1" x14ac:dyDescent="0.25">
      <c r="A23" s="1137">
        <v>4.0999999999999996</v>
      </c>
      <c r="B23" s="1138" t="s">
        <v>1721</v>
      </c>
      <c r="C23" s="1235" t="s">
        <v>891</v>
      </c>
      <c r="D23" s="1137" t="str">
        <f>D22</f>
        <v>MERC/CAPEX/20162017/01018</v>
      </c>
      <c r="E23" s="1201">
        <f>E22</f>
        <v>42556</v>
      </c>
      <c r="F23" s="1006">
        <f>IF(F22=0,"-",F22)</f>
        <v>42691</v>
      </c>
      <c r="G23" s="1022">
        <v>1.962432</v>
      </c>
      <c r="H23" s="1022">
        <v>1.962432</v>
      </c>
      <c r="I23" s="1011"/>
      <c r="J23" s="1011"/>
      <c r="K23" s="1025">
        <v>42691</v>
      </c>
      <c r="L23" s="1024">
        <v>43314</v>
      </c>
      <c r="M23" s="1024">
        <v>43207</v>
      </c>
      <c r="N23" s="1024">
        <v>43921</v>
      </c>
      <c r="O23" s="996" t="s">
        <v>1719</v>
      </c>
      <c r="P23" s="1202">
        <v>0</v>
      </c>
      <c r="Q23" s="1205">
        <f>2.090016</f>
        <v>2.0900159999999999</v>
      </c>
      <c r="R23" s="1203"/>
      <c r="S23" s="1203"/>
      <c r="T23" s="1134">
        <f t="shared" si="1"/>
        <v>2.0900159999999999</v>
      </c>
      <c r="U23" s="1204"/>
      <c r="V23" s="1204"/>
      <c r="W23" s="1204"/>
      <c r="X23" s="1204"/>
      <c r="Y23" s="1204"/>
      <c r="Z23" s="1204"/>
      <c r="AA23" s="1204"/>
      <c r="AB23" s="1204"/>
      <c r="AC23" s="1198"/>
      <c r="AD23" s="1198">
        <v>1</v>
      </c>
      <c r="AE23" s="1199"/>
      <c r="AF23" s="1199"/>
      <c r="AG23" s="1199"/>
      <c r="AH23" s="1199"/>
      <c r="AI23" s="1199"/>
      <c r="AJ23" s="1198"/>
      <c r="AK23" s="1198"/>
      <c r="AL23" s="1198"/>
      <c r="AM23" s="1198"/>
      <c r="AN23" s="1198"/>
      <c r="AO23" s="1202">
        <v>0</v>
      </c>
      <c r="AP23" s="1205">
        <f>2.090016</f>
        <v>2.0900159999999999</v>
      </c>
      <c r="AQ23" s="1205"/>
      <c r="AR23" s="1205"/>
      <c r="AS23" s="1134">
        <f t="shared" si="2"/>
        <v>2.0900159999999999</v>
      </c>
      <c r="AT23" s="1206"/>
      <c r="AU23" s="1205"/>
      <c r="AV23" s="1206"/>
      <c r="AW23" s="1204"/>
      <c r="AX23" s="1204"/>
      <c r="AY23" s="1204"/>
      <c r="AZ23" s="1204"/>
      <c r="BA23" s="1204"/>
      <c r="BB23" s="1206"/>
      <c r="BC23" s="1001" t="s">
        <v>1663</v>
      </c>
      <c r="BD23" s="1236" t="s">
        <v>898</v>
      </c>
      <c r="BF23" s="1000">
        <v>4370001614</v>
      </c>
    </row>
    <row r="24" spans="1:59" s="1000" customFormat="1" ht="43.5" outlineLevel="1" x14ac:dyDescent="0.25">
      <c r="A24" s="1137">
        <v>4.2</v>
      </c>
      <c r="B24" s="1138" t="s">
        <v>1720</v>
      </c>
      <c r="C24" s="1235" t="s">
        <v>891</v>
      </c>
      <c r="D24" s="1137" t="str">
        <f t="shared" ref="D24:E31" si="5">D23</f>
        <v>MERC/CAPEX/20162017/01018</v>
      </c>
      <c r="E24" s="1201">
        <f t="shared" si="5"/>
        <v>42556</v>
      </c>
      <c r="F24" s="1006">
        <f t="shared" ref="F24:F31" si="6">IF(F23=0,"-",F23)</f>
        <v>42691</v>
      </c>
      <c r="G24" s="1022">
        <v>0.40508549999999999</v>
      </c>
      <c r="H24" s="1022">
        <v>0.40508549999999999</v>
      </c>
      <c r="I24" s="1011"/>
      <c r="J24" s="1011"/>
      <c r="K24" s="1025">
        <v>42691</v>
      </c>
      <c r="L24" s="1024">
        <v>42819</v>
      </c>
      <c r="M24" s="1024">
        <v>43025</v>
      </c>
      <c r="N24" s="1024">
        <v>43079</v>
      </c>
      <c r="O24" s="996" t="s">
        <v>1719</v>
      </c>
      <c r="P24" s="1202">
        <v>0.3417</v>
      </c>
      <c r="Q24" s="1203"/>
      <c r="R24" s="1203"/>
      <c r="S24" s="1203"/>
      <c r="T24" s="1134">
        <f t="shared" si="1"/>
        <v>0.3417</v>
      </c>
      <c r="U24" s="1204"/>
      <c r="V24" s="1204"/>
      <c r="W24" s="1204"/>
      <c r="X24" s="1204"/>
      <c r="Y24" s="1204"/>
      <c r="Z24" s="1204"/>
      <c r="AA24" s="1204"/>
      <c r="AB24" s="1204"/>
      <c r="AC24" s="1198">
        <v>1</v>
      </c>
      <c r="AD24" s="1199"/>
      <c r="AE24" s="1199"/>
      <c r="AF24" s="1199"/>
      <c r="AG24" s="1199"/>
      <c r="AH24" s="1199"/>
      <c r="AI24" s="1199"/>
      <c r="AJ24" s="1198"/>
      <c r="AK24" s="1198"/>
      <c r="AL24" s="1198"/>
      <c r="AM24" s="1198"/>
      <c r="AN24" s="1198"/>
      <c r="AO24" s="1202">
        <v>0.3417</v>
      </c>
      <c r="AP24" s="1205"/>
      <c r="AQ24" s="1205"/>
      <c r="AR24" s="1205"/>
      <c r="AS24" s="1134">
        <f t="shared" si="2"/>
        <v>0.3417</v>
      </c>
      <c r="AT24" s="1206"/>
      <c r="AU24" s="1205"/>
      <c r="AV24" s="1206"/>
      <c r="AW24" s="1204"/>
      <c r="AX24" s="1204"/>
      <c r="AY24" s="1204"/>
      <c r="AZ24" s="1204"/>
      <c r="BA24" s="1204"/>
      <c r="BB24" s="1206"/>
      <c r="BC24" s="1001" t="s">
        <v>1663</v>
      </c>
      <c r="BD24" s="1236" t="s">
        <v>898</v>
      </c>
      <c r="BF24" s="1000">
        <v>4370000991</v>
      </c>
    </row>
    <row r="25" spans="1:59" s="1000" customFormat="1" ht="29" outlineLevel="1" x14ac:dyDescent="0.25">
      <c r="A25" s="1137">
        <v>4.3</v>
      </c>
      <c r="B25" s="1138" t="s">
        <v>1718</v>
      </c>
      <c r="C25" s="1235" t="s">
        <v>891</v>
      </c>
      <c r="D25" s="1137" t="str">
        <f t="shared" si="5"/>
        <v>MERC/CAPEX/20162017/01018</v>
      </c>
      <c r="E25" s="1201">
        <f t="shared" si="5"/>
        <v>42556</v>
      </c>
      <c r="F25" s="1006">
        <f t="shared" si="6"/>
        <v>42691</v>
      </c>
      <c r="G25" s="1022">
        <v>1.7099491</v>
      </c>
      <c r="H25" s="1022">
        <v>1.7099491</v>
      </c>
      <c r="I25" s="1011"/>
      <c r="J25" s="1011"/>
      <c r="K25" s="1025">
        <v>42691</v>
      </c>
      <c r="L25" s="1024">
        <v>42982</v>
      </c>
      <c r="M25" s="1024">
        <v>43086</v>
      </c>
      <c r="N25" s="1024">
        <v>43589</v>
      </c>
      <c r="O25" s="996" t="s">
        <v>1717</v>
      </c>
      <c r="P25" s="1202"/>
      <c r="Q25" s="1203">
        <f>1.4730967</f>
        <v>1.4730966999999999</v>
      </c>
      <c r="R25" s="1203"/>
      <c r="S25" s="1203"/>
      <c r="T25" s="1134">
        <f t="shared" si="1"/>
        <v>1.4730966999999999</v>
      </c>
      <c r="U25" s="1204"/>
      <c r="V25" s="1204"/>
      <c r="W25" s="1204"/>
      <c r="X25" s="1204"/>
      <c r="Y25" s="1204"/>
      <c r="Z25" s="1204"/>
      <c r="AA25" s="1204"/>
      <c r="AB25" s="1204"/>
      <c r="AC25" s="1198">
        <v>1</v>
      </c>
      <c r="AD25" s="1199"/>
      <c r="AE25" s="1199"/>
      <c r="AF25" s="1199"/>
      <c r="AG25" s="1199"/>
      <c r="AH25" s="1199"/>
      <c r="AI25" s="1199"/>
      <c r="AJ25" s="1198"/>
      <c r="AK25" s="1198"/>
      <c r="AL25" s="1198"/>
      <c r="AM25" s="1198"/>
      <c r="AN25" s="1198"/>
      <c r="AO25" s="1202">
        <v>0</v>
      </c>
      <c r="AP25" s="1203">
        <f>1.4730967</f>
        <v>1.4730966999999999</v>
      </c>
      <c r="AQ25" s="1205"/>
      <c r="AR25" s="1205"/>
      <c r="AS25" s="1134">
        <f t="shared" si="2"/>
        <v>1.4730966999999999</v>
      </c>
      <c r="AT25" s="1206"/>
      <c r="AU25" s="1205"/>
      <c r="AV25" s="1206"/>
      <c r="AW25" s="1204"/>
      <c r="AX25" s="1204"/>
      <c r="AY25" s="1204"/>
      <c r="AZ25" s="1204"/>
      <c r="BA25" s="1204"/>
      <c r="BB25" s="1206"/>
      <c r="BC25" s="1001" t="s">
        <v>1663</v>
      </c>
      <c r="BD25" s="1236" t="s">
        <v>898</v>
      </c>
      <c r="BF25" s="1000">
        <v>4370001140</v>
      </c>
    </row>
    <row r="26" spans="1:59" s="1000" customFormat="1" ht="29" outlineLevel="1" x14ac:dyDescent="0.25">
      <c r="A26" s="1137">
        <v>4.4000000000000004</v>
      </c>
      <c r="B26" s="1138" t="s">
        <v>1716</v>
      </c>
      <c r="C26" s="1235" t="s">
        <v>891</v>
      </c>
      <c r="D26" s="1137" t="str">
        <f t="shared" si="5"/>
        <v>MERC/CAPEX/20162017/01018</v>
      </c>
      <c r="E26" s="1201">
        <f t="shared" si="5"/>
        <v>42556</v>
      </c>
      <c r="F26" s="1006">
        <f t="shared" si="6"/>
        <v>42691</v>
      </c>
      <c r="G26" s="1022">
        <v>0.43826300000000001</v>
      </c>
      <c r="H26" s="1022">
        <v>0.43826300000000001</v>
      </c>
      <c r="I26" s="1011"/>
      <c r="J26" s="1011"/>
      <c r="K26" s="1025">
        <v>42691</v>
      </c>
      <c r="L26" s="1024">
        <v>42832</v>
      </c>
      <c r="M26" s="1024">
        <v>43056</v>
      </c>
      <c r="N26" s="1024">
        <v>42908</v>
      </c>
      <c r="O26" s="996" t="s">
        <v>1715</v>
      </c>
      <c r="P26" s="1202">
        <v>0.35899999999999999</v>
      </c>
      <c r="Q26" s="1203"/>
      <c r="R26" s="1203"/>
      <c r="S26" s="1203"/>
      <c r="T26" s="1134">
        <f t="shared" si="1"/>
        <v>0.35899999999999999</v>
      </c>
      <c r="U26" s="1204"/>
      <c r="V26" s="1204"/>
      <c r="W26" s="1204"/>
      <c r="X26" s="1204"/>
      <c r="Y26" s="1204"/>
      <c r="Z26" s="1204"/>
      <c r="AA26" s="1204"/>
      <c r="AB26" s="1204"/>
      <c r="AC26" s="1198">
        <v>1</v>
      </c>
      <c r="AD26" s="1199"/>
      <c r="AE26" s="1199"/>
      <c r="AF26" s="1199"/>
      <c r="AG26" s="1199"/>
      <c r="AH26" s="1199"/>
      <c r="AI26" s="1199"/>
      <c r="AJ26" s="1198"/>
      <c r="AK26" s="1198"/>
      <c r="AL26" s="1198"/>
      <c r="AM26" s="1198"/>
      <c r="AN26" s="1198"/>
      <c r="AO26" s="1202">
        <v>0.35899999999999999</v>
      </c>
      <c r="AP26" s="1205"/>
      <c r="AQ26" s="1205"/>
      <c r="AR26" s="1205"/>
      <c r="AS26" s="1134">
        <f t="shared" si="2"/>
        <v>0.35899999999999999</v>
      </c>
      <c r="AT26" s="1206"/>
      <c r="AU26" s="1205"/>
      <c r="AV26" s="1206"/>
      <c r="AW26" s="1204"/>
      <c r="AX26" s="1204"/>
      <c r="AY26" s="1204"/>
      <c r="AZ26" s="1204"/>
      <c r="BA26" s="1204"/>
      <c r="BB26" s="1206"/>
      <c r="BC26" s="1001" t="s">
        <v>1663</v>
      </c>
      <c r="BD26" s="1236" t="s">
        <v>898</v>
      </c>
      <c r="BF26" s="1000">
        <v>4370001030</v>
      </c>
    </row>
    <row r="27" spans="1:59" s="1000" customFormat="1" ht="29" outlineLevel="1" x14ac:dyDescent="0.25">
      <c r="A27" s="1137">
        <v>4.5</v>
      </c>
      <c r="B27" s="1138" t="s">
        <v>1714</v>
      </c>
      <c r="C27" s="1235" t="s">
        <v>891</v>
      </c>
      <c r="D27" s="1137" t="str">
        <f t="shared" si="5"/>
        <v>MERC/CAPEX/20162017/01018</v>
      </c>
      <c r="E27" s="1201">
        <f t="shared" si="5"/>
        <v>42556</v>
      </c>
      <c r="F27" s="1006">
        <f t="shared" si="6"/>
        <v>42691</v>
      </c>
      <c r="G27" s="1022">
        <v>1.2890455999999999</v>
      </c>
      <c r="H27" s="1022">
        <v>1.2890455999999999</v>
      </c>
      <c r="I27" s="1011"/>
      <c r="J27" s="1011"/>
      <c r="K27" s="1025">
        <v>42691</v>
      </c>
      <c r="L27" s="1024">
        <v>42832</v>
      </c>
      <c r="M27" s="1024">
        <v>43056</v>
      </c>
      <c r="N27" s="1024">
        <v>43090</v>
      </c>
      <c r="O27" s="996" t="s">
        <v>1713</v>
      </c>
      <c r="P27" s="1202">
        <v>0.97899999999999998</v>
      </c>
      <c r="Q27" s="1203"/>
      <c r="R27" s="1203"/>
      <c r="S27" s="1203"/>
      <c r="T27" s="1134">
        <f t="shared" si="1"/>
        <v>0.97899999999999998</v>
      </c>
      <c r="U27" s="1204"/>
      <c r="V27" s="1204"/>
      <c r="W27" s="1204"/>
      <c r="X27" s="1204"/>
      <c r="Y27" s="1204"/>
      <c r="Z27" s="1204"/>
      <c r="AA27" s="1204"/>
      <c r="AB27" s="1204"/>
      <c r="AC27" s="1198">
        <v>1</v>
      </c>
      <c r="AD27" s="1199"/>
      <c r="AE27" s="1199"/>
      <c r="AF27" s="1199"/>
      <c r="AG27" s="1199"/>
      <c r="AH27" s="1199"/>
      <c r="AI27" s="1199"/>
      <c r="AJ27" s="1198"/>
      <c r="AK27" s="1198"/>
      <c r="AL27" s="1198"/>
      <c r="AM27" s="1198"/>
      <c r="AN27" s="1198"/>
      <c r="AO27" s="1202">
        <v>0.97899999999999998</v>
      </c>
      <c r="AP27" s="1205"/>
      <c r="AQ27" s="1205"/>
      <c r="AR27" s="1205"/>
      <c r="AS27" s="1134">
        <f t="shared" si="2"/>
        <v>0.97899999999999998</v>
      </c>
      <c r="AT27" s="1206"/>
      <c r="AU27" s="1205"/>
      <c r="AV27" s="1206"/>
      <c r="AW27" s="1204"/>
      <c r="AX27" s="1204"/>
      <c r="AY27" s="1204"/>
      <c r="AZ27" s="1204"/>
      <c r="BA27" s="1204"/>
      <c r="BB27" s="1206"/>
      <c r="BC27" s="1001" t="s">
        <v>1663</v>
      </c>
      <c r="BD27" s="1236" t="s">
        <v>898</v>
      </c>
      <c r="BF27" s="1000">
        <v>4370001031</v>
      </c>
    </row>
    <row r="28" spans="1:59" s="1000" customFormat="1" ht="189" customHeight="1" outlineLevel="1" x14ac:dyDescent="0.25">
      <c r="A28" s="1137">
        <v>4.5999999999999996</v>
      </c>
      <c r="B28" s="1138" t="s">
        <v>1712</v>
      </c>
      <c r="C28" s="1235" t="s">
        <v>891</v>
      </c>
      <c r="D28" s="1137" t="str">
        <f t="shared" si="5"/>
        <v>MERC/CAPEX/20162017/01018</v>
      </c>
      <c r="E28" s="1201">
        <f t="shared" si="5"/>
        <v>42556</v>
      </c>
      <c r="F28" s="1006">
        <f t="shared" si="6"/>
        <v>42691</v>
      </c>
      <c r="G28" s="1022">
        <v>1.2316254</v>
      </c>
      <c r="H28" s="1022">
        <v>1.2316254</v>
      </c>
      <c r="I28" s="1011"/>
      <c r="J28" s="1011"/>
      <c r="K28" s="1025">
        <v>42691</v>
      </c>
      <c r="L28" s="1024">
        <v>42608</v>
      </c>
      <c r="M28" s="1024">
        <v>43025</v>
      </c>
      <c r="N28" s="1024">
        <v>44385</v>
      </c>
      <c r="O28" s="996" t="s">
        <v>1711</v>
      </c>
      <c r="P28" s="1202">
        <v>0</v>
      </c>
      <c r="Q28" s="1203">
        <v>0</v>
      </c>
      <c r="R28" s="1203">
        <v>0</v>
      </c>
      <c r="S28" s="1203">
        <v>0.70174179999999997</v>
      </c>
      <c r="T28" s="1134">
        <f t="shared" si="1"/>
        <v>0.70174179999999997</v>
      </c>
      <c r="U28" s="1204"/>
      <c r="V28" s="1204"/>
      <c r="W28" s="1204"/>
      <c r="X28" s="1204"/>
      <c r="Y28" s="1204"/>
      <c r="Z28" s="1204"/>
      <c r="AA28" s="1204"/>
      <c r="AB28" s="1204"/>
      <c r="AC28" s="1198"/>
      <c r="AD28" s="1199"/>
      <c r="AE28" s="1199"/>
      <c r="AF28" s="1198">
        <v>1</v>
      </c>
      <c r="AG28" s="1199"/>
      <c r="AH28" s="1199"/>
      <c r="AI28" s="1199"/>
      <c r="AJ28" s="1198"/>
      <c r="AK28" s="1198"/>
      <c r="AL28" s="1198"/>
      <c r="AM28" s="1198"/>
      <c r="AN28" s="1198"/>
      <c r="AO28" s="1202">
        <v>0</v>
      </c>
      <c r="AP28" s="1205">
        <v>0</v>
      </c>
      <c r="AQ28" s="1205">
        <v>0</v>
      </c>
      <c r="AR28" s="1205">
        <v>0.70174179999999997</v>
      </c>
      <c r="AS28" s="1134">
        <f t="shared" si="2"/>
        <v>0.70174179999999997</v>
      </c>
      <c r="AT28" s="1206"/>
      <c r="AU28" s="1205"/>
      <c r="AV28" s="1206"/>
      <c r="AW28" s="1204"/>
      <c r="AX28" s="1204"/>
      <c r="AY28" s="1204"/>
      <c r="AZ28" s="1204"/>
      <c r="BA28" s="1204"/>
      <c r="BB28" s="1206"/>
      <c r="BC28" s="1001" t="s">
        <v>1710</v>
      </c>
      <c r="BD28" s="1236" t="s">
        <v>898</v>
      </c>
      <c r="BF28" s="1000">
        <v>4370001640</v>
      </c>
    </row>
    <row r="29" spans="1:59" s="1029" customFormat="1" ht="303" customHeight="1" outlineLevel="1" x14ac:dyDescent="0.25">
      <c r="A29" s="1155">
        <v>4.7</v>
      </c>
      <c r="B29" s="1156" t="s">
        <v>1709</v>
      </c>
      <c r="C29" s="1237" t="s">
        <v>891</v>
      </c>
      <c r="D29" s="1155" t="str">
        <f t="shared" si="5"/>
        <v>MERC/CAPEX/20162017/01018</v>
      </c>
      <c r="E29" s="1238">
        <f t="shared" si="5"/>
        <v>42556</v>
      </c>
      <c r="F29" s="1036">
        <f t="shared" si="6"/>
        <v>42691</v>
      </c>
      <c r="G29" s="1035">
        <v>2.2151633999999998</v>
      </c>
      <c r="H29" s="1035">
        <v>2.2151633999999998</v>
      </c>
      <c r="I29" s="1034"/>
      <c r="J29" s="1034"/>
      <c r="K29" s="1033">
        <v>42691</v>
      </c>
      <c r="L29" s="1032">
        <v>42614</v>
      </c>
      <c r="M29" s="1032">
        <v>43390</v>
      </c>
      <c r="N29" s="1031"/>
      <c r="O29" s="1239" t="s">
        <v>1708</v>
      </c>
      <c r="P29" s="1240">
        <v>0</v>
      </c>
      <c r="Q29" s="1241">
        <v>0</v>
      </c>
      <c r="R29" s="1241">
        <v>0</v>
      </c>
      <c r="S29" s="1241">
        <v>0</v>
      </c>
      <c r="T29" s="1242">
        <f t="shared" si="1"/>
        <v>0</v>
      </c>
      <c r="U29" s="1243">
        <v>2.7472045999999999</v>
      </c>
      <c r="V29" s="1244"/>
      <c r="W29" s="1244"/>
      <c r="X29" s="1244"/>
      <c r="Y29" s="1244"/>
      <c r="Z29" s="1244"/>
      <c r="AA29" s="1244"/>
      <c r="AB29" s="1244"/>
      <c r="AC29" s="1245"/>
      <c r="AD29" s="1246"/>
      <c r="AE29" s="1246"/>
      <c r="AF29" s="1246"/>
      <c r="AG29" s="1245">
        <v>1</v>
      </c>
      <c r="AH29" s="1246"/>
      <c r="AI29" s="1246"/>
      <c r="AJ29" s="1245"/>
      <c r="AK29" s="1245"/>
      <c r="AL29" s="1245"/>
      <c r="AM29" s="1245"/>
      <c r="AN29" s="1245"/>
      <c r="AO29" s="1240">
        <v>0</v>
      </c>
      <c r="AP29" s="1247">
        <v>0</v>
      </c>
      <c r="AQ29" s="1247">
        <v>0</v>
      </c>
      <c r="AR29" s="1247">
        <v>0</v>
      </c>
      <c r="AS29" s="1242">
        <f t="shared" si="2"/>
        <v>0</v>
      </c>
      <c r="AT29" s="1248">
        <v>2.7472045999999999</v>
      </c>
      <c r="AU29" s="1247"/>
      <c r="AV29" s="1249"/>
      <c r="AW29" s="1244"/>
      <c r="AX29" s="1244"/>
      <c r="AY29" s="1244"/>
      <c r="AZ29" s="1244"/>
      <c r="BA29" s="1244"/>
      <c r="BB29" s="1249"/>
      <c r="BC29" s="1030" t="s">
        <v>1707</v>
      </c>
      <c r="BD29" s="1250" t="s">
        <v>898</v>
      </c>
      <c r="BF29" s="1029">
        <v>4370001746</v>
      </c>
    </row>
    <row r="30" spans="1:59" s="1000" customFormat="1" ht="75" customHeight="1" outlineLevel="1" x14ac:dyDescent="0.25">
      <c r="A30" s="1137">
        <v>4.8</v>
      </c>
      <c r="B30" s="1138" t="s">
        <v>1706</v>
      </c>
      <c r="C30" s="1235" t="s">
        <v>891</v>
      </c>
      <c r="D30" s="1137" t="str">
        <f t="shared" si="5"/>
        <v>MERC/CAPEX/20162017/01018</v>
      </c>
      <c r="E30" s="1201">
        <f t="shared" si="5"/>
        <v>42556</v>
      </c>
      <c r="F30" s="1006">
        <f t="shared" si="6"/>
        <v>42691</v>
      </c>
      <c r="G30" s="1022">
        <v>2.8249399999999998</v>
      </c>
      <c r="H30" s="1022">
        <v>2.8249399999999998</v>
      </c>
      <c r="I30" s="1011"/>
      <c r="J30" s="1011"/>
      <c r="K30" s="1025">
        <v>42691</v>
      </c>
      <c r="L30" s="1024">
        <v>43013</v>
      </c>
      <c r="M30" s="1024">
        <v>43148</v>
      </c>
      <c r="N30" s="1024">
        <v>44259</v>
      </c>
      <c r="O30" s="996" t="s">
        <v>1705</v>
      </c>
      <c r="P30" s="1202">
        <v>0</v>
      </c>
      <c r="Q30" s="1203">
        <v>0</v>
      </c>
      <c r="R30" s="1203">
        <v>2.8673999999999999</v>
      </c>
      <c r="S30" s="1203"/>
      <c r="T30" s="1134">
        <f t="shared" si="1"/>
        <v>2.8673999999999999</v>
      </c>
      <c r="U30" s="1204"/>
      <c r="V30" s="1204"/>
      <c r="W30" s="1204"/>
      <c r="X30" s="1204"/>
      <c r="Y30" s="1204"/>
      <c r="Z30" s="1204"/>
      <c r="AA30" s="1204"/>
      <c r="AB30" s="1204"/>
      <c r="AC30" s="1198"/>
      <c r="AD30" s="1199"/>
      <c r="AE30" s="1198">
        <v>1</v>
      </c>
      <c r="AF30" s="1199"/>
      <c r="AG30" s="1199"/>
      <c r="AH30" s="1199"/>
      <c r="AI30" s="1199"/>
      <c r="AJ30" s="1198"/>
      <c r="AK30" s="1198"/>
      <c r="AL30" s="1198"/>
      <c r="AM30" s="1198"/>
      <c r="AN30" s="1198"/>
      <c r="AO30" s="1202">
        <v>0</v>
      </c>
      <c r="AP30" s="1205">
        <v>0</v>
      </c>
      <c r="AQ30" s="1205">
        <v>2.8673999999999999</v>
      </c>
      <c r="AR30" s="1205"/>
      <c r="AS30" s="1134">
        <f t="shared" si="2"/>
        <v>2.8673999999999999</v>
      </c>
      <c r="AT30" s="1206"/>
      <c r="AU30" s="1205"/>
      <c r="AV30" s="1206"/>
      <c r="AW30" s="1204"/>
      <c r="AX30" s="1204"/>
      <c r="AY30" s="1204"/>
      <c r="AZ30" s="1204"/>
      <c r="BA30" s="1204"/>
      <c r="BB30" s="1206"/>
      <c r="BC30" s="1001" t="s">
        <v>1704</v>
      </c>
      <c r="BD30" s="1236" t="s">
        <v>898</v>
      </c>
      <c r="BF30" s="1000">
        <v>4370001170</v>
      </c>
    </row>
    <row r="31" spans="1:59" outlineLevel="1" x14ac:dyDescent="0.25">
      <c r="A31" s="1137"/>
      <c r="B31" s="1138" t="s">
        <v>419</v>
      </c>
      <c r="C31" s="1235" t="s">
        <v>419</v>
      </c>
      <c r="D31" s="1137" t="str">
        <f t="shared" si="5"/>
        <v>MERC/CAPEX/20162017/01018</v>
      </c>
      <c r="E31" s="1201">
        <f t="shared" si="5"/>
        <v>42556</v>
      </c>
      <c r="F31" s="1006">
        <f t="shared" si="6"/>
        <v>42691</v>
      </c>
      <c r="G31" s="1022">
        <v>0.9</v>
      </c>
      <c r="H31" s="1022">
        <v>0.9</v>
      </c>
      <c r="I31" s="991"/>
      <c r="J31" s="991"/>
      <c r="K31" s="997">
        <v>42691</v>
      </c>
      <c r="L31" s="991"/>
      <c r="M31" s="991"/>
      <c r="N31" s="991"/>
      <c r="O31" s="996"/>
      <c r="P31" s="1202">
        <v>0</v>
      </c>
      <c r="Q31" s="1203"/>
      <c r="R31" s="1203"/>
      <c r="S31" s="1203"/>
      <c r="T31" s="1134">
        <f t="shared" si="1"/>
        <v>0</v>
      </c>
      <c r="U31" s="1207"/>
      <c r="V31" s="1207"/>
      <c r="W31" s="1207"/>
      <c r="X31" s="1207"/>
      <c r="Y31" s="1207"/>
      <c r="Z31" s="1207"/>
      <c r="AA31" s="1207"/>
      <c r="AB31" s="1207"/>
      <c r="AC31" s="1198"/>
      <c r="AD31" s="1199"/>
      <c r="AE31" s="1199"/>
      <c r="AF31" s="1199"/>
      <c r="AG31" s="1199"/>
      <c r="AH31" s="1199"/>
      <c r="AI31" s="1199"/>
      <c r="AJ31" s="1198"/>
      <c r="AK31" s="1198"/>
      <c r="AL31" s="1198"/>
      <c r="AM31" s="1198"/>
      <c r="AN31" s="1198"/>
      <c r="AO31" s="1202">
        <v>0</v>
      </c>
      <c r="AP31" s="1205"/>
      <c r="AQ31" s="1205"/>
      <c r="AR31" s="1205"/>
      <c r="AS31" s="1134">
        <f t="shared" si="2"/>
        <v>0</v>
      </c>
      <c r="AT31" s="1208"/>
      <c r="AU31" s="1205"/>
      <c r="AV31" s="1208"/>
      <c r="AW31" s="1207"/>
      <c r="AX31" s="1207"/>
      <c r="AY31" s="1207"/>
      <c r="AZ31" s="1207"/>
      <c r="BA31" s="1207"/>
      <c r="BB31" s="1208"/>
      <c r="BC31" s="996"/>
      <c r="BD31" s="1251" t="s">
        <v>901</v>
      </c>
    </row>
    <row r="32" spans="1:59" s="1000" customFormat="1" ht="29" outlineLevel="1" x14ac:dyDescent="0.25">
      <c r="A32" s="1131">
        <v>7</v>
      </c>
      <c r="B32" s="1132" t="s">
        <v>1702</v>
      </c>
      <c r="C32" s="1131" t="s">
        <v>889</v>
      </c>
      <c r="D32" s="1131" t="s">
        <v>1703</v>
      </c>
      <c r="E32" s="1195">
        <v>42976</v>
      </c>
      <c r="F32" s="1196">
        <v>43046</v>
      </c>
      <c r="G32" s="969">
        <f>SUM(G33:G33)</f>
        <v>22.33</v>
      </c>
      <c r="H32" s="969">
        <f>SUM(H33:H33)</f>
        <v>22.54</v>
      </c>
      <c r="I32" s="1011"/>
      <c r="J32" s="1011"/>
      <c r="K32" s="1016">
        <v>43046</v>
      </c>
      <c r="L32" s="1011"/>
      <c r="M32" s="1011"/>
      <c r="N32" s="1011"/>
      <c r="O32" s="996"/>
      <c r="P32" s="1134"/>
      <c r="Q32" s="1134"/>
      <c r="R32" s="1134"/>
      <c r="S32" s="1134"/>
      <c r="T32" s="1134">
        <f t="shared" si="1"/>
        <v>0</v>
      </c>
      <c r="U32" s="1197"/>
      <c r="V32" s="1197"/>
      <c r="W32" s="1197"/>
      <c r="X32" s="1197"/>
      <c r="Y32" s="1197"/>
      <c r="Z32" s="1197"/>
      <c r="AA32" s="1197"/>
      <c r="AB32" s="1197"/>
      <c r="AC32" s="1198"/>
      <c r="AD32" s="1199"/>
      <c r="AE32" s="1199"/>
      <c r="AF32" s="1199"/>
      <c r="AG32" s="1199"/>
      <c r="AH32" s="1199"/>
      <c r="AI32" s="1199"/>
      <c r="AJ32" s="1198"/>
      <c r="AK32" s="1198"/>
      <c r="AL32" s="1198"/>
      <c r="AM32" s="1198"/>
      <c r="AN32" s="1198"/>
      <c r="AO32" s="1134"/>
      <c r="AP32" s="1134"/>
      <c r="AQ32" s="1134"/>
      <c r="AR32" s="1134"/>
      <c r="AS32" s="1134">
        <f t="shared" si="2"/>
        <v>0</v>
      </c>
      <c r="AT32" s="1197"/>
      <c r="AU32" s="1134"/>
      <c r="AV32" s="1197"/>
      <c r="AW32" s="1197"/>
      <c r="AX32" s="1197"/>
      <c r="AY32" s="1197"/>
      <c r="AZ32" s="1197"/>
      <c r="BA32" s="1197"/>
      <c r="BB32" s="1197"/>
      <c r="BC32" s="1001"/>
      <c r="BD32" s="1234" t="s">
        <v>901</v>
      </c>
    </row>
    <row r="33" spans="1:58" ht="188.5" outlineLevel="1" x14ac:dyDescent="0.25">
      <c r="A33" s="1151">
        <v>7.1</v>
      </c>
      <c r="B33" s="1157" t="s">
        <v>1702</v>
      </c>
      <c r="C33" s="1149" t="s">
        <v>891</v>
      </c>
      <c r="D33" s="1151" t="str">
        <f>D32</f>
        <v>MERC/CAPEX/20172018/04592</v>
      </c>
      <c r="E33" s="1214">
        <f>E32</f>
        <v>42976</v>
      </c>
      <c r="F33" s="989">
        <f>IF(F32=0,"-",F32)</f>
        <v>43046</v>
      </c>
      <c r="G33" s="535">
        <v>22.33</v>
      </c>
      <c r="H33" s="535">
        <v>22.54</v>
      </c>
      <c r="I33" s="991"/>
      <c r="J33" s="991"/>
      <c r="K33" s="1216">
        <v>43046</v>
      </c>
      <c r="L33" s="1218">
        <v>45117</v>
      </c>
      <c r="M33" s="1218">
        <v>43806</v>
      </c>
      <c r="N33" s="1218">
        <v>45405</v>
      </c>
      <c r="O33" s="1219" t="s">
        <v>1562</v>
      </c>
      <c r="P33" s="1191">
        <v>0</v>
      </c>
      <c r="Q33" s="1192">
        <v>0</v>
      </c>
      <c r="R33" s="1192">
        <v>0</v>
      </c>
      <c r="S33" s="1192">
        <v>0</v>
      </c>
      <c r="T33" s="1134">
        <f t="shared" si="1"/>
        <v>0</v>
      </c>
      <c r="U33" s="1221">
        <v>16.579000000000001</v>
      </c>
      <c r="V33" s="1221"/>
      <c r="W33" s="1221">
        <v>2.83</v>
      </c>
      <c r="X33" s="1221"/>
      <c r="Y33" s="1221"/>
      <c r="Z33" s="1221"/>
      <c r="AA33" s="1221"/>
      <c r="AB33" s="1221"/>
      <c r="AC33" s="1193"/>
      <c r="AD33" s="1194"/>
      <c r="AE33" s="1194"/>
      <c r="AF33" s="1194"/>
      <c r="AG33" s="1194"/>
      <c r="AH33" s="1193">
        <v>1</v>
      </c>
      <c r="AI33" s="1194"/>
      <c r="AJ33" s="1193"/>
      <c r="AK33" s="1193"/>
      <c r="AL33" s="1193"/>
      <c r="AM33" s="1193"/>
      <c r="AN33" s="1193"/>
      <c r="AO33" s="1191">
        <v>0</v>
      </c>
      <c r="AP33" s="1167">
        <v>0</v>
      </c>
      <c r="AQ33" s="1167">
        <v>0</v>
      </c>
      <c r="AR33" s="1167">
        <v>0</v>
      </c>
      <c r="AS33" s="1134">
        <f t="shared" si="2"/>
        <v>0</v>
      </c>
      <c r="AT33" s="1222">
        <v>0</v>
      </c>
      <c r="AU33" s="1167">
        <v>0</v>
      </c>
      <c r="AV33" s="1222">
        <v>19.41</v>
      </c>
      <c r="AW33" s="1221"/>
      <c r="AX33" s="1221"/>
      <c r="AY33" s="1221"/>
      <c r="AZ33" s="1221"/>
      <c r="BA33" s="1221"/>
      <c r="BB33" s="1222"/>
      <c r="BC33" s="1219" t="s">
        <v>1701</v>
      </c>
      <c r="BD33" s="1213" t="s">
        <v>898</v>
      </c>
      <c r="BF33" s="538">
        <v>4385000514</v>
      </c>
    </row>
    <row r="34" spans="1:58" s="1000" customFormat="1" ht="29" outlineLevel="1" x14ac:dyDescent="0.25">
      <c r="A34" s="1131">
        <v>8</v>
      </c>
      <c r="B34" s="1132" t="s">
        <v>1699</v>
      </c>
      <c r="C34" s="1131" t="s">
        <v>889</v>
      </c>
      <c r="D34" s="1131" t="s">
        <v>1700</v>
      </c>
      <c r="E34" s="1195">
        <v>42991</v>
      </c>
      <c r="F34" s="1196">
        <v>43032</v>
      </c>
      <c r="G34" s="969">
        <f>SUM(G35:G35)</f>
        <v>12.9</v>
      </c>
      <c r="H34" s="969">
        <f>SUM(H35:H35)</f>
        <v>13.07</v>
      </c>
      <c r="I34" s="1011"/>
      <c r="J34" s="1011"/>
      <c r="K34" s="1016">
        <v>43032</v>
      </c>
      <c r="L34" s="1011"/>
      <c r="M34" s="1011"/>
      <c r="N34" s="1011"/>
      <c r="O34" s="996"/>
      <c r="P34" s="1134"/>
      <c r="Q34" s="1134"/>
      <c r="R34" s="1134"/>
      <c r="S34" s="1134"/>
      <c r="T34" s="1134">
        <f t="shared" si="1"/>
        <v>0</v>
      </c>
      <c r="U34" s="1197"/>
      <c r="V34" s="1197"/>
      <c r="W34" s="1197"/>
      <c r="X34" s="1197"/>
      <c r="Y34" s="1197"/>
      <c r="Z34" s="1197"/>
      <c r="AA34" s="1197"/>
      <c r="AB34" s="1197"/>
      <c r="AC34" s="1198"/>
      <c r="AD34" s="1199"/>
      <c r="AE34" s="1199"/>
      <c r="AF34" s="1199"/>
      <c r="AG34" s="1199"/>
      <c r="AH34" s="1199"/>
      <c r="AI34" s="1199"/>
      <c r="AJ34" s="1198"/>
      <c r="AK34" s="1198"/>
      <c r="AL34" s="1198"/>
      <c r="AM34" s="1198"/>
      <c r="AN34" s="1198"/>
      <c r="AO34" s="1134"/>
      <c r="AP34" s="1134"/>
      <c r="AQ34" s="1134"/>
      <c r="AR34" s="1134"/>
      <c r="AS34" s="1134">
        <f t="shared" si="2"/>
        <v>0</v>
      </c>
      <c r="AT34" s="1197"/>
      <c r="AU34" s="1134"/>
      <c r="AV34" s="1197"/>
      <c r="AW34" s="1197"/>
      <c r="AX34" s="1197"/>
      <c r="AY34" s="1197"/>
      <c r="AZ34" s="1197"/>
      <c r="BA34" s="1197"/>
      <c r="BB34" s="1197"/>
      <c r="BC34" s="1015"/>
      <c r="BD34" s="1234" t="s">
        <v>901</v>
      </c>
    </row>
    <row r="35" spans="1:58" ht="217.5" outlineLevel="1" x14ac:dyDescent="0.25">
      <c r="A35" s="1151">
        <v>8.1</v>
      </c>
      <c r="B35" s="1157" t="s">
        <v>1699</v>
      </c>
      <c r="C35" s="1149" t="s">
        <v>891</v>
      </c>
      <c r="D35" s="1151" t="str">
        <f>D34</f>
        <v>MERC/CAPEX/20172018/04421</v>
      </c>
      <c r="E35" s="1214">
        <f>E34</f>
        <v>42991</v>
      </c>
      <c r="F35" s="989">
        <f>IF(F34=0,"-",F34)</f>
        <v>43032</v>
      </c>
      <c r="G35" s="535">
        <v>12.9</v>
      </c>
      <c r="H35" s="535">
        <v>13.07</v>
      </c>
      <c r="I35" s="991"/>
      <c r="J35" s="991"/>
      <c r="K35" s="1216">
        <v>43032</v>
      </c>
      <c r="L35" s="1218">
        <v>43116</v>
      </c>
      <c r="M35" s="1218">
        <v>43762</v>
      </c>
      <c r="N35" s="1215"/>
      <c r="O35" s="1219" t="s">
        <v>1562</v>
      </c>
      <c r="P35" s="1252">
        <v>0</v>
      </c>
      <c r="Q35" s="1192"/>
      <c r="R35" s="1192"/>
      <c r="S35" s="1192"/>
      <c r="T35" s="1134">
        <f t="shared" si="1"/>
        <v>0</v>
      </c>
      <c r="U35" s="1221"/>
      <c r="V35" s="1221"/>
      <c r="W35" s="1221">
        <v>5.19</v>
      </c>
      <c r="X35" s="1221">
        <v>5.19</v>
      </c>
      <c r="Y35" s="1221"/>
      <c r="Z35" s="1221"/>
      <c r="AA35" s="1221"/>
      <c r="AB35" s="1221"/>
      <c r="AC35" s="1193"/>
      <c r="AD35" s="1194"/>
      <c r="AE35" s="1194"/>
      <c r="AF35" s="1194"/>
      <c r="AG35" s="1194"/>
      <c r="AH35" s="1194"/>
      <c r="AI35" s="1193">
        <v>1</v>
      </c>
      <c r="AJ35" s="1193">
        <v>1</v>
      </c>
      <c r="AK35" s="1193"/>
      <c r="AL35" s="1193"/>
      <c r="AM35" s="1193"/>
      <c r="AN35" s="1193"/>
      <c r="AO35" s="1252">
        <v>0</v>
      </c>
      <c r="AP35" s="1167">
        <v>0</v>
      </c>
      <c r="AQ35" s="1167">
        <v>0</v>
      </c>
      <c r="AR35" s="1167">
        <v>0</v>
      </c>
      <c r="AS35" s="1134">
        <f t="shared" si="2"/>
        <v>0</v>
      </c>
      <c r="AT35" s="1222">
        <v>0</v>
      </c>
      <c r="AU35" s="1167">
        <v>0</v>
      </c>
      <c r="AV35" s="1222" t="s">
        <v>905</v>
      </c>
      <c r="AW35" s="1221">
        <v>10.38</v>
      </c>
      <c r="AX35" s="1221"/>
      <c r="AY35" s="1221"/>
      <c r="AZ35" s="1221"/>
      <c r="BA35" s="1221"/>
      <c r="BB35" s="1222"/>
      <c r="BC35" s="1219" t="s">
        <v>1698</v>
      </c>
      <c r="BD35" s="1213" t="s">
        <v>892</v>
      </c>
      <c r="BF35" s="538" t="s">
        <v>1666</v>
      </c>
    </row>
    <row r="36" spans="1:58" outlineLevel="1" x14ac:dyDescent="0.25">
      <c r="A36" s="1158">
        <v>11</v>
      </c>
      <c r="B36" s="1142" t="s">
        <v>1697</v>
      </c>
      <c r="C36" s="1143" t="s">
        <v>889</v>
      </c>
      <c r="D36" s="1143" t="s">
        <v>1696</v>
      </c>
      <c r="E36" s="1210">
        <v>43701</v>
      </c>
      <c r="F36" s="1211">
        <v>43609</v>
      </c>
      <c r="G36" s="534">
        <f>SUM(G37:G49)</f>
        <v>26.891000000000002</v>
      </c>
      <c r="H36" s="534">
        <f>SUM(H37:H49)</f>
        <v>26.891000000000002</v>
      </c>
      <c r="I36" s="991"/>
      <c r="J36" s="991"/>
      <c r="K36" s="997">
        <v>43609</v>
      </c>
      <c r="L36" s="991"/>
      <c r="M36" s="991"/>
      <c r="N36" s="991"/>
      <c r="O36" s="996"/>
      <c r="P36" s="1134"/>
      <c r="Q36" s="1134"/>
      <c r="R36" s="1134"/>
      <c r="S36" s="1134"/>
      <c r="T36" s="1134">
        <f t="shared" si="1"/>
        <v>0</v>
      </c>
      <c r="U36" s="1212"/>
      <c r="V36" s="1212"/>
      <c r="W36" s="1212"/>
      <c r="X36" s="1212"/>
      <c r="Y36" s="1212"/>
      <c r="Z36" s="1212"/>
      <c r="AA36" s="1212"/>
      <c r="AB36" s="1212"/>
      <c r="AC36" s="1198"/>
      <c r="AD36" s="1199"/>
      <c r="AE36" s="1199"/>
      <c r="AF36" s="1199"/>
      <c r="AG36" s="1199"/>
      <c r="AH36" s="1199"/>
      <c r="AI36" s="1199"/>
      <c r="AJ36" s="1198"/>
      <c r="AK36" s="1198"/>
      <c r="AL36" s="1198"/>
      <c r="AM36" s="1198"/>
      <c r="AN36" s="1198"/>
      <c r="AO36" s="1134"/>
      <c r="AP36" s="1134"/>
      <c r="AQ36" s="1134"/>
      <c r="AR36" s="1134"/>
      <c r="AS36" s="1134">
        <f t="shared" si="2"/>
        <v>0</v>
      </c>
      <c r="AT36" s="1212"/>
      <c r="AU36" s="1134"/>
      <c r="AV36" s="1212"/>
      <c r="AW36" s="1212"/>
      <c r="AX36" s="1212"/>
      <c r="AY36" s="1212"/>
      <c r="AZ36" s="1212"/>
      <c r="BA36" s="1212"/>
      <c r="BB36" s="1212"/>
      <c r="BC36" s="996"/>
      <c r="BD36" s="1213" t="s">
        <v>901</v>
      </c>
    </row>
    <row r="37" spans="1:58" ht="145" outlineLevel="1" x14ac:dyDescent="0.25">
      <c r="A37" s="1151">
        <v>11.1</v>
      </c>
      <c r="B37" s="1157" t="s">
        <v>1695</v>
      </c>
      <c r="C37" s="1149" t="s">
        <v>891</v>
      </c>
      <c r="D37" s="1151" t="str">
        <f>D36</f>
        <v>MERC/CAPEX/2019-2020/01</v>
      </c>
      <c r="E37" s="1214">
        <f>E36</f>
        <v>43701</v>
      </c>
      <c r="F37" s="989">
        <f t="shared" ref="F37:F49" si="7">IF(F36=0,"-",F36)</f>
        <v>43609</v>
      </c>
      <c r="G37" s="1028">
        <v>1.3440000000000001</v>
      </c>
      <c r="H37" s="1028">
        <v>1.3440000000000001</v>
      </c>
      <c r="I37" s="991"/>
      <c r="J37" s="991"/>
      <c r="K37" s="1216">
        <v>43609</v>
      </c>
      <c r="L37" s="1218">
        <v>44580</v>
      </c>
      <c r="M37" s="1218">
        <v>44159</v>
      </c>
      <c r="N37" s="1215"/>
      <c r="O37" s="1253" t="s">
        <v>1556</v>
      </c>
      <c r="P37" s="1191">
        <v>0</v>
      </c>
      <c r="Q37" s="1192">
        <v>0</v>
      </c>
      <c r="R37" s="1192">
        <v>0</v>
      </c>
      <c r="S37" s="1192">
        <v>0</v>
      </c>
      <c r="T37" s="1134">
        <f t="shared" si="1"/>
        <v>0</v>
      </c>
      <c r="U37" s="1221">
        <v>0</v>
      </c>
      <c r="V37" s="1221">
        <v>0</v>
      </c>
      <c r="W37" s="1222">
        <v>0.85</v>
      </c>
      <c r="X37" s="1222"/>
      <c r="Y37" s="1222"/>
      <c r="Z37" s="1222"/>
      <c r="AA37" s="1222"/>
      <c r="AB37" s="1222"/>
      <c r="AC37" s="1193"/>
      <c r="AD37" s="1194"/>
      <c r="AE37" s="1194"/>
      <c r="AF37" s="1194"/>
      <c r="AG37" s="1194"/>
      <c r="AH37" s="1193">
        <v>1</v>
      </c>
      <c r="AI37" s="1194"/>
      <c r="AJ37" s="1193"/>
      <c r="AK37" s="1193"/>
      <c r="AL37" s="1193"/>
      <c r="AM37" s="1193"/>
      <c r="AN37" s="1193"/>
      <c r="AO37" s="1191">
        <v>0</v>
      </c>
      <c r="AP37" s="1167">
        <v>0</v>
      </c>
      <c r="AQ37" s="1167">
        <v>0</v>
      </c>
      <c r="AR37" s="1167">
        <v>0</v>
      </c>
      <c r="AS37" s="1134">
        <f t="shared" si="2"/>
        <v>0</v>
      </c>
      <c r="AT37" s="1222">
        <v>0</v>
      </c>
      <c r="AU37" s="1167">
        <v>0</v>
      </c>
      <c r="AV37" s="1222">
        <v>0.85</v>
      </c>
      <c r="AW37" s="1222"/>
      <c r="AX37" s="1222"/>
      <c r="AY37" s="1222"/>
      <c r="AZ37" s="1222"/>
      <c r="BA37" s="1222"/>
      <c r="BB37" s="1222"/>
      <c r="BC37" s="1219" t="s">
        <v>1694</v>
      </c>
      <c r="BD37" s="1213" t="s">
        <v>892</v>
      </c>
      <c r="BF37" s="538">
        <v>4385000527</v>
      </c>
    </row>
    <row r="38" spans="1:58" ht="116" outlineLevel="1" x14ac:dyDescent="0.25">
      <c r="A38" s="1151">
        <v>11.2</v>
      </c>
      <c r="B38" s="1157" t="s">
        <v>1693</v>
      </c>
      <c r="C38" s="1149" t="s">
        <v>891</v>
      </c>
      <c r="D38" s="1151" t="str">
        <f t="shared" ref="D38:E49" si="8">D37</f>
        <v>MERC/CAPEX/2019-2020/01</v>
      </c>
      <c r="E38" s="1214">
        <f t="shared" si="8"/>
        <v>43701</v>
      </c>
      <c r="F38" s="989">
        <f t="shared" si="7"/>
        <v>43609</v>
      </c>
      <c r="G38" s="1028">
        <v>1.097</v>
      </c>
      <c r="H38" s="1028">
        <v>1.097</v>
      </c>
      <c r="I38" s="991"/>
      <c r="J38" s="991"/>
      <c r="K38" s="1216">
        <v>43609</v>
      </c>
      <c r="L38" s="1218">
        <v>44777</v>
      </c>
      <c r="M38" s="1218">
        <v>44251</v>
      </c>
      <c r="N38" s="1215"/>
      <c r="O38" s="1253" t="s">
        <v>1437</v>
      </c>
      <c r="P38" s="1191">
        <v>0</v>
      </c>
      <c r="Q38" s="1192">
        <v>0</v>
      </c>
      <c r="R38" s="1192">
        <v>0</v>
      </c>
      <c r="S38" s="1192">
        <v>0</v>
      </c>
      <c r="T38" s="1134">
        <f t="shared" si="1"/>
        <v>0</v>
      </c>
      <c r="U38" s="1221">
        <v>0.82</v>
      </c>
      <c r="V38" s="1221"/>
      <c r="W38" s="1221">
        <v>0.26</v>
      </c>
      <c r="X38" s="1221"/>
      <c r="Y38" s="1221"/>
      <c r="Z38" s="1221"/>
      <c r="AA38" s="1221"/>
      <c r="AB38" s="1221"/>
      <c r="AC38" s="1193"/>
      <c r="AD38" s="1194"/>
      <c r="AE38" s="1194"/>
      <c r="AF38" s="1194"/>
      <c r="AG38" s="1193">
        <v>1</v>
      </c>
      <c r="AH38" s="1194"/>
      <c r="AI38" s="1194"/>
      <c r="AJ38" s="1193"/>
      <c r="AK38" s="1193"/>
      <c r="AL38" s="1193"/>
      <c r="AM38" s="1193"/>
      <c r="AN38" s="1193"/>
      <c r="AO38" s="1191">
        <v>0</v>
      </c>
      <c r="AP38" s="1167">
        <v>0</v>
      </c>
      <c r="AQ38" s="1167">
        <v>0</v>
      </c>
      <c r="AR38" s="1167">
        <v>0</v>
      </c>
      <c r="AS38" s="1134">
        <f t="shared" si="2"/>
        <v>0</v>
      </c>
      <c r="AT38" s="1222">
        <v>0</v>
      </c>
      <c r="AU38" s="1167">
        <v>0</v>
      </c>
      <c r="AV38" s="1222">
        <v>1.08</v>
      </c>
      <c r="AW38" s="1221"/>
      <c r="AX38" s="1221"/>
      <c r="AY38" s="1221"/>
      <c r="AZ38" s="1221"/>
      <c r="BA38" s="1221"/>
      <c r="BB38" s="1222"/>
      <c r="BC38" s="1219" t="s">
        <v>1692</v>
      </c>
      <c r="BD38" s="1213" t="s">
        <v>898</v>
      </c>
      <c r="BF38" s="538" t="s">
        <v>1666</v>
      </c>
    </row>
    <row r="39" spans="1:58" s="1000" customFormat="1" ht="33" customHeight="1" outlineLevel="1" x14ac:dyDescent="0.25">
      <c r="A39" s="1137">
        <v>11.3</v>
      </c>
      <c r="B39" s="1138" t="s">
        <v>1691</v>
      </c>
      <c r="C39" s="1235" t="s">
        <v>891</v>
      </c>
      <c r="D39" s="1137" t="str">
        <f t="shared" si="8"/>
        <v>MERC/CAPEX/2019-2020/01</v>
      </c>
      <c r="E39" s="1201">
        <f t="shared" si="8"/>
        <v>43701</v>
      </c>
      <c r="F39" s="1006">
        <f t="shared" si="7"/>
        <v>43609</v>
      </c>
      <c r="G39" s="1023">
        <v>0.20200000000000001</v>
      </c>
      <c r="H39" s="1023">
        <v>0.20200000000000001</v>
      </c>
      <c r="I39" s="1011"/>
      <c r="J39" s="1011"/>
      <c r="K39" s="1025">
        <v>43609</v>
      </c>
      <c r="L39" s="1024">
        <v>43953</v>
      </c>
      <c r="M39" s="1024">
        <v>44098</v>
      </c>
      <c r="N39" s="1024" t="s">
        <v>1690</v>
      </c>
      <c r="O39" s="1254" t="s">
        <v>1689</v>
      </c>
      <c r="P39" s="1202">
        <v>0</v>
      </c>
      <c r="Q39" s="1203">
        <v>0</v>
      </c>
      <c r="R39" s="1203">
        <v>0.137824</v>
      </c>
      <c r="S39" s="1203"/>
      <c r="T39" s="1134">
        <f t="shared" si="1"/>
        <v>0.137824</v>
      </c>
      <c r="U39" s="1204"/>
      <c r="V39" s="1204"/>
      <c r="W39" s="1255"/>
      <c r="X39" s="1255"/>
      <c r="Y39" s="1255"/>
      <c r="Z39" s="1255"/>
      <c r="AA39" s="1255"/>
      <c r="AB39" s="1255"/>
      <c r="AC39" s="1198"/>
      <c r="AD39" s="1199"/>
      <c r="AE39" s="1198">
        <v>1</v>
      </c>
      <c r="AF39" s="1199"/>
      <c r="AG39" s="1199"/>
      <c r="AH39" s="1199"/>
      <c r="AI39" s="1199"/>
      <c r="AJ39" s="1198"/>
      <c r="AK39" s="1198"/>
      <c r="AL39" s="1198"/>
      <c r="AM39" s="1198"/>
      <c r="AN39" s="1198"/>
      <c r="AO39" s="1202">
        <v>0</v>
      </c>
      <c r="AP39" s="1205">
        <v>0</v>
      </c>
      <c r="AQ39" s="1205">
        <v>0.137824</v>
      </c>
      <c r="AR39" s="1203"/>
      <c r="AS39" s="1134">
        <f t="shared" si="2"/>
        <v>0.137824</v>
      </c>
      <c r="AT39" s="1206"/>
      <c r="AU39" s="1205"/>
      <c r="AV39" s="1206"/>
      <c r="AW39" s="1255"/>
      <c r="AX39" s="1255"/>
      <c r="AY39" s="1255"/>
      <c r="AZ39" s="1255"/>
      <c r="BA39" s="1255"/>
      <c r="BB39" s="1256"/>
      <c r="BC39" s="1001" t="s">
        <v>1663</v>
      </c>
      <c r="BD39" s="1236" t="s">
        <v>898</v>
      </c>
      <c r="BF39" s="1000">
        <v>4385000232</v>
      </c>
    </row>
    <row r="40" spans="1:58" ht="391.5" outlineLevel="1" x14ac:dyDescent="0.25">
      <c r="A40" s="1151">
        <v>11.4</v>
      </c>
      <c r="B40" s="1157" t="s">
        <v>1688</v>
      </c>
      <c r="C40" s="1149" t="s">
        <v>891</v>
      </c>
      <c r="D40" s="1151" t="str">
        <f t="shared" si="8"/>
        <v>MERC/CAPEX/2019-2020/01</v>
      </c>
      <c r="E40" s="1214">
        <f t="shared" si="8"/>
        <v>43701</v>
      </c>
      <c r="F40" s="989">
        <f t="shared" si="7"/>
        <v>43609</v>
      </c>
      <c r="G40" s="1026">
        <v>5.2809999999999997</v>
      </c>
      <c r="H40" s="1026">
        <v>5.2809999999999997</v>
      </c>
      <c r="I40" s="991"/>
      <c r="J40" s="991"/>
      <c r="K40" s="1216">
        <v>43609</v>
      </c>
      <c r="L40" s="1218"/>
      <c r="M40" s="1218">
        <v>44067</v>
      </c>
      <c r="N40" s="1215"/>
      <c r="O40" s="1253" t="s">
        <v>1687</v>
      </c>
      <c r="P40" s="1191">
        <v>0</v>
      </c>
      <c r="Q40" s="1192"/>
      <c r="R40" s="1192"/>
      <c r="S40" s="1192"/>
      <c r="T40" s="1134">
        <f t="shared" si="1"/>
        <v>0</v>
      </c>
      <c r="U40" s="1257">
        <v>0</v>
      </c>
      <c r="V40" s="1257">
        <v>0</v>
      </c>
      <c r="W40" s="1257">
        <v>0</v>
      </c>
      <c r="X40" s="1257">
        <v>5.28</v>
      </c>
      <c r="Y40" s="1257"/>
      <c r="Z40" s="1257"/>
      <c r="AA40" s="1257"/>
      <c r="AB40" s="1257"/>
      <c r="AC40" s="1193"/>
      <c r="AD40" s="1194"/>
      <c r="AE40" s="1194"/>
      <c r="AF40" s="1194"/>
      <c r="AG40" s="1194"/>
      <c r="AH40" s="1194"/>
      <c r="AI40" s="1193">
        <v>1</v>
      </c>
      <c r="AJ40" s="1193">
        <v>1</v>
      </c>
      <c r="AK40" s="1193"/>
      <c r="AL40" s="1193"/>
      <c r="AM40" s="1193"/>
      <c r="AN40" s="1193"/>
      <c r="AO40" s="1191">
        <v>0</v>
      </c>
      <c r="AP40" s="1167">
        <v>0</v>
      </c>
      <c r="AQ40" s="1167">
        <v>0</v>
      </c>
      <c r="AR40" s="1167">
        <v>0</v>
      </c>
      <c r="AS40" s="1134">
        <f t="shared" si="2"/>
        <v>0</v>
      </c>
      <c r="AT40" s="1222">
        <v>0</v>
      </c>
      <c r="AU40" s="1167">
        <v>0</v>
      </c>
      <c r="AV40" s="1222">
        <v>0</v>
      </c>
      <c r="AW40" s="1257">
        <v>5.28</v>
      </c>
      <c r="AX40" s="1257"/>
      <c r="AY40" s="1257"/>
      <c r="AZ40" s="1257"/>
      <c r="BA40" s="1257"/>
      <c r="BB40" s="1222"/>
      <c r="BC40" s="1219" t="s">
        <v>1686</v>
      </c>
      <c r="BD40" s="1213" t="s">
        <v>892</v>
      </c>
      <c r="BF40" s="538" t="s">
        <v>1666</v>
      </c>
    </row>
    <row r="41" spans="1:58" ht="116" outlineLevel="1" x14ac:dyDescent="0.25">
      <c r="A41" s="1151">
        <v>11.5</v>
      </c>
      <c r="B41" s="1157" t="s">
        <v>1685</v>
      </c>
      <c r="C41" s="1149" t="s">
        <v>891</v>
      </c>
      <c r="D41" s="1151" t="str">
        <f t="shared" si="8"/>
        <v>MERC/CAPEX/2019-2020/01</v>
      </c>
      <c r="E41" s="1214">
        <f t="shared" si="8"/>
        <v>43701</v>
      </c>
      <c r="F41" s="989">
        <f t="shared" si="7"/>
        <v>43609</v>
      </c>
      <c r="G41" s="1026">
        <v>2.4129999999999998</v>
      </c>
      <c r="H41" s="1026">
        <v>2.4129999999999998</v>
      </c>
      <c r="I41" s="991"/>
      <c r="J41" s="991"/>
      <c r="K41" s="1216">
        <v>43609</v>
      </c>
      <c r="L41" s="1218">
        <v>44799</v>
      </c>
      <c r="M41" s="1218">
        <v>43945</v>
      </c>
      <c r="N41" s="1215" t="s">
        <v>1684</v>
      </c>
      <c r="O41" s="1219" t="s">
        <v>1556</v>
      </c>
      <c r="P41" s="1191">
        <v>0</v>
      </c>
      <c r="Q41" s="1192"/>
      <c r="R41" s="1192"/>
      <c r="S41" s="1192"/>
      <c r="T41" s="1134">
        <f t="shared" si="1"/>
        <v>0</v>
      </c>
      <c r="U41" s="1221"/>
      <c r="V41" s="1221">
        <v>2.0541399999999999</v>
      </c>
      <c r="W41" s="1221"/>
      <c r="X41" s="1221"/>
      <c r="Y41" s="1221"/>
      <c r="Z41" s="1221"/>
      <c r="AA41" s="1221"/>
      <c r="AB41" s="1221"/>
      <c r="AC41" s="1193"/>
      <c r="AD41" s="1194"/>
      <c r="AE41" s="1194"/>
      <c r="AF41" s="1194"/>
      <c r="AG41" s="1194"/>
      <c r="AH41" s="1193">
        <v>1</v>
      </c>
      <c r="AI41" s="1194"/>
      <c r="AJ41" s="1193"/>
      <c r="AK41" s="1193"/>
      <c r="AL41" s="1193"/>
      <c r="AM41" s="1193"/>
      <c r="AN41" s="1193"/>
      <c r="AO41" s="1191">
        <v>0</v>
      </c>
      <c r="AP41" s="1167">
        <v>0</v>
      </c>
      <c r="AQ41" s="1167">
        <v>0</v>
      </c>
      <c r="AR41" s="1167">
        <v>0</v>
      </c>
      <c r="AS41" s="1134">
        <f t="shared" si="2"/>
        <v>0</v>
      </c>
      <c r="AT41" s="1222">
        <v>0</v>
      </c>
      <c r="AU41" s="1167">
        <v>2.054144</v>
      </c>
      <c r="AV41" s="1222"/>
      <c r="AW41" s="1221"/>
      <c r="AX41" s="1221"/>
      <c r="AY41" s="1221"/>
      <c r="AZ41" s="1221"/>
      <c r="BA41" s="1221"/>
      <c r="BB41" s="1222"/>
      <c r="BC41" s="1219" t="s">
        <v>1683</v>
      </c>
      <c r="BD41" s="1213" t="s">
        <v>898</v>
      </c>
      <c r="BF41" s="538">
        <v>4385000574</v>
      </c>
    </row>
    <row r="42" spans="1:58" s="1000" customFormat="1" ht="29" outlineLevel="1" x14ac:dyDescent="0.25">
      <c r="A42" s="1137">
        <v>11.6</v>
      </c>
      <c r="B42" s="1138" t="s">
        <v>1682</v>
      </c>
      <c r="C42" s="1235" t="s">
        <v>891</v>
      </c>
      <c r="D42" s="1137" t="str">
        <f t="shared" si="8"/>
        <v>MERC/CAPEX/2019-2020/01</v>
      </c>
      <c r="E42" s="1201">
        <f t="shared" si="8"/>
        <v>43701</v>
      </c>
      <c r="F42" s="1006">
        <f t="shared" si="7"/>
        <v>43609</v>
      </c>
      <c r="G42" s="1023">
        <v>0.318</v>
      </c>
      <c r="H42" s="1023">
        <v>0.318</v>
      </c>
      <c r="I42" s="1011"/>
      <c r="J42" s="1011"/>
      <c r="K42" s="1025">
        <v>43609</v>
      </c>
      <c r="L42" s="1024">
        <v>43945</v>
      </c>
      <c r="M42" s="1024">
        <v>44036</v>
      </c>
      <c r="N42" s="1024">
        <v>44195</v>
      </c>
      <c r="O42" s="1254" t="s">
        <v>1681</v>
      </c>
      <c r="P42" s="1202">
        <v>0</v>
      </c>
      <c r="Q42" s="1203"/>
      <c r="R42" s="1203">
        <v>0.30941800000000003</v>
      </c>
      <c r="S42" s="1203"/>
      <c r="T42" s="1134">
        <f t="shared" si="1"/>
        <v>0.30941800000000003</v>
      </c>
      <c r="U42" s="1204"/>
      <c r="V42" s="1204"/>
      <c r="W42" s="1204"/>
      <c r="X42" s="1204"/>
      <c r="Y42" s="1204"/>
      <c r="Z42" s="1204"/>
      <c r="AA42" s="1204"/>
      <c r="AB42" s="1204"/>
      <c r="AC42" s="1198"/>
      <c r="AD42" s="1199"/>
      <c r="AE42" s="1198">
        <v>1</v>
      </c>
      <c r="AF42" s="1199"/>
      <c r="AG42" s="1199"/>
      <c r="AH42" s="1199"/>
      <c r="AI42" s="1199"/>
      <c r="AJ42" s="1198"/>
      <c r="AK42" s="1198"/>
      <c r="AL42" s="1198"/>
      <c r="AM42" s="1198"/>
      <c r="AN42" s="1198"/>
      <c r="AO42" s="1202">
        <v>0</v>
      </c>
      <c r="AP42" s="1205">
        <v>0</v>
      </c>
      <c r="AQ42" s="1205">
        <v>0.30941800000000003</v>
      </c>
      <c r="AR42" s="1205"/>
      <c r="AS42" s="1134">
        <f t="shared" si="2"/>
        <v>0.30941800000000003</v>
      </c>
      <c r="AT42" s="1206"/>
      <c r="AU42" s="1205"/>
      <c r="AV42" s="1206"/>
      <c r="AW42" s="1204"/>
      <c r="AX42" s="1204"/>
      <c r="AY42" s="1204"/>
      <c r="AZ42" s="1204"/>
      <c r="BA42" s="1204"/>
      <c r="BB42" s="1256"/>
      <c r="BC42" s="1001" t="s">
        <v>1663</v>
      </c>
      <c r="BD42" s="1236" t="s">
        <v>898</v>
      </c>
      <c r="BF42" s="1000">
        <v>4385000230</v>
      </c>
    </row>
    <row r="43" spans="1:58" s="1000" customFormat="1" ht="29" outlineLevel="1" x14ac:dyDescent="0.25">
      <c r="A43" s="1137">
        <v>11.7</v>
      </c>
      <c r="B43" s="1138" t="s">
        <v>1680</v>
      </c>
      <c r="C43" s="1235" t="s">
        <v>891</v>
      </c>
      <c r="D43" s="1137" t="str">
        <f t="shared" si="8"/>
        <v>MERC/CAPEX/2019-2020/01</v>
      </c>
      <c r="E43" s="1201">
        <f t="shared" si="8"/>
        <v>43701</v>
      </c>
      <c r="F43" s="1006">
        <f t="shared" si="7"/>
        <v>43609</v>
      </c>
      <c r="G43" s="1023">
        <v>0.27200000000000002</v>
      </c>
      <c r="H43" s="1023">
        <v>0.27200000000000002</v>
      </c>
      <c r="I43" s="1011"/>
      <c r="J43" s="1011"/>
      <c r="K43" s="1025">
        <v>43609</v>
      </c>
      <c r="L43" s="1024">
        <v>44414</v>
      </c>
      <c r="M43" s="1024">
        <v>44006</v>
      </c>
      <c r="N43" s="1024">
        <v>44551</v>
      </c>
      <c r="O43" s="1254" t="s">
        <v>1679</v>
      </c>
      <c r="P43" s="1202">
        <v>0</v>
      </c>
      <c r="Q43" s="1203"/>
      <c r="R43" s="1203"/>
      <c r="S43" s="1203">
        <v>0.25759480000000001</v>
      </c>
      <c r="T43" s="1134">
        <f t="shared" si="1"/>
        <v>0.25759480000000001</v>
      </c>
      <c r="U43" s="1204"/>
      <c r="V43" s="1204"/>
      <c r="W43" s="1204"/>
      <c r="X43" s="1204"/>
      <c r="Y43" s="1204"/>
      <c r="Z43" s="1204"/>
      <c r="AA43" s="1204"/>
      <c r="AB43" s="1204"/>
      <c r="AC43" s="1198"/>
      <c r="AD43" s="1199"/>
      <c r="AE43" s="1199"/>
      <c r="AF43" s="1198">
        <v>1</v>
      </c>
      <c r="AG43" s="1199"/>
      <c r="AH43" s="1199"/>
      <c r="AI43" s="1199"/>
      <c r="AJ43" s="1198"/>
      <c r="AK43" s="1198"/>
      <c r="AL43" s="1198"/>
      <c r="AM43" s="1198"/>
      <c r="AN43" s="1198"/>
      <c r="AO43" s="1202">
        <v>0</v>
      </c>
      <c r="AP43" s="1205">
        <v>0</v>
      </c>
      <c r="AQ43" s="1205">
        <v>0</v>
      </c>
      <c r="AR43" s="1205">
        <v>0.25759480000000001</v>
      </c>
      <c r="AS43" s="1134">
        <f t="shared" si="2"/>
        <v>0.25759480000000001</v>
      </c>
      <c r="AT43" s="1206"/>
      <c r="AU43" s="1205"/>
      <c r="AV43" s="1206"/>
      <c r="AW43" s="1204"/>
      <c r="AX43" s="1204"/>
      <c r="AY43" s="1204"/>
      <c r="AZ43" s="1204"/>
      <c r="BA43" s="1204"/>
      <c r="BB43" s="1256"/>
      <c r="BC43" s="1001" t="s">
        <v>1663</v>
      </c>
      <c r="BD43" s="1236" t="s">
        <v>898</v>
      </c>
      <c r="BF43" s="1000">
        <v>4385000482</v>
      </c>
    </row>
    <row r="44" spans="1:58" ht="43.5" outlineLevel="1" x14ac:dyDescent="0.35">
      <c r="A44" s="1137">
        <v>11.8</v>
      </c>
      <c r="B44" s="1138" t="s">
        <v>1678</v>
      </c>
      <c r="C44" s="1235" t="s">
        <v>891</v>
      </c>
      <c r="D44" s="1137" t="str">
        <f t="shared" si="8"/>
        <v>MERC/CAPEX/2019-2020/01</v>
      </c>
      <c r="E44" s="1201">
        <f t="shared" si="8"/>
        <v>43701</v>
      </c>
      <c r="F44" s="1006">
        <f t="shared" si="7"/>
        <v>43609</v>
      </c>
      <c r="G44" s="1023">
        <v>10.472</v>
      </c>
      <c r="H44" s="1023">
        <v>10.472</v>
      </c>
      <c r="I44" s="991"/>
      <c r="J44" s="991"/>
      <c r="K44" s="997">
        <v>43609</v>
      </c>
      <c r="L44" s="991"/>
      <c r="M44" s="1027">
        <v>44310</v>
      </c>
      <c r="N44" s="991"/>
      <c r="O44" s="993" t="s">
        <v>1677</v>
      </c>
      <c r="P44" s="1202">
        <v>0</v>
      </c>
      <c r="Q44" s="1203"/>
      <c r="R44" s="1203"/>
      <c r="S44" s="1203"/>
      <c r="T44" s="1134">
        <f t="shared" si="1"/>
        <v>0</v>
      </c>
      <c r="U44" s="1207"/>
      <c r="V44" s="1207"/>
      <c r="W44" s="1207"/>
      <c r="X44" s="1207"/>
      <c r="Y44" s="1207"/>
      <c r="Z44" s="1207"/>
      <c r="AA44" s="1207"/>
      <c r="AB44" s="1207"/>
      <c r="AC44" s="1198"/>
      <c r="AD44" s="1199"/>
      <c r="AE44" s="1199"/>
      <c r="AF44" s="1199"/>
      <c r="AG44" s="1199"/>
      <c r="AH44" s="1199"/>
      <c r="AI44" s="1199"/>
      <c r="AJ44" s="1198"/>
      <c r="AK44" s="1198"/>
      <c r="AL44" s="1198"/>
      <c r="AM44" s="1198"/>
      <c r="AN44" s="1198"/>
      <c r="AO44" s="1202">
        <v>0</v>
      </c>
      <c r="AP44" s="1205"/>
      <c r="AQ44" s="1205"/>
      <c r="AR44" s="1205"/>
      <c r="AS44" s="1134">
        <f t="shared" si="2"/>
        <v>0</v>
      </c>
      <c r="AT44" s="1208"/>
      <c r="AU44" s="1205"/>
      <c r="AV44" s="1208"/>
      <c r="AW44" s="1207"/>
      <c r="AX44" s="1207"/>
      <c r="AY44" s="1207"/>
      <c r="AZ44" s="1207"/>
      <c r="BA44" s="1207"/>
      <c r="BB44" s="1208"/>
      <c r="BC44" s="996" t="s">
        <v>1676</v>
      </c>
      <c r="BD44" s="1209" t="s">
        <v>890</v>
      </c>
      <c r="BF44" s="538" t="s">
        <v>1666</v>
      </c>
    </row>
    <row r="45" spans="1:58" ht="116" outlineLevel="1" x14ac:dyDescent="0.25">
      <c r="A45" s="1151">
        <v>11.9</v>
      </c>
      <c r="B45" s="1157" t="s">
        <v>1675</v>
      </c>
      <c r="C45" s="1149" t="s">
        <v>891</v>
      </c>
      <c r="D45" s="1151" t="str">
        <f t="shared" si="8"/>
        <v>MERC/CAPEX/2019-2020/01</v>
      </c>
      <c r="E45" s="1214">
        <f t="shared" si="8"/>
        <v>43701</v>
      </c>
      <c r="F45" s="989">
        <f t="shared" si="7"/>
        <v>43609</v>
      </c>
      <c r="G45" s="1026">
        <v>1.4430000000000001</v>
      </c>
      <c r="H45" s="1026">
        <v>1.4430000000000001</v>
      </c>
      <c r="I45" s="991"/>
      <c r="J45" s="991"/>
      <c r="K45" s="1216">
        <v>43609</v>
      </c>
      <c r="L45" s="1218">
        <v>44966</v>
      </c>
      <c r="M45" s="1218">
        <v>44006</v>
      </c>
      <c r="N45" s="1218">
        <v>45304</v>
      </c>
      <c r="O45" s="1219" t="s">
        <v>1674</v>
      </c>
      <c r="P45" s="1191">
        <v>0</v>
      </c>
      <c r="Q45" s="1192"/>
      <c r="R45" s="1192"/>
      <c r="S45" s="1192"/>
      <c r="T45" s="1134">
        <f t="shared" si="1"/>
        <v>0</v>
      </c>
      <c r="U45" s="1221">
        <v>1.01</v>
      </c>
      <c r="V45" s="1221">
        <v>0.49405949999999998</v>
      </c>
      <c r="W45" s="1221"/>
      <c r="X45" s="1221"/>
      <c r="Y45" s="1221"/>
      <c r="Z45" s="1221"/>
      <c r="AA45" s="1221"/>
      <c r="AB45" s="1221"/>
      <c r="AC45" s="1193"/>
      <c r="AD45" s="1194"/>
      <c r="AE45" s="1194"/>
      <c r="AF45" s="1194"/>
      <c r="AG45" s="1193">
        <v>1</v>
      </c>
      <c r="AH45" s="1194"/>
      <c r="AI45" s="1194"/>
      <c r="AJ45" s="1193"/>
      <c r="AK45" s="1193"/>
      <c r="AL45" s="1193"/>
      <c r="AM45" s="1193"/>
      <c r="AN45" s="1193"/>
      <c r="AO45" s="1191">
        <v>0</v>
      </c>
      <c r="AP45" s="1167">
        <v>0</v>
      </c>
      <c r="AQ45" s="1167">
        <v>0</v>
      </c>
      <c r="AR45" s="1167">
        <v>0</v>
      </c>
      <c r="AS45" s="1134">
        <f t="shared" si="2"/>
        <v>0</v>
      </c>
      <c r="AT45" s="1221"/>
      <c r="AU45" s="1192">
        <v>1.5040595000000001</v>
      </c>
      <c r="AV45" s="1222"/>
      <c r="AW45" s="1221"/>
      <c r="AX45" s="1221"/>
      <c r="AY45" s="1221"/>
      <c r="AZ45" s="1221"/>
      <c r="BA45" s="1221"/>
      <c r="BB45" s="1222"/>
      <c r="BC45" s="1219" t="s">
        <v>1673</v>
      </c>
      <c r="BD45" s="1213" t="s">
        <v>898</v>
      </c>
      <c r="BF45" s="538">
        <v>4385000572</v>
      </c>
    </row>
    <row r="46" spans="1:58" s="1000" customFormat="1" ht="29" outlineLevel="1" x14ac:dyDescent="0.35">
      <c r="A46" s="1159" t="s">
        <v>1672</v>
      </c>
      <c r="B46" s="1138" t="s">
        <v>1671</v>
      </c>
      <c r="C46" s="1235" t="s">
        <v>891</v>
      </c>
      <c r="D46" s="1137" t="str">
        <f t="shared" si="8"/>
        <v>MERC/CAPEX/2019-2020/01</v>
      </c>
      <c r="E46" s="1201">
        <f t="shared" si="8"/>
        <v>43701</v>
      </c>
      <c r="F46" s="1006">
        <f t="shared" si="7"/>
        <v>43609</v>
      </c>
      <c r="G46" s="1023">
        <v>2.3849999999999998</v>
      </c>
      <c r="H46" s="1023">
        <v>2.3849999999999998</v>
      </c>
      <c r="I46" s="1011"/>
      <c r="J46" s="1011"/>
      <c r="K46" s="1025">
        <v>43609</v>
      </c>
      <c r="L46" s="1024">
        <v>44009</v>
      </c>
      <c r="M46" s="1024">
        <v>43975</v>
      </c>
      <c r="N46" s="1024">
        <v>44309</v>
      </c>
      <c r="O46" s="993" t="s">
        <v>1670</v>
      </c>
      <c r="P46" s="1202">
        <v>0</v>
      </c>
      <c r="Q46" s="1203"/>
      <c r="R46" s="1203"/>
      <c r="S46" s="1203">
        <v>2.3648853999999999</v>
      </c>
      <c r="T46" s="1134">
        <f t="shared" si="1"/>
        <v>2.3648853999999999</v>
      </c>
      <c r="U46" s="1255"/>
      <c r="V46" s="1255"/>
      <c r="W46" s="1255"/>
      <c r="X46" s="1255"/>
      <c r="Y46" s="1255"/>
      <c r="Z46" s="1255"/>
      <c r="AA46" s="1255"/>
      <c r="AB46" s="1255"/>
      <c r="AC46" s="1198"/>
      <c r="AD46" s="1199"/>
      <c r="AE46" s="1199"/>
      <c r="AF46" s="1198">
        <v>1</v>
      </c>
      <c r="AG46" s="1199"/>
      <c r="AH46" s="1199"/>
      <c r="AI46" s="1199"/>
      <c r="AJ46" s="1198"/>
      <c r="AK46" s="1198"/>
      <c r="AL46" s="1198"/>
      <c r="AM46" s="1198"/>
      <c r="AN46" s="1198"/>
      <c r="AO46" s="1202">
        <v>0</v>
      </c>
      <c r="AP46" s="1205">
        <v>0</v>
      </c>
      <c r="AQ46" s="1205">
        <v>0</v>
      </c>
      <c r="AR46" s="1205">
        <v>2.3648853999999999</v>
      </c>
      <c r="AS46" s="1134">
        <f t="shared" si="2"/>
        <v>2.3648853999999999</v>
      </c>
      <c r="AT46" s="1206"/>
      <c r="AU46" s="1205"/>
      <c r="AV46" s="1206"/>
      <c r="AW46" s="1255"/>
      <c r="AX46" s="1255"/>
      <c r="AY46" s="1255"/>
      <c r="AZ46" s="1255"/>
      <c r="BA46" s="1255"/>
      <c r="BB46" s="1256"/>
      <c r="BC46" s="1001" t="s">
        <v>1663</v>
      </c>
      <c r="BD46" s="1234" t="s">
        <v>898</v>
      </c>
      <c r="BF46" s="1000">
        <v>4385000243</v>
      </c>
    </row>
    <row r="47" spans="1:58" ht="174" outlineLevel="1" x14ac:dyDescent="0.25">
      <c r="A47" s="1151">
        <v>11.11</v>
      </c>
      <c r="B47" s="1157" t="s">
        <v>1669</v>
      </c>
      <c r="C47" s="1149" t="s">
        <v>891</v>
      </c>
      <c r="D47" s="1151" t="str">
        <f t="shared" si="8"/>
        <v>MERC/CAPEX/2019-2020/01</v>
      </c>
      <c r="E47" s="1214">
        <f t="shared" si="8"/>
        <v>43701</v>
      </c>
      <c r="F47" s="989">
        <f t="shared" si="7"/>
        <v>43609</v>
      </c>
      <c r="G47" s="1026">
        <v>0.96799999999999997</v>
      </c>
      <c r="H47" s="1026">
        <v>0.96799999999999997</v>
      </c>
      <c r="I47" s="991"/>
      <c r="J47" s="991"/>
      <c r="K47" s="1216">
        <v>43609</v>
      </c>
      <c r="L47" s="1218">
        <v>44992</v>
      </c>
      <c r="M47" s="1218">
        <v>44098</v>
      </c>
      <c r="N47" s="1218">
        <v>45238</v>
      </c>
      <c r="O47" s="1253" t="s">
        <v>1668</v>
      </c>
      <c r="P47" s="1191">
        <v>0</v>
      </c>
      <c r="Q47" s="1192"/>
      <c r="R47" s="1192"/>
      <c r="S47" s="1192"/>
      <c r="T47" s="1134">
        <f t="shared" si="1"/>
        <v>0</v>
      </c>
      <c r="U47" s="1221"/>
      <c r="V47" s="1221">
        <v>0.852078</v>
      </c>
      <c r="W47" s="1221"/>
      <c r="X47" s="1221"/>
      <c r="Y47" s="1221"/>
      <c r="Z47" s="1221"/>
      <c r="AA47" s="1221"/>
      <c r="AB47" s="1221"/>
      <c r="AC47" s="1193"/>
      <c r="AD47" s="1194"/>
      <c r="AE47" s="1194"/>
      <c r="AF47" s="1194"/>
      <c r="AG47" s="1193">
        <v>1</v>
      </c>
      <c r="AH47" s="1194"/>
      <c r="AI47" s="1194"/>
      <c r="AJ47" s="1193"/>
      <c r="AK47" s="1193"/>
      <c r="AL47" s="1193"/>
      <c r="AM47" s="1193"/>
      <c r="AN47" s="1193"/>
      <c r="AO47" s="1191">
        <v>0</v>
      </c>
      <c r="AP47" s="1167">
        <v>0</v>
      </c>
      <c r="AQ47" s="1167">
        <v>0</v>
      </c>
      <c r="AR47" s="1167">
        <v>0</v>
      </c>
      <c r="AS47" s="1134">
        <f t="shared" si="2"/>
        <v>0</v>
      </c>
      <c r="AT47" s="1222">
        <v>0</v>
      </c>
      <c r="AU47" s="1192">
        <v>0.852078</v>
      </c>
      <c r="AV47" s="1222"/>
      <c r="AW47" s="1221"/>
      <c r="AX47" s="1221"/>
      <c r="AY47" s="1221"/>
      <c r="AZ47" s="1221"/>
      <c r="BA47" s="1221"/>
      <c r="BB47" s="1222"/>
      <c r="BC47" s="1219" t="s">
        <v>1667</v>
      </c>
      <c r="BD47" s="1213" t="s">
        <v>898</v>
      </c>
      <c r="BF47" s="538" t="s">
        <v>1666</v>
      </c>
    </row>
    <row r="48" spans="1:58" s="1000" customFormat="1" ht="29" outlineLevel="1" x14ac:dyDescent="0.25">
      <c r="A48" s="1137">
        <v>11.12</v>
      </c>
      <c r="B48" s="1138" t="s">
        <v>1665</v>
      </c>
      <c r="C48" s="1235" t="s">
        <v>891</v>
      </c>
      <c r="D48" s="1137" t="str">
        <f t="shared" si="8"/>
        <v>MERC/CAPEX/2019-2020/01</v>
      </c>
      <c r="E48" s="1201">
        <f t="shared" si="8"/>
        <v>43701</v>
      </c>
      <c r="F48" s="1006">
        <f t="shared" si="7"/>
        <v>43609</v>
      </c>
      <c r="G48" s="1023">
        <v>0.34499999999999997</v>
      </c>
      <c r="H48" s="1023">
        <v>0.34499999999999997</v>
      </c>
      <c r="I48" s="1011"/>
      <c r="J48" s="1011"/>
      <c r="K48" s="1025">
        <v>43609</v>
      </c>
      <c r="L48" s="1024">
        <v>43931</v>
      </c>
      <c r="M48" s="1024">
        <v>44098</v>
      </c>
      <c r="N48" s="1024">
        <v>44213</v>
      </c>
      <c r="O48" s="1254" t="s">
        <v>1664</v>
      </c>
      <c r="P48" s="1202">
        <v>0</v>
      </c>
      <c r="Q48" s="1203"/>
      <c r="R48" s="1203">
        <v>0.16909379999999999</v>
      </c>
      <c r="S48" s="1203"/>
      <c r="T48" s="1134">
        <f t="shared" si="1"/>
        <v>0.16909379999999999</v>
      </c>
      <c r="U48" s="1255"/>
      <c r="V48" s="1255"/>
      <c r="W48" s="1255"/>
      <c r="X48" s="1255"/>
      <c r="Y48" s="1255"/>
      <c r="Z48" s="1255"/>
      <c r="AA48" s="1255"/>
      <c r="AB48" s="1255"/>
      <c r="AC48" s="1198"/>
      <c r="AD48" s="1199"/>
      <c r="AE48" s="1198">
        <v>1</v>
      </c>
      <c r="AF48" s="1199"/>
      <c r="AG48" s="1199"/>
      <c r="AH48" s="1199"/>
      <c r="AI48" s="1199"/>
      <c r="AJ48" s="1198"/>
      <c r="AK48" s="1198"/>
      <c r="AL48" s="1198"/>
      <c r="AM48" s="1198"/>
      <c r="AN48" s="1198"/>
      <c r="AO48" s="1202">
        <v>0</v>
      </c>
      <c r="AP48" s="1205">
        <v>0</v>
      </c>
      <c r="AQ48" s="1205">
        <v>0.16909379999999999</v>
      </c>
      <c r="AR48" s="1205"/>
      <c r="AS48" s="1134">
        <f t="shared" si="2"/>
        <v>0.16909379999999999</v>
      </c>
      <c r="AT48" s="1206"/>
      <c r="AU48" s="1205"/>
      <c r="AV48" s="1206"/>
      <c r="AW48" s="1255"/>
      <c r="AX48" s="1255"/>
      <c r="AY48" s="1255"/>
      <c r="AZ48" s="1255"/>
      <c r="BA48" s="1255"/>
      <c r="BB48" s="1256"/>
      <c r="BC48" s="1001" t="s">
        <v>1663</v>
      </c>
      <c r="BD48" s="1236" t="s">
        <v>898</v>
      </c>
      <c r="BF48" s="1000">
        <v>4385000224</v>
      </c>
    </row>
    <row r="49" spans="1:58" outlineLevel="1" x14ac:dyDescent="0.25">
      <c r="A49" s="1137"/>
      <c r="B49" s="1138" t="s">
        <v>419</v>
      </c>
      <c r="C49" s="1235" t="s">
        <v>419</v>
      </c>
      <c r="D49" s="1137" t="str">
        <f t="shared" si="8"/>
        <v>MERC/CAPEX/2019-2020/01</v>
      </c>
      <c r="E49" s="1201">
        <f t="shared" si="8"/>
        <v>43701</v>
      </c>
      <c r="F49" s="1006">
        <f t="shared" si="7"/>
        <v>43609</v>
      </c>
      <c r="G49" s="1023">
        <v>0.35099999999999998</v>
      </c>
      <c r="H49" s="1023">
        <v>0.35099999999999998</v>
      </c>
      <c r="I49" s="991"/>
      <c r="J49" s="991"/>
      <c r="K49" s="997">
        <v>43609</v>
      </c>
      <c r="L49" s="991"/>
      <c r="M49" s="991"/>
      <c r="N49" s="991"/>
      <c r="O49" s="996"/>
      <c r="P49" s="1202">
        <v>0</v>
      </c>
      <c r="Q49" s="1203"/>
      <c r="R49" s="1203"/>
      <c r="S49" s="1203"/>
      <c r="T49" s="1134">
        <f t="shared" si="1"/>
        <v>0</v>
      </c>
      <c r="U49" s="1207"/>
      <c r="V49" s="1207"/>
      <c r="W49" s="1207"/>
      <c r="X49" s="1207"/>
      <c r="Y49" s="1207"/>
      <c r="Z49" s="1207"/>
      <c r="AA49" s="1207"/>
      <c r="AB49" s="1207"/>
      <c r="AC49" s="1198"/>
      <c r="AD49" s="1199"/>
      <c r="AE49" s="1199"/>
      <c r="AF49" s="1199"/>
      <c r="AG49" s="1199"/>
      <c r="AH49" s="1199"/>
      <c r="AI49" s="1199"/>
      <c r="AJ49" s="1198"/>
      <c r="AK49" s="1198"/>
      <c r="AL49" s="1198"/>
      <c r="AM49" s="1198"/>
      <c r="AN49" s="1198"/>
      <c r="AO49" s="1202">
        <v>0</v>
      </c>
      <c r="AP49" s="1205"/>
      <c r="AQ49" s="1205"/>
      <c r="AR49" s="1205"/>
      <c r="AS49" s="1134">
        <f t="shared" si="2"/>
        <v>0</v>
      </c>
      <c r="AT49" s="1208"/>
      <c r="AU49" s="1205"/>
      <c r="AV49" s="1208"/>
      <c r="AW49" s="1207"/>
      <c r="AX49" s="1207"/>
      <c r="AY49" s="1207"/>
      <c r="AZ49" s="1207"/>
      <c r="BA49" s="1207"/>
      <c r="BB49" s="1208"/>
      <c r="BC49" s="996"/>
      <c r="BD49" s="1209" t="s">
        <v>901</v>
      </c>
    </row>
    <row r="50" spans="1:58" s="1000" customFormat="1" ht="29" outlineLevel="1" x14ac:dyDescent="0.25">
      <c r="A50" s="1131">
        <v>12</v>
      </c>
      <c r="B50" s="1132" t="s">
        <v>1662</v>
      </c>
      <c r="C50" s="1131" t="s">
        <v>889</v>
      </c>
      <c r="D50" s="1131" t="s">
        <v>1661</v>
      </c>
      <c r="E50" s="1195">
        <v>43417</v>
      </c>
      <c r="F50" s="1196">
        <v>43595</v>
      </c>
      <c r="G50" s="969">
        <f>SUM(G51:G54)</f>
        <v>19.165120000000002</v>
      </c>
      <c r="H50" s="969">
        <f>SUM(H51:H54)</f>
        <v>19.165120000000002</v>
      </c>
      <c r="I50" s="1011"/>
      <c r="J50" s="1011"/>
      <c r="K50" s="1016">
        <v>43595</v>
      </c>
      <c r="L50" s="1011"/>
      <c r="M50" s="1011"/>
      <c r="N50" s="1011"/>
      <c r="O50" s="996"/>
      <c r="P50" s="1134"/>
      <c r="Q50" s="1134"/>
      <c r="R50" s="1134"/>
      <c r="S50" s="1134"/>
      <c r="T50" s="1134">
        <f t="shared" si="1"/>
        <v>0</v>
      </c>
      <c r="U50" s="1197"/>
      <c r="V50" s="1197"/>
      <c r="W50" s="1197"/>
      <c r="X50" s="1197"/>
      <c r="Y50" s="1197"/>
      <c r="Z50" s="1197"/>
      <c r="AA50" s="1197"/>
      <c r="AB50" s="1197"/>
      <c r="AC50" s="1198"/>
      <c r="AD50" s="1199"/>
      <c r="AE50" s="1199"/>
      <c r="AF50" s="1199"/>
      <c r="AG50" s="1199"/>
      <c r="AH50" s="1199"/>
      <c r="AI50" s="1199"/>
      <c r="AJ50" s="1198"/>
      <c r="AK50" s="1198"/>
      <c r="AL50" s="1198"/>
      <c r="AM50" s="1198"/>
      <c r="AN50" s="1198"/>
      <c r="AO50" s="1134"/>
      <c r="AP50" s="1134"/>
      <c r="AQ50" s="1134"/>
      <c r="AR50" s="1134"/>
      <c r="AS50" s="1134">
        <f t="shared" si="2"/>
        <v>0</v>
      </c>
      <c r="AT50" s="1197"/>
      <c r="AU50" s="1134"/>
      <c r="AV50" s="1197"/>
      <c r="AW50" s="1197"/>
      <c r="AX50" s="1197"/>
      <c r="AY50" s="1197"/>
      <c r="AZ50" s="1197"/>
      <c r="BA50" s="1197"/>
      <c r="BB50" s="1197"/>
      <c r="BC50" s="1015"/>
      <c r="BD50" s="1234" t="s">
        <v>901</v>
      </c>
    </row>
    <row r="51" spans="1:58" ht="101.5" outlineLevel="1" x14ac:dyDescent="0.25">
      <c r="A51" s="1151">
        <v>12.1</v>
      </c>
      <c r="B51" s="1157" t="s">
        <v>1660</v>
      </c>
      <c r="C51" s="1149" t="s">
        <v>891</v>
      </c>
      <c r="D51" s="1151" t="str">
        <f t="shared" ref="D51:E54" si="9">D50</f>
        <v>MERC/CAPEX/2019-2020/0134</v>
      </c>
      <c r="E51" s="1214">
        <f t="shared" si="9"/>
        <v>43417</v>
      </c>
      <c r="F51" s="989">
        <f>IF(F50=0,"-",F50)</f>
        <v>43595</v>
      </c>
      <c r="G51" s="535">
        <v>6.0888</v>
      </c>
      <c r="H51" s="535">
        <v>6.0888</v>
      </c>
      <c r="I51" s="991"/>
      <c r="J51" s="991"/>
      <c r="K51" s="1216">
        <v>43595</v>
      </c>
      <c r="L51" s="1218">
        <v>45013</v>
      </c>
      <c r="M51" s="1218">
        <v>44296</v>
      </c>
      <c r="N51" s="1215"/>
      <c r="O51" s="1219" t="s">
        <v>1659</v>
      </c>
      <c r="P51" s="1191">
        <v>0</v>
      </c>
      <c r="Q51" s="1192">
        <v>0</v>
      </c>
      <c r="R51" s="1192">
        <v>0</v>
      </c>
      <c r="S51" s="1192">
        <v>0</v>
      </c>
      <c r="T51" s="1134">
        <f t="shared" si="1"/>
        <v>0</v>
      </c>
      <c r="U51" s="1221">
        <v>0</v>
      </c>
      <c r="V51" s="1221">
        <v>0</v>
      </c>
      <c r="W51" s="1221">
        <v>3.89</v>
      </c>
      <c r="X51" s="1221"/>
      <c r="Y51" s="1221"/>
      <c r="Z51" s="1221"/>
      <c r="AA51" s="1221"/>
      <c r="AB51" s="1221"/>
      <c r="AC51" s="1193"/>
      <c r="AD51" s="1194"/>
      <c r="AE51" s="1194"/>
      <c r="AF51" s="1194"/>
      <c r="AG51" s="1194"/>
      <c r="AH51" s="1194"/>
      <c r="AI51" s="1193">
        <v>1</v>
      </c>
      <c r="AJ51" s="1193"/>
      <c r="AK51" s="1193"/>
      <c r="AL51" s="1193"/>
      <c r="AM51" s="1193"/>
      <c r="AN51" s="1193"/>
      <c r="AO51" s="1191">
        <v>0</v>
      </c>
      <c r="AP51" s="1191">
        <v>0</v>
      </c>
      <c r="AQ51" s="1191">
        <v>0</v>
      </c>
      <c r="AR51" s="1191">
        <v>0</v>
      </c>
      <c r="AS51" s="1134">
        <f t="shared" si="2"/>
        <v>0</v>
      </c>
      <c r="AT51" s="1257">
        <v>0</v>
      </c>
      <c r="AU51" s="1191">
        <v>0</v>
      </c>
      <c r="AV51" s="1222">
        <v>3.89</v>
      </c>
      <c r="AW51" s="1221"/>
      <c r="AX51" s="1221"/>
      <c r="AY51" s="1221"/>
      <c r="AZ51" s="1221"/>
      <c r="BA51" s="1221"/>
      <c r="BB51" s="1222"/>
      <c r="BC51" s="1219" t="s">
        <v>1658</v>
      </c>
      <c r="BD51" s="1258" t="s">
        <v>898</v>
      </c>
    </row>
    <row r="52" spans="1:58" ht="261" outlineLevel="1" x14ac:dyDescent="0.25">
      <c r="A52" s="1151">
        <v>12.2</v>
      </c>
      <c r="B52" s="1157" t="s">
        <v>1657</v>
      </c>
      <c r="C52" s="1149" t="s">
        <v>891</v>
      </c>
      <c r="D52" s="1151" t="str">
        <f t="shared" si="9"/>
        <v>MERC/CAPEX/2019-2020/0134</v>
      </c>
      <c r="E52" s="1214">
        <f t="shared" si="9"/>
        <v>43417</v>
      </c>
      <c r="F52" s="989">
        <f>IF(F51=0,"-",F51)</f>
        <v>43595</v>
      </c>
      <c r="G52" s="535">
        <v>2.9240400000000002</v>
      </c>
      <c r="H52" s="535">
        <v>2.9240400000000002</v>
      </c>
      <c r="I52" s="991"/>
      <c r="J52" s="991"/>
      <c r="K52" s="1216">
        <v>43595</v>
      </c>
      <c r="L52" s="1218">
        <v>44974</v>
      </c>
      <c r="M52" s="1218">
        <v>44114</v>
      </c>
      <c r="N52" s="1215"/>
      <c r="O52" s="1259" t="s">
        <v>1656</v>
      </c>
      <c r="P52" s="1191">
        <v>0</v>
      </c>
      <c r="Q52" s="1192">
        <v>0</v>
      </c>
      <c r="R52" s="1192">
        <v>0</v>
      </c>
      <c r="S52" s="1192">
        <v>0</v>
      </c>
      <c r="T52" s="1134">
        <f t="shared" si="1"/>
        <v>0</v>
      </c>
      <c r="U52" s="1221">
        <v>0</v>
      </c>
      <c r="V52" s="1221">
        <v>0</v>
      </c>
      <c r="W52" s="1221">
        <v>1.41</v>
      </c>
      <c r="X52" s="1221"/>
      <c r="Y52" s="1221"/>
      <c r="Z52" s="1221"/>
      <c r="AA52" s="1221"/>
      <c r="AB52" s="1221"/>
      <c r="AC52" s="1193"/>
      <c r="AD52" s="1194"/>
      <c r="AE52" s="1194"/>
      <c r="AF52" s="1194"/>
      <c r="AG52" s="1194"/>
      <c r="AH52" s="1194"/>
      <c r="AI52" s="1193">
        <v>1</v>
      </c>
      <c r="AJ52" s="1193"/>
      <c r="AK52" s="1193"/>
      <c r="AL52" s="1193"/>
      <c r="AM52" s="1193"/>
      <c r="AN52" s="1193"/>
      <c r="AO52" s="1191">
        <v>0</v>
      </c>
      <c r="AP52" s="1191">
        <v>0</v>
      </c>
      <c r="AQ52" s="1191">
        <v>0</v>
      </c>
      <c r="AR52" s="1191">
        <v>0</v>
      </c>
      <c r="AS52" s="1134">
        <f t="shared" si="2"/>
        <v>0</v>
      </c>
      <c r="AT52" s="1257">
        <v>0</v>
      </c>
      <c r="AU52" s="1191">
        <v>0</v>
      </c>
      <c r="AV52" s="1222">
        <v>1.41</v>
      </c>
      <c r="AW52" s="1221"/>
      <c r="AX52" s="1221"/>
      <c r="AY52" s="1221"/>
      <c r="AZ52" s="1221"/>
      <c r="BA52" s="1221"/>
      <c r="BB52" s="1222"/>
      <c r="BC52" s="1219" t="s">
        <v>1655</v>
      </c>
      <c r="BD52" s="1258" t="s">
        <v>892</v>
      </c>
    </row>
    <row r="53" spans="1:58" ht="203" outlineLevel="1" x14ac:dyDescent="0.25">
      <c r="A53" s="1151">
        <v>12.3</v>
      </c>
      <c r="B53" s="1157" t="s">
        <v>1654</v>
      </c>
      <c r="C53" s="1149" t="s">
        <v>891</v>
      </c>
      <c r="D53" s="1151" t="str">
        <f t="shared" si="9"/>
        <v>MERC/CAPEX/2019-2020/0134</v>
      </c>
      <c r="E53" s="1214">
        <f t="shared" si="9"/>
        <v>43417</v>
      </c>
      <c r="F53" s="989">
        <f>IF(F52=0,"-",F52)</f>
        <v>43595</v>
      </c>
      <c r="G53" s="535">
        <v>9.5522800000000014</v>
      </c>
      <c r="H53" s="535">
        <v>9.5522800000000014</v>
      </c>
      <c r="I53" s="991"/>
      <c r="J53" s="991"/>
      <c r="K53" s="1216">
        <v>43595</v>
      </c>
      <c r="L53" s="1218">
        <v>44974</v>
      </c>
      <c r="M53" s="1218">
        <v>44296</v>
      </c>
      <c r="N53" s="1215"/>
      <c r="O53" s="1219" t="s">
        <v>1653</v>
      </c>
      <c r="P53" s="1191">
        <v>0</v>
      </c>
      <c r="Q53" s="1192">
        <v>0</v>
      </c>
      <c r="R53" s="1192">
        <v>0</v>
      </c>
      <c r="S53" s="1192">
        <v>0</v>
      </c>
      <c r="T53" s="1134">
        <f t="shared" si="1"/>
        <v>0</v>
      </c>
      <c r="U53" s="1221">
        <v>0</v>
      </c>
      <c r="V53" s="1221">
        <v>0</v>
      </c>
      <c r="W53" s="1221">
        <v>4.5999999999999996</v>
      </c>
      <c r="X53" s="1221"/>
      <c r="Y53" s="1221"/>
      <c r="Z53" s="1221"/>
      <c r="AA53" s="1221"/>
      <c r="AB53" s="1221"/>
      <c r="AC53" s="1193"/>
      <c r="AD53" s="1194"/>
      <c r="AE53" s="1194"/>
      <c r="AF53" s="1194"/>
      <c r="AG53" s="1194"/>
      <c r="AH53" s="1194"/>
      <c r="AI53" s="1193">
        <v>1</v>
      </c>
      <c r="AJ53" s="1193"/>
      <c r="AK53" s="1193"/>
      <c r="AL53" s="1193"/>
      <c r="AM53" s="1193"/>
      <c r="AN53" s="1193"/>
      <c r="AO53" s="1191">
        <v>0</v>
      </c>
      <c r="AP53" s="1191">
        <v>0</v>
      </c>
      <c r="AQ53" s="1191">
        <v>0</v>
      </c>
      <c r="AR53" s="1191">
        <v>0</v>
      </c>
      <c r="AS53" s="1134">
        <f t="shared" si="2"/>
        <v>0</v>
      </c>
      <c r="AT53" s="1257">
        <v>0</v>
      </c>
      <c r="AU53" s="1191">
        <v>0</v>
      </c>
      <c r="AV53" s="1222">
        <v>4.5999999999999996</v>
      </c>
      <c r="AW53" s="1221"/>
      <c r="AX53" s="1221"/>
      <c r="AY53" s="1221"/>
      <c r="AZ53" s="1221"/>
      <c r="BA53" s="1221"/>
      <c r="BB53" s="1222"/>
      <c r="BC53" s="1219" t="s">
        <v>1652</v>
      </c>
      <c r="BD53" s="1258" t="s">
        <v>892</v>
      </c>
    </row>
    <row r="54" spans="1:58" outlineLevel="1" x14ac:dyDescent="0.25">
      <c r="A54" s="1137"/>
      <c r="B54" s="1138" t="s">
        <v>419</v>
      </c>
      <c r="C54" s="1235" t="s">
        <v>419</v>
      </c>
      <c r="D54" s="1137" t="str">
        <f t="shared" si="9"/>
        <v>MERC/CAPEX/2019-2020/0134</v>
      </c>
      <c r="E54" s="1201">
        <f t="shared" si="9"/>
        <v>43417</v>
      </c>
      <c r="F54" s="1006">
        <f>IF(F53=0,"-",F53)</f>
        <v>43595</v>
      </c>
      <c r="G54" s="1022">
        <v>0.6</v>
      </c>
      <c r="H54" s="1022">
        <v>0.6</v>
      </c>
      <c r="I54" s="991"/>
      <c r="J54" s="991"/>
      <c r="K54" s="997">
        <v>43595</v>
      </c>
      <c r="L54" s="991"/>
      <c r="M54" s="991"/>
      <c r="N54" s="991"/>
      <c r="O54" s="996"/>
      <c r="P54" s="1202">
        <v>0</v>
      </c>
      <c r="Q54" s="1203"/>
      <c r="R54" s="1203"/>
      <c r="S54" s="1203"/>
      <c r="T54" s="1134">
        <f t="shared" si="1"/>
        <v>0</v>
      </c>
      <c r="U54" s="1207"/>
      <c r="V54" s="1207"/>
      <c r="W54" s="1207"/>
      <c r="X54" s="1207"/>
      <c r="Y54" s="1207"/>
      <c r="Z54" s="1207"/>
      <c r="AA54" s="1207"/>
      <c r="AB54" s="1207"/>
      <c r="AC54" s="1198"/>
      <c r="AD54" s="1199"/>
      <c r="AE54" s="1199"/>
      <c r="AF54" s="1199"/>
      <c r="AG54" s="1199"/>
      <c r="AH54" s="1199"/>
      <c r="AI54" s="1199"/>
      <c r="AJ54" s="1198"/>
      <c r="AK54" s="1198"/>
      <c r="AL54" s="1198"/>
      <c r="AM54" s="1198"/>
      <c r="AN54" s="1198"/>
      <c r="AO54" s="1202">
        <v>0</v>
      </c>
      <c r="AP54" s="1205"/>
      <c r="AQ54" s="1205"/>
      <c r="AR54" s="1205"/>
      <c r="AS54" s="1134">
        <f t="shared" si="2"/>
        <v>0</v>
      </c>
      <c r="AT54" s="1208"/>
      <c r="AU54" s="1205"/>
      <c r="AV54" s="1208"/>
      <c r="AW54" s="1207"/>
      <c r="AX54" s="1207"/>
      <c r="AY54" s="1207"/>
      <c r="AZ54" s="1207"/>
      <c r="BA54" s="1207"/>
      <c r="BB54" s="1208"/>
      <c r="BC54" s="996"/>
      <c r="BD54" s="1021" t="s">
        <v>901</v>
      </c>
    </row>
    <row r="55" spans="1:58" s="1000" customFormat="1" ht="29" outlineLevel="1" x14ac:dyDescent="0.25">
      <c r="A55" s="1131">
        <v>13</v>
      </c>
      <c r="B55" s="1132" t="s">
        <v>1651</v>
      </c>
      <c r="C55" s="1131" t="s">
        <v>889</v>
      </c>
      <c r="D55" s="1131" t="s">
        <v>1650</v>
      </c>
      <c r="E55" s="1195">
        <v>43488</v>
      </c>
      <c r="F55" s="1196">
        <v>43664</v>
      </c>
      <c r="G55" s="969">
        <f>SUM(G56:G58)</f>
        <v>10.572639999999998</v>
      </c>
      <c r="H55" s="969">
        <f>SUM(H56:H58)</f>
        <v>10.572639999999998</v>
      </c>
      <c r="I55" s="1011"/>
      <c r="J55" s="1011"/>
      <c r="K55" s="1016">
        <v>43664</v>
      </c>
      <c r="L55" s="1011"/>
      <c r="M55" s="1011"/>
      <c r="N55" s="1011"/>
      <c r="O55" s="996"/>
      <c r="P55" s="1134"/>
      <c r="Q55" s="1134"/>
      <c r="R55" s="1134"/>
      <c r="S55" s="1134"/>
      <c r="T55" s="1134">
        <f t="shared" si="1"/>
        <v>0</v>
      </c>
      <c r="U55" s="1197"/>
      <c r="V55" s="1197"/>
      <c r="W55" s="1197"/>
      <c r="X55" s="1197"/>
      <c r="Y55" s="1197"/>
      <c r="Z55" s="1197"/>
      <c r="AA55" s="1197"/>
      <c r="AB55" s="1197"/>
      <c r="AC55" s="1198"/>
      <c r="AD55" s="1199"/>
      <c r="AE55" s="1199"/>
      <c r="AF55" s="1199"/>
      <c r="AG55" s="1199"/>
      <c r="AH55" s="1199"/>
      <c r="AI55" s="1199"/>
      <c r="AJ55" s="1198"/>
      <c r="AK55" s="1198"/>
      <c r="AL55" s="1198"/>
      <c r="AM55" s="1198"/>
      <c r="AN55" s="1198"/>
      <c r="AO55" s="1134"/>
      <c r="AP55" s="1134"/>
      <c r="AQ55" s="1134"/>
      <c r="AR55" s="1134"/>
      <c r="AS55" s="1134">
        <f t="shared" si="2"/>
        <v>0</v>
      </c>
      <c r="AT55" s="1197"/>
      <c r="AU55" s="1134"/>
      <c r="AV55" s="1197"/>
      <c r="AW55" s="1197"/>
      <c r="AX55" s="1197"/>
      <c r="AY55" s="1197"/>
      <c r="AZ55" s="1197"/>
      <c r="BA55" s="1197"/>
      <c r="BB55" s="1197"/>
      <c r="BC55" s="1015"/>
      <c r="BD55" s="1234" t="s">
        <v>901</v>
      </c>
    </row>
    <row r="56" spans="1:58" ht="72.5" outlineLevel="1" x14ac:dyDescent="0.35">
      <c r="A56" s="1151">
        <v>13.1</v>
      </c>
      <c r="B56" s="1160" t="s">
        <v>1649</v>
      </c>
      <c r="C56" s="1149" t="s">
        <v>891</v>
      </c>
      <c r="D56" s="1151" t="str">
        <f t="shared" ref="D56:E58" si="10">D55</f>
        <v>MERC/CAPEX/2019-2020/388</v>
      </c>
      <c r="E56" s="1214">
        <f t="shared" si="10"/>
        <v>43488</v>
      </c>
      <c r="F56" s="989">
        <f>IF(F55=0,"-",F55)</f>
        <v>43664</v>
      </c>
      <c r="G56" s="1020">
        <v>6.5702399999999992</v>
      </c>
      <c r="H56" s="1020">
        <v>6.5702399999999992</v>
      </c>
      <c r="I56" s="1215"/>
      <c r="J56" s="1215"/>
      <c r="K56" s="1216">
        <v>43664</v>
      </c>
      <c r="L56" s="1218">
        <v>44094</v>
      </c>
      <c r="M56" s="1218">
        <v>44273</v>
      </c>
      <c r="N56" s="1218">
        <v>44806</v>
      </c>
      <c r="O56" s="1228" t="s">
        <v>1647</v>
      </c>
      <c r="P56" s="1260">
        <v>0</v>
      </c>
      <c r="Q56" s="1192">
        <v>0</v>
      </c>
      <c r="R56" s="1192">
        <v>3.2721399999999998</v>
      </c>
      <c r="S56" s="1192">
        <v>0</v>
      </c>
      <c r="T56" s="1134">
        <f t="shared" si="1"/>
        <v>3.2721399999999998</v>
      </c>
      <c r="U56" s="1221">
        <v>3.27</v>
      </c>
      <c r="V56" s="1221"/>
      <c r="W56" s="1221"/>
      <c r="X56" s="1221"/>
      <c r="Y56" s="1221"/>
      <c r="Z56" s="1221"/>
      <c r="AA56" s="1221"/>
      <c r="AB56" s="1221"/>
      <c r="AC56" s="1193"/>
      <c r="AD56" s="1194"/>
      <c r="AE56" s="1193">
        <v>0.5</v>
      </c>
      <c r="AF56" s="1194"/>
      <c r="AG56" s="1193">
        <v>1</v>
      </c>
      <c r="AH56" s="1194"/>
      <c r="AI56" s="1194"/>
      <c r="AJ56" s="1193"/>
      <c r="AK56" s="1193"/>
      <c r="AL56" s="1193"/>
      <c r="AM56" s="1193"/>
      <c r="AN56" s="1193"/>
      <c r="AO56" s="1260">
        <v>0</v>
      </c>
      <c r="AP56" s="1192">
        <v>0</v>
      </c>
      <c r="AQ56" s="1192">
        <v>3.2721399999999998</v>
      </c>
      <c r="AR56" s="1192">
        <v>0</v>
      </c>
      <c r="AS56" s="1134">
        <f t="shared" si="2"/>
        <v>3.2721399999999998</v>
      </c>
      <c r="AT56" s="1222">
        <v>3.27</v>
      </c>
      <c r="AU56" s="1167"/>
      <c r="AV56" s="1222"/>
      <c r="AW56" s="1221"/>
      <c r="AX56" s="1221"/>
      <c r="AY56" s="1221"/>
      <c r="AZ56" s="1221"/>
      <c r="BA56" s="1221"/>
      <c r="BB56" s="1222"/>
      <c r="BC56" s="1261" t="s">
        <v>1646</v>
      </c>
      <c r="BD56" s="1262" t="s">
        <v>898</v>
      </c>
      <c r="BF56" s="538">
        <v>4385000072</v>
      </c>
    </row>
    <row r="57" spans="1:58" ht="72.5" outlineLevel="1" x14ac:dyDescent="0.25">
      <c r="A57" s="1151">
        <v>13.2</v>
      </c>
      <c r="B57" s="1160" t="s">
        <v>1648</v>
      </c>
      <c r="C57" s="1149" t="s">
        <v>891</v>
      </c>
      <c r="D57" s="1151" t="str">
        <f t="shared" si="10"/>
        <v>MERC/CAPEX/2019-2020/388</v>
      </c>
      <c r="E57" s="1214">
        <f t="shared" si="10"/>
        <v>43488</v>
      </c>
      <c r="F57" s="989">
        <f>IF(F56=0,"-",F56)</f>
        <v>43664</v>
      </c>
      <c r="G57" s="1020">
        <v>3.8703999999999996</v>
      </c>
      <c r="H57" s="1020">
        <v>3.8703999999999996</v>
      </c>
      <c r="I57" s="1215"/>
      <c r="J57" s="1215"/>
      <c r="K57" s="1216">
        <v>43664</v>
      </c>
      <c r="L57" s="1218">
        <v>44094</v>
      </c>
      <c r="M57" s="1218">
        <v>44273</v>
      </c>
      <c r="N57" s="1218">
        <v>44806</v>
      </c>
      <c r="O57" s="1253" t="s">
        <v>1647</v>
      </c>
      <c r="P57" s="1260">
        <v>0</v>
      </c>
      <c r="Q57" s="1192">
        <v>0</v>
      </c>
      <c r="R57" s="1192">
        <v>1.9116</v>
      </c>
      <c r="S57" s="1192">
        <v>0</v>
      </c>
      <c r="T57" s="1134">
        <f t="shared" si="1"/>
        <v>1.9116</v>
      </c>
      <c r="U57" s="1221">
        <v>1.91</v>
      </c>
      <c r="V57" s="1221"/>
      <c r="W57" s="1221"/>
      <c r="X57" s="1221"/>
      <c r="Y57" s="1221"/>
      <c r="Z57" s="1221"/>
      <c r="AA57" s="1221"/>
      <c r="AB57" s="1221"/>
      <c r="AC57" s="1193"/>
      <c r="AD57" s="1194"/>
      <c r="AE57" s="1193">
        <v>0.5</v>
      </c>
      <c r="AF57" s="1194"/>
      <c r="AG57" s="1193">
        <v>1</v>
      </c>
      <c r="AH57" s="1194"/>
      <c r="AI57" s="1194"/>
      <c r="AJ57" s="1193"/>
      <c r="AK57" s="1193"/>
      <c r="AL57" s="1193"/>
      <c r="AM57" s="1193"/>
      <c r="AN57" s="1193"/>
      <c r="AO57" s="1260">
        <v>0</v>
      </c>
      <c r="AP57" s="1192">
        <v>0</v>
      </c>
      <c r="AQ57" s="1192">
        <v>1.9116</v>
      </c>
      <c r="AR57" s="1192">
        <v>0</v>
      </c>
      <c r="AS57" s="1134">
        <f t="shared" si="2"/>
        <v>1.9116</v>
      </c>
      <c r="AT57" s="1222">
        <v>1.91</v>
      </c>
      <c r="AU57" s="1167"/>
      <c r="AV57" s="1222"/>
      <c r="AW57" s="1221"/>
      <c r="AX57" s="1221"/>
      <c r="AY57" s="1221"/>
      <c r="AZ57" s="1221"/>
      <c r="BA57" s="1221"/>
      <c r="BB57" s="1222"/>
      <c r="BC57" s="1261" t="s">
        <v>1646</v>
      </c>
      <c r="BD57" s="1262" t="s">
        <v>898</v>
      </c>
      <c r="BF57" s="538">
        <v>4385000442</v>
      </c>
    </row>
    <row r="58" spans="1:58" outlineLevel="1" x14ac:dyDescent="0.25">
      <c r="A58" s="1137"/>
      <c r="B58" s="1161" t="s">
        <v>419</v>
      </c>
      <c r="C58" s="1235" t="s">
        <v>419</v>
      </c>
      <c r="D58" s="1137" t="str">
        <f t="shared" si="10"/>
        <v>MERC/CAPEX/2019-2020/388</v>
      </c>
      <c r="E58" s="1201">
        <f t="shared" si="10"/>
        <v>43488</v>
      </c>
      <c r="F58" s="1006">
        <f>IF(F57=0,"-",F57)</f>
        <v>43664</v>
      </c>
      <c r="G58" s="1019">
        <v>0.13200000000000001</v>
      </c>
      <c r="H58" s="1019">
        <v>0.13200000000000001</v>
      </c>
      <c r="I58" s="991"/>
      <c r="J58" s="991"/>
      <c r="K58" s="997">
        <v>43664</v>
      </c>
      <c r="L58" s="991"/>
      <c r="M58" s="991"/>
      <c r="N58" s="991"/>
      <c r="O58" s="996"/>
      <c r="P58" s="1263">
        <v>0</v>
      </c>
      <c r="Q58" s="1203"/>
      <c r="R58" s="1203"/>
      <c r="S58" s="1203"/>
      <c r="T58" s="1134">
        <f t="shared" si="1"/>
        <v>0</v>
      </c>
      <c r="U58" s="1207"/>
      <c r="V58" s="1207"/>
      <c r="W58" s="1207"/>
      <c r="X58" s="1207"/>
      <c r="Y58" s="1207"/>
      <c r="Z58" s="1207"/>
      <c r="AA58" s="1207"/>
      <c r="AB58" s="1207"/>
      <c r="AC58" s="1198"/>
      <c r="AD58" s="1199"/>
      <c r="AE58" s="1199"/>
      <c r="AF58" s="1199"/>
      <c r="AG58" s="1199"/>
      <c r="AH58" s="1199"/>
      <c r="AI58" s="1199"/>
      <c r="AJ58" s="1198"/>
      <c r="AK58" s="1198"/>
      <c r="AL58" s="1198"/>
      <c r="AM58" s="1198"/>
      <c r="AN58" s="1198"/>
      <c r="AO58" s="1263">
        <v>0</v>
      </c>
      <c r="AP58" s="1205"/>
      <c r="AQ58" s="1205"/>
      <c r="AR58" s="1205"/>
      <c r="AS58" s="1134">
        <f t="shared" si="2"/>
        <v>0</v>
      </c>
      <c r="AT58" s="1208"/>
      <c r="AU58" s="1205"/>
      <c r="AV58" s="1208"/>
      <c r="AW58" s="1207"/>
      <c r="AX58" s="1207"/>
      <c r="AY58" s="1207"/>
      <c r="AZ58" s="1207"/>
      <c r="BA58" s="1207"/>
      <c r="BB58" s="1208"/>
      <c r="BC58" s="996"/>
      <c r="BD58" s="1209" t="s">
        <v>901</v>
      </c>
    </row>
    <row r="59" spans="1:58" s="1000" customFormat="1" ht="29" outlineLevel="1" x14ac:dyDescent="0.25">
      <c r="A59" s="1131">
        <v>15</v>
      </c>
      <c r="B59" s="1132" t="s">
        <v>1645</v>
      </c>
      <c r="C59" s="1131" t="s">
        <v>889</v>
      </c>
      <c r="D59" s="1131" t="s">
        <v>1644</v>
      </c>
      <c r="E59" s="1195">
        <v>43531</v>
      </c>
      <c r="F59" s="1196">
        <v>43735</v>
      </c>
      <c r="G59" s="969">
        <f>SUM(G60)</f>
        <v>9.8630000000000013</v>
      </c>
      <c r="H59" s="969">
        <f>SUM(H60)</f>
        <v>9.8630000000000013</v>
      </c>
      <c r="I59" s="1011"/>
      <c r="J59" s="1011"/>
      <c r="K59" s="1016">
        <v>43735</v>
      </c>
      <c r="L59" s="1011"/>
      <c r="M59" s="1011"/>
      <c r="N59" s="1011"/>
      <c r="O59" s="996"/>
      <c r="P59" s="1134"/>
      <c r="Q59" s="1134"/>
      <c r="R59" s="1134"/>
      <c r="S59" s="1134"/>
      <c r="T59" s="1134">
        <f t="shared" si="1"/>
        <v>0</v>
      </c>
      <c r="U59" s="1197"/>
      <c r="V59" s="1197"/>
      <c r="W59" s="1197"/>
      <c r="X59" s="1197"/>
      <c r="Y59" s="1197"/>
      <c r="Z59" s="1197"/>
      <c r="AA59" s="1197"/>
      <c r="AB59" s="1197"/>
      <c r="AC59" s="1198"/>
      <c r="AD59" s="1199"/>
      <c r="AE59" s="1199"/>
      <c r="AF59" s="1199"/>
      <c r="AG59" s="1199"/>
      <c r="AH59" s="1199"/>
      <c r="AI59" s="1199"/>
      <c r="AJ59" s="1198"/>
      <c r="AK59" s="1198"/>
      <c r="AL59" s="1198"/>
      <c r="AM59" s="1198"/>
      <c r="AN59" s="1198"/>
      <c r="AO59" s="1134"/>
      <c r="AP59" s="1134"/>
      <c r="AQ59" s="1134"/>
      <c r="AR59" s="1134"/>
      <c r="AS59" s="1134">
        <f t="shared" si="2"/>
        <v>0</v>
      </c>
      <c r="AT59" s="1197"/>
      <c r="AU59" s="1134"/>
      <c r="AV59" s="1197"/>
      <c r="AW59" s="1197"/>
      <c r="AX59" s="1197"/>
      <c r="AY59" s="1197"/>
      <c r="AZ59" s="1197"/>
      <c r="BA59" s="1197"/>
      <c r="BB59" s="1197"/>
      <c r="BC59" s="1015"/>
      <c r="BD59" s="1234" t="s">
        <v>901</v>
      </c>
    </row>
    <row r="60" spans="1:58" ht="188.5" outlineLevel="1" x14ac:dyDescent="0.25">
      <c r="A60" s="1151">
        <v>15.1</v>
      </c>
      <c r="B60" s="1157" t="s">
        <v>1643</v>
      </c>
      <c r="C60" s="1149" t="s">
        <v>891</v>
      </c>
      <c r="D60" s="1151" t="str">
        <f t="shared" ref="D60:E63" si="11">D59</f>
        <v>MERC/CAPEX/2019-2020/800</v>
      </c>
      <c r="E60" s="1214">
        <f t="shared" si="11"/>
        <v>43531</v>
      </c>
      <c r="F60" s="989">
        <f>IF(F59=0,"-",F59)</f>
        <v>43735</v>
      </c>
      <c r="G60" s="536">
        <v>9.8630000000000013</v>
      </c>
      <c r="H60" s="536">
        <v>9.8630000000000013</v>
      </c>
      <c r="I60" s="1215"/>
      <c r="J60" s="1215"/>
      <c r="K60" s="1216">
        <v>43735</v>
      </c>
      <c r="L60" s="1218">
        <v>44676</v>
      </c>
      <c r="M60" s="1218">
        <v>44678</v>
      </c>
      <c r="N60" s="1215"/>
      <c r="O60" s="1219" t="s">
        <v>1638</v>
      </c>
      <c r="P60" s="1191">
        <v>0</v>
      </c>
      <c r="Q60" s="1191">
        <v>0</v>
      </c>
      <c r="R60" s="1191">
        <v>0</v>
      </c>
      <c r="S60" s="1191">
        <v>0</v>
      </c>
      <c r="T60" s="1134">
        <f t="shared" si="1"/>
        <v>0</v>
      </c>
      <c r="U60" s="1257">
        <v>0</v>
      </c>
      <c r="V60" s="1221">
        <v>4.1630000000000003</v>
      </c>
      <c r="W60" s="1221">
        <v>1.6</v>
      </c>
      <c r="X60" s="1221"/>
      <c r="Y60" s="1221"/>
      <c r="Z60" s="1221"/>
      <c r="AA60" s="1221"/>
      <c r="AB60" s="1221"/>
      <c r="AC60" s="1193"/>
      <c r="AD60" s="1194"/>
      <c r="AE60" s="1194"/>
      <c r="AF60" s="1194"/>
      <c r="AG60" s="1194"/>
      <c r="AH60" s="1193">
        <v>0.5</v>
      </c>
      <c r="AI60" s="1193">
        <v>0.5</v>
      </c>
      <c r="AJ60" s="1193"/>
      <c r="AK60" s="1193"/>
      <c r="AL60" s="1193"/>
      <c r="AM60" s="1193"/>
      <c r="AN60" s="1193"/>
      <c r="AO60" s="1191">
        <v>0</v>
      </c>
      <c r="AP60" s="1191">
        <v>0</v>
      </c>
      <c r="AQ60" s="1191">
        <v>0</v>
      </c>
      <c r="AR60" s="1191">
        <v>0</v>
      </c>
      <c r="AS60" s="1134">
        <f t="shared" si="2"/>
        <v>0</v>
      </c>
      <c r="AT60" s="1257">
        <v>0</v>
      </c>
      <c r="AU60" s="1191">
        <v>0</v>
      </c>
      <c r="AV60" s="1222">
        <v>5.76</v>
      </c>
      <c r="AW60" s="1221"/>
      <c r="AX60" s="1221"/>
      <c r="AY60" s="1221"/>
      <c r="AZ60" s="1221"/>
      <c r="BA60" s="1221"/>
      <c r="BB60" s="1222"/>
      <c r="BC60" s="1219" t="s">
        <v>1642</v>
      </c>
      <c r="BD60" s="1213" t="s">
        <v>892</v>
      </c>
      <c r="BF60" s="538">
        <v>4385000575</v>
      </c>
    </row>
    <row r="61" spans="1:58" ht="232" outlineLevel="1" x14ac:dyDescent="0.25">
      <c r="A61" s="1151">
        <v>15.2</v>
      </c>
      <c r="B61" s="1157" t="s">
        <v>1641</v>
      </c>
      <c r="C61" s="1149" t="s">
        <v>891</v>
      </c>
      <c r="D61" s="1151" t="str">
        <f t="shared" si="11"/>
        <v>MERC/CAPEX/2019-2020/800</v>
      </c>
      <c r="E61" s="1214">
        <f t="shared" si="11"/>
        <v>43531</v>
      </c>
      <c r="F61" s="989">
        <f>IF(F60=0,"-",F60)</f>
        <v>43735</v>
      </c>
      <c r="G61" s="536">
        <v>4.2320000000000002</v>
      </c>
      <c r="H61" s="536">
        <v>4.2320000000000002</v>
      </c>
      <c r="I61" s="1215"/>
      <c r="J61" s="1215"/>
      <c r="K61" s="1216">
        <v>43735</v>
      </c>
      <c r="L61" s="1218">
        <v>44681</v>
      </c>
      <c r="M61" s="1218">
        <v>44343</v>
      </c>
      <c r="N61" s="1215"/>
      <c r="O61" s="1253" t="s">
        <v>1638</v>
      </c>
      <c r="P61" s="1191">
        <v>0</v>
      </c>
      <c r="Q61" s="1191">
        <v>0</v>
      </c>
      <c r="R61" s="1191">
        <v>0</v>
      </c>
      <c r="S61" s="1191">
        <v>0</v>
      </c>
      <c r="T61" s="1134">
        <f t="shared" si="1"/>
        <v>0</v>
      </c>
      <c r="U61" s="1257">
        <v>0</v>
      </c>
      <c r="V61" s="1221">
        <v>3.4</v>
      </c>
      <c r="W61" s="1221">
        <v>0.9</v>
      </c>
      <c r="X61" s="1221"/>
      <c r="Y61" s="1221"/>
      <c r="Z61" s="1221"/>
      <c r="AA61" s="1221"/>
      <c r="AB61" s="1221"/>
      <c r="AC61" s="1193"/>
      <c r="AD61" s="1194"/>
      <c r="AE61" s="1194"/>
      <c r="AF61" s="1194"/>
      <c r="AG61" s="1194"/>
      <c r="AH61" s="1193">
        <v>0.5</v>
      </c>
      <c r="AI61" s="1193">
        <v>0.5</v>
      </c>
      <c r="AJ61" s="1193"/>
      <c r="AK61" s="1193"/>
      <c r="AL61" s="1193"/>
      <c r="AM61" s="1193"/>
      <c r="AN61" s="1193"/>
      <c r="AO61" s="1191">
        <v>0</v>
      </c>
      <c r="AP61" s="1191">
        <v>0</v>
      </c>
      <c r="AQ61" s="1191">
        <v>0</v>
      </c>
      <c r="AR61" s="1191">
        <v>0</v>
      </c>
      <c r="AS61" s="1134">
        <f t="shared" si="2"/>
        <v>0</v>
      </c>
      <c r="AT61" s="1257">
        <v>0</v>
      </c>
      <c r="AU61" s="1191">
        <v>0</v>
      </c>
      <c r="AV61" s="1222">
        <v>4.3</v>
      </c>
      <c r="AW61" s="1221"/>
      <c r="AX61" s="1221"/>
      <c r="AY61" s="1221"/>
      <c r="AZ61" s="1221"/>
      <c r="BA61" s="1221"/>
      <c r="BB61" s="1222"/>
      <c r="BC61" s="1219" t="s">
        <v>1640</v>
      </c>
      <c r="BD61" s="1213" t="s">
        <v>892</v>
      </c>
      <c r="BF61" s="538">
        <v>4385000573</v>
      </c>
    </row>
    <row r="62" spans="1:58" ht="159.5" outlineLevel="1" x14ac:dyDescent="0.25">
      <c r="A62" s="1151">
        <v>15.3</v>
      </c>
      <c r="B62" s="1157" t="s">
        <v>1639</v>
      </c>
      <c r="C62" s="1149" t="s">
        <v>891</v>
      </c>
      <c r="D62" s="1151" t="str">
        <f t="shared" si="11"/>
        <v>MERC/CAPEX/2019-2020/800</v>
      </c>
      <c r="E62" s="1214">
        <f t="shared" si="11"/>
        <v>43531</v>
      </c>
      <c r="F62" s="989">
        <f>IF(F61=0,"-",F61)</f>
        <v>43735</v>
      </c>
      <c r="G62" s="536">
        <v>1.6</v>
      </c>
      <c r="H62" s="536">
        <v>1.6</v>
      </c>
      <c r="I62" s="1215"/>
      <c r="J62" s="1215"/>
      <c r="K62" s="1216">
        <v>43735</v>
      </c>
      <c r="L62" s="1218">
        <v>45068</v>
      </c>
      <c r="M62" s="1218">
        <v>44192</v>
      </c>
      <c r="N62" s="1215"/>
      <c r="O62" s="1264" t="s">
        <v>1638</v>
      </c>
      <c r="P62" s="1191">
        <v>0</v>
      </c>
      <c r="Q62" s="1191">
        <v>0</v>
      </c>
      <c r="R62" s="1191">
        <v>0</v>
      </c>
      <c r="S62" s="1191">
        <v>0</v>
      </c>
      <c r="T62" s="1134">
        <f t="shared" si="1"/>
        <v>0</v>
      </c>
      <c r="U62" s="1257">
        <v>0</v>
      </c>
      <c r="V62" s="1257">
        <v>0</v>
      </c>
      <c r="W62" s="1221">
        <v>1.81</v>
      </c>
      <c r="X62" s="1221"/>
      <c r="Y62" s="1221"/>
      <c r="Z62" s="1221"/>
      <c r="AA62" s="1221"/>
      <c r="AB62" s="1221"/>
      <c r="AC62" s="1193"/>
      <c r="AD62" s="1194"/>
      <c r="AE62" s="1194"/>
      <c r="AF62" s="1194"/>
      <c r="AG62" s="1194"/>
      <c r="AH62" s="1193">
        <v>1</v>
      </c>
      <c r="AI62" s="1194"/>
      <c r="AJ62" s="1193"/>
      <c r="AK62" s="1193"/>
      <c r="AL62" s="1193"/>
      <c r="AM62" s="1193"/>
      <c r="AN62" s="1193"/>
      <c r="AO62" s="1191">
        <v>0</v>
      </c>
      <c r="AP62" s="1191">
        <v>0</v>
      </c>
      <c r="AQ62" s="1191">
        <v>0</v>
      </c>
      <c r="AR62" s="1191">
        <v>0</v>
      </c>
      <c r="AS62" s="1134">
        <f t="shared" si="2"/>
        <v>0</v>
      </c>
      <c r="AT62" s="1257">
        <v>0</v>
      </c>
      <c r="AU62" s="1191">
        <v>0</v>
      </c>
      <c r="AV62" s="1222">
        <v>1.81</v>
      </c>
      <c r="AW62" s="1221"/>
      <c r="AX62" s="1221"/>
      <c r="AY62" s="1221"/>
      <c r="AZ62" s="1221"/>
      <c r="BA62" s="1221"/>
      <c r="BB62" s="1222"/>
      <c r="BC62" s="1219" t="s">
        <v>1637</v>
      </c>
      <c r="BD62" s="1213" t="s">
        <v>892</v>
      </c>
    </row>
    <row r="63" spans="1:58" outlineLevel="1" x14ac:dyDescent="0.25">
      <c r="A63" s="1137"/>
      <c r="B63" s="1138" t="s">
        <v>419</v>
      </c>
      <c r="C63" s="1235" t="s">
        <v>419</v>
      </c>
      <c r="D63" s="1137" t="str">
        <f t="shared" si="11"/>
        <v>MERC/CAPEX/2019-2020/800</v>
      </c>
      <c r="E63" s="1201">
        <f t="shared" si="11"/>
        <v>43531</v>
      </c>
      <c r="F63" s="1006">
        <f>IF(F62=0,"-",F62)</f>
        <v>43735</v>
      </c>
      <c r="G63" s="1017">
        <v>1.103</v>
      </c>
      <c r="H63" s="1017">
        <v>1.103</v>
      </c>
      <c r="I63" s="991"/>
      <c r="J63" s="991"/>
      <c r="K63" s="997">
        <v>43735</v>
      </c>
      <c r="L63" s="991"/>
      <c r="M63" s="991"/>
      <c r="N63" s="991"/>
      <c r="O63" s="996"/>
      <c r="P63" s="1202">
        <v>0</v>
      </c>
      <c r="Q63" s="1203"/>
      <c r="R63" s="1203"/>
      <c r="S63" s="1203"/>
      <c r="T63" s="1134">
        <f t="shared" si="1"/>
        <v>0</v>
      </c>
      <c r="U63" s="1207"/>
      <c r="V63" s="1207"/>
      <c r="W63" s="1207"/>
      <c r="X63" s="1207"/>
      <c r="Y63" s="1207"/>
      <c r="Z63" s="1207"/>
      <c r="AA63" s="1207"/>
      <c r="AB63" s="1207"/>
      <c r="AC63" s="1198"/>
      <c r="AD63" s="1199"/>
      <c r="AE63" s="1199"/>
      <c r="AF63" s="1199"/>
      <c r="AG63" s="1199"/>
      <c r="AH63" s="1199"/>
      <c r="AI63" s="1199"/>
      <c r="AJ63" s="1198"/>
      <c r="AK63" s="1198"/>
      <c r="AL63" s="1198"/>
      <c r="AM63" s="1198"/>
      <c r="AN63" s="1198"/>
      <c r="AO63" s="1202">
        <v>0</v>
      </c>
      <c r="AP63" s="1205"/>
      <c r="AQ63" s="1205"/>
      <c r="AR63" s="1205"/>
      <c r="AS63" s="1134">
        <f t="shared" si="2"/>
        <v>0</v>
      </c>
      <c r="AT63" s="1208"/>
      <c r="AU63" s="1205"/>
      <c r="AV63" s="1208"/>
      <c r="AW63" s="1207"/>
      <c r="AX63" s="1207"/>
      <c r="AY63" s="1207"/>
      <c r="AZ63" s="1207"/>
      <c r="BA63" s="1207"/>
      <c r="BB63" s="1208"/>
      <c r="BC63" s="996"/>
      <c r="BD63" s="1209" t="s">
        <v>901</v>
      </c>
    </row>
    <row r="64" spans="1:58" s="1000" customFormat="1" ht="29" outlineLevel="1" x14ac:dyDescent="0.25">
      <c r="A64" s="1131">
        <v>17</v>
      </c>
      <c r="B64" s="1132" t="s">
        <v>1636</v>
      </c>
      <c r="C64" s="1131" t="s">
        <v>889</v>
      </c>
      <c r="D64" s="1131" t="s">
        <v>1635</v>
      </c>
      <c r="E64" s="1195">
        <v>43888</v>
      </c>
      <c r="F64" s="1196">
        <v>44001</v>
      </c>
      <c r="G64" s="969">
        <f>SUM(G65:G67)</f>
        <v>28.037129999999998</v>
      </c>
      <c r="H64" s="969">
        <f>SUM(H65:H67)</f>
        <v>28.037129999999998</v>
      </c>
      <c r="I64" s="1011"/>
      <c r="J64" s="1011"/>
      <c r="K64" s="1016">
        <v>44001</v>
      </c>
      <c r="L64" s="1011"/>
      <c r="M64" s="1011"/>
      <c r="N64" s="1011"/>
      <c r="O64" s="996"/>
      <c r="P64" s="1134"/>
      <c r="Q64" s="1134"/>
      <c r="R64" s="1134"/>
      <c r="S64" s="1134"/>
      <c r="T64" s="1134">
        <f t="shared" si="1"/>
        <v>0</v>
      </c>
      <c r="U64" s="1197"/>
      <c r="V64" s="1197"/>
      <c r="W64" s="1197"/>
      <c r="X64" s="1197"/>
      <c r="Y64" s="1197"/>
      <c r="Z64" s="1197"/>
      <c r="AA64" s="1197"/>
      <c r="AB64" s="1197"/>
      <c r="AC64" s="1198"/>
      <c r="AD64" s="1199"/>
      <c r="AE64" s="1199"/>
      <c r="AF64" s="1199"/>
      <c r="AG64" s="1199"/>
      <c r="AH64" s="1199"/>
      <c r="AI64" s="1199"/>
      <c r="AJ64" s="1198"/>
      <c r="AK64" s="1198"/>
      <c r="AL64" s="1198"/>
      <c r="AM64" s="1198"/>
      <c r="AN64" s="1198"/>
      <c r="AO64" s="1134"/>
      <c r="AP64" s="1134"/>
      <c r="AQ64" s="1134"/>
      <c r="AR64" s="1134"/>
      <c r="AS64" s="1134">
        <f t="shared" si="2"/>
        <v>0</v>
      </c>
      <c r="AT64" s="1197"/>
      <c r="AU64" s="1134"/>
      <c r="AV64" s="1197"/>
      <c r="AW64" s="1197"/>
      <c r="AX64" s="1197"/>
      <c r="AY64" s="1197"/>
      <c r="AZ64" s="1197"/>
      <c r="BA64" s="1197"/>
      <c r="BB64" s="1197"/>
      <c r="BC64" s="1015"/>
      <c r="BD64" s="1234" t="s">
        <v>901</v>
      </c>
    </row>
    <row r="65" spans="1:69" ht="72.5" outlineLevel="1" x14ac:dyDescent="0.25">
      <c r="A65" s="1151">
        <v>17.100000000000001</v>
      </c>
      <c r="B65" s="1157" t="s">
        <v>1634</v>
      </c>
      <c r="C65" s="1149" t="s">
        <v>891</v>
      </c>
      <c r="D65" s="1151" t="str">
        <f t="shared" ref="D65:E67" si="12">D64</f>
        <v>MERC/CAPEX/2020-2021/WFH/18</v>
      </c>
      <c r="E65" s="1214">
        <f t="shared" si="12"/>
        <v>43888</v>
      </c>
      <c r="F65" s="989">
        <f>IF(F64=0,"-",F64)</f>
        <v>44001</v>
      </c>
      <c r="G65" s="536">
        <v>8.3069639999999989</v>
      </c>
      <c r="H65" s="536">
        <v>8.3069639999999989</v>
      </c>
      <c r="I65" s="991"/>
      <c r="J65" s="991"/>
      <c r="K65" s="1216">
        <v>44001</v>
      </c>
      <c r="L65" s="1215"/>
      <c r="M65" s="1218">
        <v>44274</v>
      </c>
      <c r="N65" s="1215"/>
      <c r="O65" s="1253" t="s">
        <v>1630</v>
      </c>
      <c r="P65" s="1191">
        <f>0.5143723+1.0287447</f>
        <v>1.5431170000000001</v>
      </c>
      <c r="Q65" s="1192">
        <v>0</v>
      </c>
      <c r="R65" s="1192">
        <v>0</v>
      </c>
      <c r="S65" s="1192">
        <v>0</v>
      </c>
      <c r="T65" s="1134">
        <f t="shared" si="1"/>
        <v>1.5431170000000001</v>
      </c>
      <c r="U65" s="1221"/>
      <c r="V65" s="1221"/>
      <c r="W65" s="1222">
        <v>5.61</v>
      </c>
      <c r="X65" s="1222">
        <v>12.42</v>
      </c>
      <c r="Y65" s="1222"/>
      <c r="Z65" s="1222"/>
      <c r="AA65" s="1222"/>
      <c r="AB65" s="1222"/>
      <c r="AC65" s="1193"/>
      <c r="AD65" s="1194"/>
      <c r="AE65" s="1194"/>
      <c r="AF65" s="1194"/>
      <c r="AG65" s="1193">
        <v>1</v>
      </c>
      <c r="AH65" s="1194"/>
      <c r="AI65" s="1194"/>
      <c r="AJ65" s="1193">
        <v>1</v>
      </c>
      <c r="AK65" s="1193"/>
      <c r="AL65" s="1193"/>
      <c r="AM65" s="1193"/>
      <c r="AN65" s="1193"/>
      <c r="AO65" s="1191">
        <v>0</v>
      </c>
      <c r="AP65" s="1167">
        <v>0</v>
      </c>
      <c r="AQ65" s="1167">
        <v>0</v>
      </c>
      <c r="AR65" s="1167">
        <v>0</v>
      </c>
      <c r="AS65" s="1134">
        <f t="shared" si="2"/>
        <v>0</v>
      </c>
      <c r="AT65" s="1222"/>
      <c r="AU65" s="1167"/>
      <c r="AV65" s="1222">
        <v>5.61</v>
      </c>
      <c r="AW65" s="1222">
        <v>12.42</v>
      </c>
      <c r="AX65" s="1222"/>
      <c r="AY65" s="1222"/>
      <c r="AZ65" s="1222"/>
      <c r="BA65" s="1222"/>
      <c r="BB65" s="1222"/>
      <c r="BC65" s="1219" t="s">
        <v>1633</v>
      </c>
      <c r="BD65" s="1213" t="s">
        <v>892</v>
      </c>
      <c r="BF65" s="538" t="s">
        <v>1632</v>
      </c>
      <c r="BH65" s="538">
        <v>0.5143723</v>
      </c>
      <c r="BI65" s="1018">
        <v>43445</v>
      </c>
      <c r="BJ65" s="538">
        <v>1.0287447000000001</v>
      </c>
      <c r="BK65" s="1018">
        <v>43455</v>
      </c>
      <c r="BL65" s="538">
        <v>0.5143723</v>
      </c>
      <c r="BM65" s="1018">
        <v>43652</v>
      </c>
    </row>
    <row r="66" spans="1:69" ht="72.5" outlineLevel="1" x14ac:dyDescent="0.25">
      <c r="A66" s="1151">
        <v>17.2</v>
      </c>
      <c r="B66" s="1157" t="s">
        <v>1631</v>
      </c>
      <c r="C66" s="1149" t="s">
        <v>891</v>
      </c>
      <c r="D66" s="1151" t="str">
        <f t="shared" si="12"/>
        <v>MERC/CAPEX/2020-2021/WFH/18</v>
      </c>
      <c r="E66" s="1214">
        <f t="shared" si="12"/>
        <v>43888</v>
      </c>
      <c r="F66" s="989">
        <f>IF(F65=0,"-",F65)</f>
        <v>44001</v>
      </c>
      <c r="G66" s="536">
        <v>18.660166</v>
      </c>
      <c r="H66" s="536">
        <v>18.660166</v>
      </c>
      <c r="I66" s="991"/>
      <c r="J66" s="991"/>
      <c r="K66" s="1216">
        <v>44001</v>
      </c>
      <c r="L66" s="1215"/>
      <c r="M66" s="1218">
        <v>44274</v>
      </c>
      <c r="N66" s="1215"/>
      <c r="O66" s="1253" t="s">
        <v>1630</v>
      </c>
      <c r="P66" s="1191">
        <v>0.38750000000000001</v>
      </c>
      <c r="Q66" s="1192">
        <v>0</v>
      </c>
      <c r="R66" s="1192">
        <v>0</v>
      </c>
      <c r="S66" s="1192">
        <v>0</v>
      </c>
      <c r="T66" s="1134">
        <f t="shared" si="1"/>
        <v>0.38750000000000001</v>
      </c>
      <c r="U66" s="1221"/>
      <c r="V66" s="1221"/>
      <c r="W66" s="1222"/>
      <c r="X66" s="1222"/>
      <c r="Y66" s="1222"/>
      <c r="Z66" s="1222"/>
      <c r="AA66" s="1222"/>
      <c r="AB66" s="1222"/>
      <c r="AC66" s="1193"/>
      <c r="AD66" s="1194"/>
      <c r="AE66" s="1194"/>
      <c r="AF66" s="1194"/>
      <c r="AG66" s="1193">
        <v>1</v>
      </c>
      <c r="AH66" s="1194"/>
      <c r="AI66" s="1194"/>
      <c r="AJ66" s="1193">
        <v>1</v>
      </c>
      <c r="AK66" s="1193"/>
      <c r="AL66" s="1193"/>
      <c r="AM66" s="1193"/>
      <c r="AN66" s="1193"/>
      <c r="AO66" s="1191">
        <v>0</v>
      </c>
      <c r="AP66" s="1167">
        <v>0</v>
      </c>
      <c r="AQ66" s="1167">
        <v>0</v>
      </c>
      <c r="AR66" s="1167">
        <v>0</v>
      </c>
      <c r="AS66" s="1134">
        <f t="shared" si="2"/>
        <v>0</v>
      </c>
      <c r="AT66" s="1222"/>
      <c r="AU66" s="1167"/>
      <c r="AV66" s="1222"/>
      <c r="AW66" s="1222"/>
      <c r="AX66" s="1222"/>
      <c r="AY66" s="1222"/>
      <c r="AZ66" s="1222"/>
      <c r="BA66" s="1222"/>
      <c r="BB66" s="1222"/>
      <c r="BC66" s="1219" t="s">
        <v>1629</v>
      </c>
      <c r="BD66" s="1213" t="s">
        <v>892</v>
      </c>
      <c r="BH66" s="538">
        <v>0.38750000000000001</v>
      </c>
      <c r="BI66" s="1018">
        <v>43473</v>
      </c>
    </row>
    <row r="67" spans="1:69" outlineLevel="1" x14ac:dyDescent="0.25">
      <c r="A67" s="1137"/>
      <c r="B67" s="1138" t="s">
        <v>419</v>
      </c>
      <c r="C67" s="1235" t="s">
        <v>419</v>
      </c>
      <c r="D67" s="1137" t="str">
        <f t="shared" si="12"/>
        <v>MERC/CAPEX/2020-2021/WFH/18</v>
      </c>
      <c r="E67" s="1201">
        <f t="shared" si="12"/>
        <v>43888</v>
      </c>
      <c r="F67" s="1006">
        <f>IF(F66=0,"-",F66)</f>
        <v>44001</v>
      </c>
      <c r="G67" s="1017">
        <v>1.07</v>
      </c>
      <c r="H67" s="1017">
        <v>1.07</v>
      </c>
      <c r="I67" s="991"/>
      <c r="J67" s="991"/>
      <c r="K67" s="997">
        <v>44001</v>
      </c>
      <c r="L67" s="991"/>
      <c r="M67" s="991"/>
      <c r="N67" s="991"/>
      <c r="O67" s="996"/>
      <c r="P67" s="1202">
        <v>0</v>
      </c>
      <c r="Q67" s="1203"/>
      <c r="R67" s="1203"/>
      <c r="S67" s="1203"/>
      <c r="T67" s="1134">
        <f t="shared" si="1"/>
        <v>0</v>
      </c>
      <c r="U67" s="1207"/>
      <c r="V67" s="1207"/>
      <c r="W67" s="1207"/>
      <c r="X67" s="1207"/>
      <c r="Y67" s="1207"/>
      <c r="Z67" s="1207"/>
      <c r="AA67" s="1207"/>
      <c r="AB67" s="1207"/>
      <c r="AC67" s="1198"/>
      <c r="AD67" s="1199"/>
      <c r="AE67" s="1199"/>
      <c r="AF67" s="1199"/>
      <c r="AG67" s="1199"/>
      <c r="AH67" s="1199"/>
      <c r="AI67" s="1199"/>
      <c r="AJ67" s="1198"/>
      <c r="AK67" s="1198"/>
      <c r="AL67" s="1198"/>
      <c r="AM67" s="1198"/>
      <c r="AN67" s="1198"/>
      <c r="AO67" s="1202">
        <v>0</v>
      </c>
      <c r="AP67" s="1205"/>
      <c r="AQ67" s="1205"/>
      <c r="AR67" s="1205"/>
      <c r="AS67" s="1134">
        <f t="shared" si="2"/>
        <v>0</v>
      </c>
      <c r="AT67" s="1208"/>
      <c r="AU67" s="1205"/>
      <c r="AV67" s="1208"/>
      <c r="AW67" s="1207"/>
      <c r="AX67" s="1207"/>
      <c r="AY67" s="1207"/>
      <c r="AZ67" s="1207"/>
      <c r="BA67" s="1207"/>
      <c r="BB67" s="1208"/>
      <c r="BC67" s="996"/>
      <c r="BD67" s="1209" t="s">
        <v>901</v>
      </c>
    </row>
    <row r="68" spans="1:69" s="1000" customFormat="1" ht="29" outlineLevel="1" x14ac:dyDescent="0.25">
      <c r="A68" s="1131" t="s">
        <v>1628</v>
      </c>
      <c r="B68" s="1132" t="s">
        <v>1627</v>
      </c>
      <c r="C68" s="1131" t="s">
        <v>889</v>
      </c>
      <c r="D68" s="1131" t="s">
        <v>1626</v>
      </c>
      <c r="E68" s="1195">
        <v>42844</v>
      </c>
      <c r="F68" s="1196">
        <v>43052</v>
      </c>
      <c r="G68" s="969">
        <f>SUM(G69:G71)</f>
        <v>1.25</v>
      </c>
      <c r="H68" s="969">
        <f>SUM(H69:H71)</f>
        <v>1.25</v>
      </c>
      <c r="I68" s="1011"/>
      <c r="J68" s="1011"/>
      <c r="K68" s="1016">
        <v>43052</v>
      </c>
      <c r="L68" s="1011"/>
      <c r="M68" s="1011"/>
      <c r="N68" s="1011"/>
      <c r="O68" s="996"/>
      <c r="P68" s="1134"/>
      <c r="Q68" s="1134"/>
      <c r="R68" s="1134"/>
      <c r="S68" s="1134"/>
      <c r="T68" s="1134">
        <f t="shared" si="1"/>
        <v>0</v>
      </c>
      <c r="U68" s="1197"/>
      <c r="V68" s="1197"/>
      <c r="W68" s="1197"/>
      <c r="X68" s="1197"/>
      <c r="Y68" s="1197"/>
      <c r="Z68" s="1197"/>
      <c r="AA68" s="1197"/>
      <c r="AB68" s="1197"/>
      <c r="AC68" s="1198"/>
      <c r="AD68" s="1199"/>
      <c r="AE68" s="1199"/>
      <c r="AF68" s="1199"/>
      <c r="AG68" s="1199"/>
      <c r="AH68" s="1199"/>
      <c r="AI68" s="1199"/>
      <c r="AJ68" s="1198"/>
      <c r="AK68" s="1198"/>
      <c r="AL68" s="1198"/>
      <c r="AM68" s="1198"/>
      <c r="AN68" s="1198"/>
      <c r="AO68" s="1134"/>
      <c r="AP68" s="1134"/>
      <c r="AQ68" s="1134"/>
      <c r="AR68" s="1134"/>
      <c r="AS68" s="1134">
        <f t="shared" si="2"/>
        <v>0</v>
      </c>
      <c r="AT68" s="1197"/>
      <c r="AU68" s="1134"/>
      <c r="AV68" s="1197"/>
      <c r="AW68" s="1197"/>
      <c r="AX68" s="1197"/>
      <c r="AY68" s="1197"/>
      <c r="AZ68" s="1197"/>
      <c r="BA68" s="1197"/>
      <c r="BB68" s="1197"/>
      <c r="BC68" s="1015"/>
      <c r="BD68" s="1234" t="s">
        <v>901</v>
      </c>
    </row>
    <row r="69" spans="1:69" s="1000" customFormat="1" ht="29" outlineLevel="1" x14ac:dyDescent="0.35">
      <c r="A69" s="1137" t="s">
        <v>1625</v>
      </c>
      <c r="B69" s="1138" t="s">
        <v>1624</v>
      </c>
      <c r="C69" s="1235" t="s">
        <v>891</v>
      </c>
      <c r="D69" s="1137" t="str">
        <f t="shared" ref="D69:E71" si="13">D68</f>
        <v>MERC/CAPEX/20172018/4653</v>
      </c>
      <c r="E69" s="1201">
        <f t="shared" si="13"/>
        <v>42844</v>
      </c>
      <c r="F69" s="1006">
        <f>IF(F68=0,"-",F68)</f>
        <v>43052</v>
      </c>
      <c r="G69" s="1017">
        <v>0</v>
      </c>
      <c r="H69" s="1017">
        <v>0</v>
      </c>
      <c r="I69" s="1011"/>
      <c r="J69" s="1011"/>
      <c r="K69" s="1016">
        <v>43052</v>
      </c>
      <c r="L69" s="1016"/>
      <c r="M69" s="1011"/>
      <c r="N69" s="1011"/>
      <c r="O69" s="996"/>
      <c r="P69" s="1202">
        <v>0</v>
      </c>
      <c r="Q69" s="1205"/>
      <c r="R69" s="1205"/>
      <c r="S69" s="1205"/>
      <c r="T69" s="1134">
        <f t="shared" si="1"/>
        <v>0</v>
      </c>
      <c r="U69" s="1206"/>
      <c r="V69" s="1206"/>
      <c r="W69" s="1206"/>
      <c r="X69" s="1206"/>
      <c r="Y69" s="1206"/>
      <c r="Z69" s="1206"/>
      <c r="AA69" s="1206"/>
      <c r="AB69" s="1206"/>
      <c r="AC69" s="995"/>
      <c r="AD69" s="995"/>
      <c r="AE69" s="970"/>
      <c r="AF69" s="970"/>
      <c r="AG69" s="970"/>
      <c r="AH69" s="970"/>
      <c r="AI69" s="970"/>
      <c r="AJ69" s="1265"/>
      <c r="AK69" s="1265"/>
      <c r="AL69" s="1265"/>
      <c r="AM69" s="1265"/>
      <c r="AN69" s="1265"/>
      <c r="AO69" s="1202">
        <v>0</v>
      </c>
      <c r="AP69" s="1266"/>
      <c r="AQ69" s="1266"/>
      <c r="AR69" s="1266"/>
      <c r="AS69" s="1134">
        <f t="shared" si="2"/>
        <v>0</v>
      </c>
      <c r="AT69" s="1267"/>
      <c r="AU69" s="1266"/>
      <c r="AV69" s="1267"/>
      <c r="AW69" s="1206"/>
      <c r="AX69" s="1206"/>
      <c r="AY69" s="1206"/>
      <c r="AZ69" s="1206"/>
      <c r="BA69" s="1206"/>
      <c r="BB69" s="1014"/>
      <c r="BC69" s="1013" t="s">
        <v>1621</v>
      </c>
      <c r="BD69" s="1234" t="s">
        <v>901</v>
      </c>
      <c r="BF69" s="1000">
        <v>4370002758</v>
      </c>
    </row>
    <row r="70" spans="1:69" s="1000" customFormat="1" ht="29" outlineLevel="1" x14ac:dyDescent="0.35">
      <c r="A70" s="1137" t="s">
        <v>1623</v>
      </c>
      <c r="B70" s="1138" t="s">
        <v>1622</v>
      </c>
      <c r="C70" s="1235" t="s">
        <v>891</v>
      </c>
      <c r="D70" s="1137" t="str">
        <f t="shared" si="13"/>
        <v>MERC/CAPEX/20172018/4653</v>
      </c>
      <c r="E70" s="1201">
        <f t="shared" si="13"/>
        <v>42844</v>
      </c>
      <c r="F70" s="1006">
        <f>IF(F69=0,"-",F69)</f>
        <v>43052</v>
      </c>
      <c r="G70" s="1017">
        <v>1.25</v>
      </c>
      <c r="H70" s="1017">
        <v>1.25</v>
      </c>
      <c r="I70" s="1011"/>
      <c r="J70" s="1011"/>
      <c r="K70" s="1016">
        <v>43052</v>
      </c>
      <c r="L70" s="1011"/>
      <c r="M70" s="1011"/>
      <c r="N70" s="1011"/>
      <c r="O70" s="996"/>
      <c r="P70" s="1202">
        <v>0</v>
      </c>
      <c r="Q70" s="1205"/>
      <c r="R70" s="1205"/>
      <c r="S70" s="1205"/>
      <c r="T70" s="1134">
        <f t="shared" si="1"/>
        <v>0</v>
      </c>
      <c r="U70" s="1206"/>
      <c r="V70" s="1206"/>
      <c r="W70" s="1206"/>
      <c r="X70" s="1206"/>
      <c r="Y70" s="1206"/>
      <c r="Z70" s="1206"/>
      <c r="AA70" s="1206"/>
      <c r="AB70" s="1206"/>
      <c r="AC70" s="995"/>
      <c r="AD70" s="995"/>
      <c r="AE70" s="970"/>
      <c r="AF70" s="970"/>
      <c r="AG70" s="970"/>
      <c r="AH70" s="970"/>
      <c r="AI70" s="970"/>
      <c r="AJ70" s="1265"/>
      <c r="AK70" s="1265"/>
      <c r="AL70" s="1265"/>
      <c r="AM70" s="1265"/>
      <c r="AN70" s="1265"/>
      <c r="AO70" s="1202">
        <v>0</v>
      </c>
      <c r="AP70" s="1266"/>
      <c r="AQ70" s="1266"/>
      <c r="AR70" s="1266"/>
      <c r="AS70" s="1134">
        <f t="shared" si="2"/>
        <v>0</v>
      </c>
      <c r="AT70" s="1267"/>
      <c r="AU70" s="1266"/>
      <c r="AV70" s="1267"/>
      <c r="AW70" s="1206"/>
      <c r="AX70" s="1206"/>
      <c r="AY70" s="1206"/>
      <c r="AZ70" s="1206"/>
      <c r="BA70" s="1206"/>
      <c r="BB70" s="1014"/>
      <c r="BC70" s="1013" t="s">
        <v>1621</v>
      </c>
      <c r="BD70" s="1234" t="s">
        <v>901</v>
      </c>
    </row>
    <row r="71" spans="1:69" s="1000" customFormat="1" outlineLevel="1" x14ac:dyDescent="0.35">
      <c r="A71" s="1137"/>
      <c r="B71" s="1138" t="s">
        <v>419</v>
      </c>
      <c r="C71" s="1235" t="s">
        <v>419</v>
      </c>
      <c r="D71" s="1137" t="str">
        <f t="shared" si="13"/>
        <v>MERC/CAPEX/20172018/4653</v>
      </c>
      <c r="E71" s="1201">
        <f t="shared" si="13"/>
        <v>42844</v>
      </c>
      <c r="F71" s="1006">
        <f>IF(F70=0,"-",F70)</f>
        <v>43052</v>
      </c>
      <c r="G71" s="1017">
        <v>0</v>
      </c>
      <c r="H71" s="1017">
        <v>0</v>
      </c>
      <c r="I71" s="1011"/>
      <c r="J71" s="1011"/>
      <c r="K71" s="1016">
        <v>43052</v>
      </c>
      <c r="L71" s="1011"/>
      <c r="M71" s="1011"/>
      <c r="N71" s="1011"/>
      <c r="O71" s="996"/>
      <c r="P71" s="1202">
        <v>0</v>
      </c>
      <c r="Q71" s="1205"/>
      <c r="R71" s="1205"/>
      <c r="S71" s="1205"/>
      <c r="T71" s="1134">
        <f t="shared" si="1"/>
        <v>0</v>
      </c>
      <c r="U71" s="1206"/>
      <c r="V71" s="1206"/>
      <c r="W71" s="1206"/>
      <c r="X71" s="1206"/>
      <c r="Y71" s="1206"/>
      <c r="Z71" s="1206"/>
      <c r="AA71" s="1206"/>
      <c r="AB71" s="1206"/>
      <c r="AC71" s="995"/>
      <c r="AD71" s="995"/>
      <c r="AE71" s="970"/>
      <c r="AF71" s="970"/>
      <c r="AG71" s="970"/>
      <c r="AH71" s="970"/>
      <c r="AI71" s="970"/>
      <c r="AJ71" s="1265"/>
      <c r="AK71" s="1265"/>
      <c r="AL71" s="1265"/>
      <c r="AM71" s="1265"/>
      <c r="AN71" s="1265"/>
      <c r="AO71" s="1202">
        <v>0</v>
      </c>
      <c r="AP71" s="1266"/>
      <c r="AQ71" s="1266"/>
      <c r="AR71" s="1266"/>
      <c r="AS71" s="1134">
        <f t="shared" si="2"/>
        <v>0</v>
      </c>
      <c r="AT71" s="1267"/>
      <c r="AU71" s="1266"/>
      <c r="AV71" s="1267"/>
      <c r="AW71" s="1206"/>
      <c r="AX71" s="1206"/>
      <c r="AY71" s="1206"/>
      <c r="AZ71" s="1206"/>
      <c r="BA71" s="1206"/>
      <c r="BB71" s="1014"/>
      <c r="BC71" s="1013"/>
      <c r="BD71" s="1234" t="s">
        <v>901</v>
      </c>
    </row>
    <row r="72" spans="1:69" s="1000" customFormat="1" ht="43.5" outlineLevel="1" x14ac:dyDescent="0.25">
      <c r="A72" s="1131">
        <v>18</v>
      </c>
      <c r="B72" s="1132" t="s">
        <v>1619</v>
      </c>
      <c r="C72" s="1131" t="s">
        <v>889</v>
      </c>
      <c r="D72" s="1131" t="s">
        <v>1620</v>
      </c>
      <c r="E72" s="1012">
        <v>45167</v>
      </c>
      <c r="F72" s="1006">
        <v>45372</v>
      </c>
      <c r="G72" s="995">
        <f>SUM(G73:G74)</f>
        <v>28.47</v>
      </c>
      <c r="H72" s="995"/>
      <c r="I72" s="1011"/>
      <c r="J72" s="1011"/>
      <c r="K72" s="1004"/>
      <c r="L72" s="1003"/>
      <c r="M72" s="1003"/>
      <c r="N72" s="1003"/>
      <c r="O72" s="996"/>
      <c r="P72" s="1202"/>
      <c r="Q72" s="1203"/>
      <c r="R72" s="1203"/>
      <c r="S72" s="1203"/>
      <c r="T72" s="1134">
        <f t="shared" si="1"/>
        <v>0</v>
      </c>
      <c r="U72" s="1255"/>
      <c r="V72" s="1255"/>
      <c r="W72" s="1255"/>
      <c r="X72" s="1255"/>
      <c r="Y72" s="1255"/>
      <c r="Z72" s="1255"/>
      <c r="AA72" s="1255"/>
      <c r="AB72" s="1255"/>
      <c r="AC72" s="1198"/>
      <c r="AD72" s="1199"/>
      <c r="AE72" s="1199"/>
      <c r="AF72" s="1199"/>
      <c r="AG72" s="1199"/>
      <c r="AH72" s="1199"/>
      <c r="AI72" s="1199"/>
      <c r="AJ72" s="1198"/>
      <c r="AK72" s="1198"/>
      <c r="AL72" s="1198"/>
      <c r="AM72" s="1198"/>
      <c r="AN72" s="1198"/>
      <c r="AO72" s="1202"/>
      <c r="AP72" s="1205"/>
      <c r="AQ72" s="1205"/>
      <c r="AR72" s="1205"/>
      <c r="AS72" s="1134">
        <f t="shared" si="2"/>
        <v>0</v>
      </c>
      <c r="AT72" s="1256"/>
      <c r="AU72" s="1205"/>
      <c r="AV72" s="1256"/>
      <c r="AW72" s="1255"/>
      <c r="AX72" s="1255"/>
      <c r="AY72" s="1255"/>
      <c r="AZ72" s="1255"/>
      <c r="BA72" s="1255"/>
      <c r="BB72" s="1256"/>
      <c r="BC72" s="1001"/>
      <c r="BD72" s="1010"/>
    </row>
    <row r="73" spans="1:69" ht="43.5" outlineLevel="1" x14ac:dyDescent="0.25">
      <c r="A73" s="1143"/>
      <c r="B73" s="1157" t="s">
        <v>1619</v>
      </c>
      <c r="C73" s="1149" t="s">
        <v>891</v>
      </c>
      <c r="D73" s="1151" t="str">
        <f t="shared" ref="D73:F74" si="14">D72</f>
        <v>MERC/CAPEX/2023-2024/MSPGCL/0201</v>
      </c>
      <c r="E73" s="965">
        <f t="shared" si="14"/>
        <v>45167</v>
      </c>
      <c r="F73" s="965">
        <f t="shared" si="14"/>
        <v>45372</v>
      </c>
      <c r="G73" s="968">
        <v>27.83</v>
      </c>
      <c r="H73" s="968"/>
      <c r="I73" s="991"/>
      <c r="J73" s="991"/>
      <c r="K73" s="1268"/>
      <c r="L73" s="1215"/>
      <c r="M73" s="1215"/>
      <c r="N73" s="1215"/>
      <c r="O73" s="1219" t="s">
        <v>1618</v>
      </c>
      <c r="P73" s="1191"/>
      <c r="Q73" s="1269"/>
      <c r="R73" s="1269"/>
      <c r="S73" s="1269"/>
      <c r="T73" s="1134">
        <f t="shared" si="1"/>
        <v>0</v>
      </c>
      <c r="U73" s="1221"/>
      <c r="V73" s="1221"/>
      <c r="W73" s="1221"/>
      <c r="X73" s="1221">
        <v>27.83</v>
      </c>
      <c r="Y73" s="1221"/>
      <c r="Z73" s="1221"/>
      <c r="AA73" s="1221"/>
      <c r="AB73" s="1221"/>
      <c r="AC73" s="1270"/>
      <c r="AD73" s="1271"/>
      <c r="AE73" s="1271"/>
      <c r="AF73" s="1271"/>
      <c r="AG73" s="1271"/>
      <c r="AH73" s="1271"/>
      <c r="AI73" s="1271"/>
      <c r="AJ73" s="1270">
        <v>1</v>
      </c>
      <c r="AK73" s="1270"/>
      <c r="AL73" s="1270"/>
      <c r="AM73" s="1270"/>
      <c r="AN73" s="1270"/>
      <c r="AO73" s="1272"/>
      <c r="AP73" s="1273"/>
      <c r="AQ73" s="1273"/>
      <c r="AR73" s="1273"/>
      <c r="AS73" s="1134">
        <f t="shared" si="2"/>
        <v>0</v>
      </c>
      <c r="AT73" s="1222"/>
      <c r="AU73" s="1273"/>
      <c r="AV73" s="1222"/>
      <c r="AW73" s="1221">
        <v>27.83</v>
      </c>
      <c r="AX73" s="1221"/>
      <c r="AY73" s="1221"/>
      <c r="AZ73" s="1221"/>
      <c r="BA73" s="1221"/>
      <c r="BB73" s="1222"/>
      <c r="BC73" s="1274" t="s">
        <v>1617</v>
      </c>
      <c r="BD73" s="1258" t="s">
        <v>892</v>
      </c>
    </row>
    <row r="74" spans="1:69" outlineLevel="1" x14ac:dyDescent="0.25">
      <c r="A74" s="1143"/>
      <c r="B74" s="1157" t="s">
        <v>419</v>
      </c>
      <c r="C74" s="1149" t="s">
        <v>419</v>
      </c>
      <c r="D74" s="1151" t="str">
        <f t="shared" si="14"/>
        <v>MERC/CAPEX/2023-2024/MSPGCL/0201</v>
      </c>
      <c r="E74" s="965">
        <f t="shared" si="14"/>
        <v>45167</v>
      </c>
      <c r="F74" s="965">
        <f t="shared" si="14"/>
        <v>45372</v>
      </c>
      <c r="G74" s="968">
        <v>0.64</v>
      </c>
      <c r="H74" s="968"/>
      <c r="I74" s="991"/>
      <c r="J74" s="991"/>
      <c r="K74" s="1268"/>
      <c r="L74" s="1215"/>
      <c r="M74" s="1215"/>
      <c r="N74" s="1215"/>
      <c r="O74" s="1219"/>
      <c r="P74" s="1191"/>
      <c r="Q74" s="1269"/>
      <c r="R74" s="1269"/>
      <c r="S74" s="1269"/>
      <c r="T74" s="1134">
        <f t="shared" si="1"/>
        <v>0</v>
      </c>
      <c r="U74" s="1221"/>
      <c r="V74" s="1221"/>
      <c r="W74" s="1221"/>
      <c r="X74" s="1221"/>
      <c r="Y74" s="1221"/>
      <c r="Z74" s="1221"/>
      <c r="AA74" s="1221"/>
      <c r="AB74" s="1221"/>
      <c r="AC74" s="1270"/>
      <c r="AD74" s="1271"/>
      <c r="AE74" s="1271"/>
      <c r="AF74" s="1271"/>
      <c r="AG74" s="1271"/>
      <c r="AH74" s="1271"/>
      <c r="AI74" s="1271"/>
      <c r="AJ74" s="1270"/>
      <c r="AK74" s="1270"/>
      <c r="AL74" s="1270"/>
      <c r="AM74" s="1270"/>
      <c r="AN74" s="1270"/>
      <c r="AO74" s="1272"/>
      <c r="AP74" s="1273"/>
      <c r="AQ74" s="1273"/>
      <c r="AR74" s="1273"/>
      <c r="AS74" s="1134">
        <f t="shared" si="2"/>
        <v>0</v>
      </c>
      <c r="AT74" s="1222"/>
      <c r="AU74" s="1273"/>
      <c r="AV74" s="1222"/>
      <c r="AW74" s="1221"/>
      <c r="AX74" s="1221"/>
      <c r="AY74" s="1221"/>
      <c r="AZ74" s="1221"/>
      <c r="BA74" s="1221"/>
      <c r="BB74" s="1222"/>
      <c r="BC74" s="1219"/>
      <c r="BD74" s="1258"/>
    </row>
    <row r="75" spans="1:69" x14ac:dyDescent="0.25">
      <c r="A75" s="1143"/>
      <c r="B75" s="1157"/>
      <c r="C75" s="1149"/>
      <c r="D75" s="1151"/>
      <c r="E75" s="965"/>
      <c r="F75" s="965"/>
      <c r="G75" s="968"/>
      <c r="H75" s="968"/>
      <c r="I75" s="991"/>
      <c r="J75" s="991"/>
      <c r="K75" s="1268"/>
      <c r="L75" s="1215"/>
      <c r="M75" s="1215"/>
      <c r="N75" s="1215"/>
      <c r="O75" s="1219"/>
      <c r="P75" s="1191"/>
      <c r="Q75" s="1269"/>
      <c r="R75" s="1269"/>
      <c r="S75" s="1269"/>
      <c r="T75" s="1134">
        <f t="shared" ref="T75:T138" si="15">SUM(P75:S75)</f>
        <v>0</v>
      </c>
      <c r="U75" s="1221"/>
      <c r="V75" s="1221"/>
      <c r="W75" s="1221"/>
      <c r="X75" s="1221"/>
      <c r="Y75" s="1221"/>
      <c r="Z75" s="1221"/>
      <c r="AA75" s="1221"/>
      <c r="AB75" s="1221"/>
      <c r="AC75" s="1270"/>
      <c r="AD75" s="1271"/>
      <c r="AE75" s="1271"/>
      <c r="AF75" s="1271"/>
      <c r="AG75" s="1271"/>
      <c r="AH75" s="1271"/>
      <c r="AI75" s="1271"/>
      <c r="AJ75" s="1270"/>
      <c r="AK75" s="1270"/>
      <c r="AL75" s="1270"/>
      <c r="AM75" s="1270"/>
      <c r="AN75" s="1270"/>
      <c r="AO75" s="1272"/>
      <c r="AP75" s="1273"/>
      <c r="AQ75" s="1273"/>
      <c r="AR75" s="1273"/>
      <c r="AS75" s="1134">
        <f t="shared" ref="AS75:AS138" si="16">SUM(AO75:AR75)</f>
        <v>0</v>
      </c>
      <c r="AT75" s="1222"/>
      <c r="AU75" s="1273"/>
      <c r="AV75" s="1222"/>
      <c r="AW75" s="1221"/>
      <c r="AX75" s="1221"/>
      <c r="AY75" s="1221"/>
      <c r="AZ75" s="1221"/>
      <c r="BA75" s="1221"/>
      <c r="BB75" s="1222"/>
      <c r="BC75" s="1219"/>
      <c r="BD75" s="1258"/>
    </row>
    <row r="76" spans="1:69" x14ac:dyDescent="0.25">
      <c r="A76" s="967"/>
      <c r="B76" s="974" t="s">
        <v>906</v>
      </c>
      <c r="C76" s="967"/>
      <c r="D76" s="967"/>
      <c r="E76" s="965"/>
      <c r="F76" s="989"/>
      <c r="G76" s="968"/>
      <c r="H76" s="968"/>
      <c r="I76" s="991"/>
      <c r="J76" s="991"/>
      <c r="K76" s="1268"/>
      <c r="L76" s="1215"/>
      <c r="M76" s="1215"/>
      <c r="N76" s="1215"/>
      <c r="O76" s="1219"/>
      <c r="P76" s="1191"/>
      <c r="Q76" s="1269"/>
      <c r="R76" s="1269"/>
      <c r="S76" s="1269"/>
      <c r="T76" s="1134">
        <f t="shared" si="15"/>
        <v>0</v>
      </c>
      <c r="U76" s="1221"/>
      <c r="V76" s="1221"/>
      <c r="W76" s="1221"/>
      <c r="X76" s="1221"/>
      <c r="Y76" s="1221"/>
      <c r="Z76" s="1221"/>
      <c r="AA76" s="1221"/>
      <c r="AB76" s="1221"/>
      <c r="AC76" s="1270"/>
      <c r="AD76" s="1271"/>
      <c r="AE76" s="1271"/>
      <c r="AF76" s="1271"/>
      <c r="AG76" s="1271"/>
      <c r="AH76" s="1271"/>
      <c r="AI76" s="1271"/>
      <c r="AJ76" s="1270"/>
      <c r="AK76" s="1270"/>
      <c r="AL76" s="1270"/>
      <c r="AM76" s="1270"/>
      <c r="AN76" s="1270"/>
      <c r="AO76" s="1272"/>
      <c r="AP76" s="1273"/>
      <c r="AQ76" s="1273"/>
      <c r="AR76" s="1273"/>
      <c r="AS76" s="1134">
        <f t="shared" si="16"/>
        <v>0</v>
      </c>
      <c r="AT76" s="1222"/>
      <c r="AU76" s="1273"/>
      <c r="AV76" s="1222"/>
      <c r="AW76" s="1221"/>
      <c r="AX76" s="1221"/>
      <c r="AY76" s="1221"/>
      <c r="AZ76" s="1221"/>
      <c r="BA76" s="1221"/>
      <c r="BB76" s="1222"/>
      <c r="BC76" s="1219"/>
      <c r="BD76" s="1258"/>
    </row>
    <row r="77" spans="1:69" outlineLevel="1" x14ac:dyDescent="0.25">
      <c r="A77" s="1158">
        <v>19</v>
      </c>
      <c r="B77" s="1142" t="s">
        <v>1616</v>
      </c>
      <c r="C77" s="1143" t="s">
        <v>889</v>
      </c>
      <c r="D77" s="1143" t="s">
        <v>1571</v>
      </c>
      <c r="E77" s="965" t="s">
        <v>1570</v>
      </c>
      <c r="F77" s="989"/>
      <c r="G77" s="534">
        <v>49.08</v>
      </c>
      <c r="H77" s="968"/>
      <c r="I77" s="991"/>
      <c r="J77" s="991"/>
      <c r="K77" s="1268"/>
      <c r="L77" s="1215"/>
      <c r="M77" s="1215"/>
      <c r="N77" s="1215"/>
      <c r="O77" s="1219"/>
      <c r="P77" s="1191"/>
      <c r="Q77" s="1269"/>
      <c r="R77" s="1269"/>
      <c r="S77" s="1269"/>
      <c r="T77" s="1134">
        <f t="shared" si="15"/>
        <v>0</v>
      </c>
      <c r="U77" s="1221"/>
      <c r="V77" s="1221"/>
      <c r="W77" s="1221"/>
      <c r="X77" s="1221"/>
      <c r="Y77" s="1221"/>
      <c r="Z77" s="1221"/>
      <c r="AA77" s="1221"/>
      <c r="AB77" s="1221"/>
      <c r="AC77" s="1269"/>
      <c r="AD77" s="1269"/>
      <c r="AE77" s="1269"/>
      <c r="AF77" s="1269"/>
      <c r="AG77" s="1269"/>
      <c r="AH77" s="1270"/>
      <c r="AI77" s="1271"/>
      <c r="AJ77" s="1270"/>
      <c r="AK77" s="1270"/>
      <c r="AL77" s="1270"/>
      <c r="AM77" s="1270"/>
      <c r="AN77" s="1270"/>
      <c r="AO77" s="1271"/>
      <c r="AP77" s="1271"/>
      <c r="AQ77" s="1271"/>
      <c r="AR77" s="1271"/>
      <c r="AS77" s="1134">
        <f t="shared" si="16"/>
        <v>0</v>
      </c>
      <c r="AT77" s="1222"/>
      <c r="AU77" s="1273"/>
      <c r="AV77" s="1222"/>
      <c r="AW77" s="1221"/>
      <c r="AX77" s="1221"/>
      <c r="AY77" s="1221"/>
      <c r="AZ77" s="1221"/>
      <c r="BA77" s="1221"/>
      <c r="BB77" s="1222"/>
      <c r="BC77" s="1274"/>
      <c r="BD77" s="1258" t="s">
        <v>890</v>
      </c>
      <c r="BE77" s="1273"/>
      <c r="BF77" s="1273"/>
      <c r="BG77" s="1273"/>
      <c r="BH77" s="1273"/>
      <c r="BI77" s="1273"/>
      <c r="BJ77" s="1269"/>
      <c r="BK77" s="1269"/>
      <c r="BL77" s="1269"/>
      <c r="BM77" s="1269"/>
      <c r="BN77" s="1269"/>
      <c r="BO77" s="1273"/>
      <c r="BP77" s="990"/>
      <c r="BQ77" s="967" t="s">
        <v>890</v>
      </c>
    </row>
    <row r="78" spans="1:69" ht="246.5" outlineLevel="1" x14ac:dyDescent="0.25">
      <c r="A78" s="1275">
        <v>19.100000000000001</v>
      </c>
      <c r="B78" s="1157" t="s">
        <v>1616</v>
      </c>
      <c r="C78" s="1149" t="s">
        <v>891</v>
      </c>
      <c r="D78" s="1151"/>
      <c r="E78" s="965"/>
      <c r="F78" s="965"/>
      <c r="G78" s="968">
        <v>49.08</v>
      </c>
      <c r="H78" s="968"/>
      <c r="I78" s="991"/>
      <c r="J78" s="991"/>
      <c r="K78" s="1268"/>
      <c r="L78" s="1215"/>
      <c r="M78" s="1215"/>
      <c r="N78" s="1215"/>
      <c r="O78" s="1219" t="s">
        <v>1615</v>
      </c>
      <c r="P78" s="1191"/>
      <c r="Q78" s="1269"/>
      <c r="R78" s="1269"/>
      <c r="S78" s="1269"/>
      <c r="T78" s="1134">
        <f t="shared" si="15"/>
        <v>0</v>
      </c>
      <c r="U78" s="1221"/>
      <c r="V78" s="1221"/>
      <c r="W78" s="1221"/>
      <c r="X78" s="1221"/>
      <c r="Y78" s="1221">
        <v>49.08</v>
      </c>
      <c r="Z78" s="1221"/>
      <c r="AA78" s="1221"/>
      <c r="AB78" s="1221"/>
      <c r="AC78" s="1269"/>
      <c r="AD78" s="1269">
        <v>49.08</v>
      </c>
      <c r="AE78" s="1269"/>
      <c r="AF78" s="1269"/>
      <c r="AG78" s="1269"/>
      <c r="AH78" s="1270"/>
      <c r="AI78" s="1271"/>
      <c r="AJ78" s="1270"/>
      <c r="AK78" s="1270">
        <v>1</v>
      </c>
      <c r="AL78" s="1270"/>
      <c r="AM78" s="1270"/>
      <c r="AN78" s="1270"/>
      <c r="AO78" s="1271"/>
      <c r="AP78" s="1271"/>
      <c r="AQ78" s="1271"/>
      <c r="AR78" s="1271"/>
      <c r="AS78" s="1134">
        <f t="shared" si="16"/>
        <v>0</v>
      </c>
      <c r="AT78" s="1222"/>
      <c r="AU78" s="1273"/>
      <c r="AV78" s="1222"/>
      <c r="AW78" s="1221"/>
      <c r="AX78" s="1221">
        <v>49.08</v>
      </c>
      <c r="AY78" s="1221"/>
      <c r="AZ78" s="1221"/>
      <c r="BA78" s="1221"/>
      <c r="BB78" s="1222"/>
      <c r="BC78" s="1274" t="s">
        <v>1614</v>
      </c>
      <c r="BD78" s="1258"/>
      <c r="BE78" s="1273"/>
      <c r="BF78" s="1273"/>
      <c r="BG78" s="1273"/>
      <c r="BH78" s="1273"/>
      <c r="BI78" s="1273"/>
      <c r="BJ78" s="1269"/>
      <c r="BK78" s="1269">
        <v>49.08</v>
      </c>
      <c r="BL78" s="1269"/>
      <c r="BM78" s="1269"/>
      <c r="BN78" s="1269"/>
      <c r="BO78" s="1273"/>
      <c r="BP78" s="990" t="s">
        <v>1613</v>
      </c>
      <c r="BQ78" s="967"/>
    </row>
    <row r="79" spans="1:69" ht="25.5" customHeight="1" outlineLevel="1" x14ac:dyDescent="0.25">
      <c r="A79" s="1158">
        <v>20</v>
      </c>
      <c r="B79" s="1142" t="s">
        <v>1612</v>
      </c>
      <c r="C79" s="1143" t="s">
        <v>889</v>
      </c>
      <c r="D79" s="1143" t="s">
        <v>1571</v>
      </c>
      <c r="E79" s="965" t="s">
        <v>1607</v>
      </c>
      <c r="F79" s="989"/>
      <c r="G79" s="534">
        <v>14.98</v>
      </c>
      <c r="H79" s="968"/>
      <c r="I79" s="991"/>
      <c r="J79" s="991"/>
      <c r="K79" s="1268"/>
      <c r="L79" s="1215"/>
      <c r="M79" s="1215"/>
      <c r="N79" s="1215"/>
      <c r="O79" s="1219"/>
      <c r="P79" s="1191"/>
      <c r="Q79" s="1269"/>
      <c r="R79" s="1269"/>
      <c r="S79" s="1269"/>
      <c r="T79" s="1134">
        <f t="shared" si="15"/>
        <v>0</v>
      </c>
      <c r="U79" s="1221"/>
      <c r="V79" s="1221"/>
      <c r="W79" s="1222"/>
      <c r="X79" s="1221"/>
      <c r="Y79" s="1221"/>
      <c r="Z79" s="1221"/>
      <c r="AA79" s="1221"/>
      <c r="AB79" s="1221"/>
      <c r="AC79" s="1269"/>
      <c r="AD79" s="1269"/>
      <c r="AE79" s="1269"/>
      <c r="AF79" s="1269"/>
      <c r="AG79" s="1269"/>
      <c r="AH79" s="1270"/>
      <c r="AI79" s="1271"/>
      <c r="AJ79" s="1270"/>
      <c r="AK79" s="1270"/>
      <c r="AL79" s="1270"/>
      <c r="AM79" s="1270"/>
      <c r="AN79" s="1270"/>
      <c r="AO79" s="1271"/>
      <c r="AP79" s="1271"/>
      <c r="AQ79" s="1271"/>
      <c r="AR79" s="1271"/>
      <c r="AS79" s="1134">
        <f t="shared" si="16"/>
        <v>0</v>
      </c>
      <c r="AT79" s="1222"/>
      <c r="AU79" s="1273"/>
      <c r="AV79" s="1222"/>
      <c r="AW79" s="1221"/>
      <c r="AX79" s="1221"/>
      <c r="AY79" s="1221"/>
      <c r="AZ79" s="1221"/>
      <c r="BA79" s="1221"/>
      <c r="BB79" s="1222"/>
      <c r="BC79" s="1276"/>
      <c r="BD79" s="1258" t="s">
        <v>890</v>
      </c>
      <c r="BE79" s="1273"/>
      <c r="BF79" s="1273"/>
      <c r="BG79" s="1273"/>
      <c r="BH79" s="1273"/>
      <c r="BI79" s="1273"/>
      <c r="BJ79" s="1269"/>
      <c r="BK79" s="1269"/>
      <c r="BL79" s="1269"/>
      <c r="BM79" s="1269"/>
      <c r="BN79" s="1269"/>
      <c r="BO79" s="1273"/>
      <c r="BQ79" s="967" t="s">
        <v>890</v>
      </c>
    </row>
    <row r="80" spans="1:69" ht="43.5" customHeight="1" outlineLevel="1" x14ac:dyDescent="0.25">
      <c r="A80" s="1275">
        <v>20.100000000000001</v>
      </c>
      <c r="B80" s="1157" t="s">
        <v>1612</v>
      </c>
      <c r="C80" s="1149" t="s">
        <v>891</v>
      </c>
      <c r="D80" s="1151"/>
      <c r="E80" s="965"/>
      <c r="F80" s="965"/>
      <c r="G80" s="968">
        <v>14.98</v>
      </c>
      <c r="H80" s="968"/>
      <c r="I80" s="991"/>
      <c r="J80" s="991"/>
      <c r="K80" s="1268"/>
      <c r="L80" s="1215"/>
      <c r="M80" s="1215"/>
      <c r="N80" s="1215"/>
      <c r="O80" s="1219" t="s">
        <v>1611</v>
      </c>
      <c r="P80" s="1191"/>
      <c r="Q80" s="1269"/>
      <c r="R80" s="1269"/>
      <c r="S80" s="1269"/>
      <c r="T80" s="1134">
        <f t="shared" si="15"/>
        <v>0</v>
      </c>
      <c r="U80" s="1221"/>
      <c r="V80" s="1221"/>
      <c r="W80" s="1221"/>
      <c r="X80" s="1221">
        <v>6</v>
      </c>
      <c r="Y80" s="1221">
        <v>2.4500000000000002</v>
      </c>
      <c r="Z80" s="1221"/>
      <c r="AA80" s="1221"/>
      <c r="AB80" s="1221"/>
      <c r="AC80" s="1269">
        <v>4.49</v>
      </c>
      <c r="AD80" s="1269"/>
      <c r="AE80" s="1269"/>
      <c r="AF80" s="1269"/>
      <c r="AG80" s="1269"/>
      <c r="AH80" s="1270"/>
      <c r="AI80" s="1271"/>
      <c r="AJ80" s="1270"/>
      <c r="AK80" s="1270">
        <v>1</v>
      </c>
      <c r="AL80" s="1270"/>
      <c r="AM80" s="1270"/>
      <c r="AN80" s="1270"/>
      <c r="AO80" s="1271"/>
      <c r="AP80" s="1271"/>
      <c r="AQ80" s="1271"/>
      <c r="AR80" s="1271"/>
      <c r="AS80" s="1134">
        <f t="shared" si="16"/>
        <v>0</v>
      </c>
      <c r="AT80" s="1222"/>
      <c r="AU80" s="1273"/>
      <c r="AV80" s="1222"/>
      <c r="AW80" s="1221">
        <v>10.5</v>
      </c>
      <c r="AX80" s="1221"/>
      <c r="AY80" s="1221"/>
      <c r="AZ80" s="1221"/>
      <c r="BA80" s="1221"/>
      <c r="BB80" s="1222"/>
      <c r="BC80" s="1274" t="s">
        <v>1610</v>
      </c>
      <c r="BD80" s="1258"/>
      <c r="BE80" s="1273"/>
      <c r="BF80" s="1273"/>
      <c r="BG80" s="1273"/>
      <c r="BH80" s="1273"/>
      <c r="BI80" s="1273">
        <v>10.49</v>
      </c>
      <c r="BJ80" s="1269">
        <v>4.49</v>
      </c>
      <c r="BK80" s="1269"/>
      <c r="BL80" s="1269"/>
      <c r="BM80" s="1269"/>
      <c r="BN80" s="1269"/>
      <c r="BO80" s="1273"/>
      <c r="BP80" s="990" t="s">
        <v>1610</v>
      </c>
      <c r="BQ80" s="967"/>
    </row>
    <row r="81" spans="1:69" outlineLevel="1" x14ac:dyDescent="0.25">
      <c r="A81" s="1275">
        <v>20.2</v>
      </c>
      <c r="B81" s="1157" t="s">
        <v>1609</v>
      </c>
      <c r="C81" s="1149" t="s">
        <v>891</v>
      </c>
      <c r="D81" s="1151"/>
      <c r="E81" s="965"/>
      <c r="F81" s="965"/>
      <c r="G81" s="1009">
        <v>6.5349015000000001</v>
      </c>
      <c r="H81" s="968"/>
      <c r="I81" s="995"/>
      <c r="J81" s="995"/>
      <c r="K81" s="965"/>
      <c r="L81" s="968"/>
      <c r="M81" s="968"/>
      <c r="N81" s="968"/>
      <c r="O81" s="1219"/>
      <c r="P81" s="1191"/>
      <c r="Q81" s="1269"/>
      <c r="R81" s="1269"/>
      <c r="S81" s="1269"/>
      <c r="T81" s="1134">
        <f t="shared" si="15"/>
        <v>0</v>
      </c>
      <c r="U81" s="1269"/>
      <c r="V81" s="1269"/>
      <c r="W81" s="1269"/>
      <c r="X81" s="1269">
        <v>4.5</v>
      </c>
      <c r="Y81" s="1269">
        <v>2.0299999999999998</v>
      </c>
      <c r="Z81" s="1269"/>
      <c r="AA81" s="1269"/>
      <c r="AB81" s="1269"/>
      <c r="AC81" s="1270"/>
      <c r="AD81" s="1271"/>
      <c r="AE81" s="1271"/>
      <c r="AF81" s="1271"/>
      <c r="AG81" s="1271"/>
      <c r="AH81" s="1271"/>
      <c r="AI81" s="1271"/>
      <c r="AJ81" s="1270"/>
      <c r="AK81" s="1270"/>
      <c r="AL81" s="1270"/>
      <c r="AM81" s="1270"/>
      <c r="AN81" s="1270"/>
      <c r="AO81" s="1193"/>
      <c r="AP81" s="1193"/>
      <c r="AQ81" s="1269"/>
      <c r="AR81" s="1269"/>
      <c r="AS81" s="1134">
        <f t="shared" si="16"/>
        <v>0</v>
      </c>
      <c r="AT81" s="1269"/>
      <c r="AU81" s="1272"/>
      <c r="AV81" s="1273"/>
      <c r="AW81" s="1273"/>
      <c r="AX81" s="1273"/>
      <c r="AY81" s="1273"/>
      <c r="AZ81" s="1273"/>
      <c r="BA81" s="1273"/>
      <c r="BB81" s="1269"/>
      <c r="BC81" s="1272"/>
      <c r="BD81" s="1272"/>
      <c r="BE81" s="1273"/>
      <c r="BF81" s="1122"/>
      <c r="BG81" s="967"/>
    </row>
    <row r="82" spans="1:69" ht="41.25" customHeight="1" outlineLevel="1" x14ac:dyDescent="0.25">
      <c r="A82" s="1158">
        <v>21</v>
      </c>
      <c r="B82" s="1142" t="s">
        <v>1608</v>
      </c>
      <c r="C82" s="1143" t="s">
        <v>889</v>
      </c>
      <c r="D82" s="1143" t="s">
        <v>1571</v>
      </c>
      <c r="E82" s="965" t="s">
        <v>1607</v>
      </c>
      <c r="F82" s="989"/>
      <c r="G82" s="1008">
        <v>29.9</v>
      </c>
      <c r="H82" s="968"/>
      <c r="I82" s="995"/>
      <c r="J82" s="995"/>
      <c r="K82" s="965"/>
      <c r="L82" s="968"/>
      <c r="M82" s="968"/>
      <c r="N82" s="968"/>
      <c r="O82" s="1219"/>
      <c r="P82" s="1191"/>
      <c r="Q82" s="1269"/>
      <c r="R82" s="1269"/>
      <c r="S82" s="1269"/>
      <c r="T82" s="1134">
        <f t="shared" si="15"/>
        <v>0</v>
      </c>
      <c r="U82" s="1269"/>
      <c r="V82" s="1269"/>
      <c r="W82" s="1273"/>
      <c r="X82" s="1269"/>
      <c r="Y82" s="1269"/>
      <c r="Z82" s="1269"/>
      <c r="AA82" s="1269"/>
      <c r="AB82" s="1269"/>
      <c r="AC82" s="1270"/>
      <c r="AD82" s="1271"/>
      <c r="AE82" s="1271"/>
      <c r="AF82" s="1271"/>
      <c r="AG82" s="1271"/>
      <c r="AH82" s="1271"/>
      <c r="AI82" s="1271"/>
      <c r="AJ82" s="1270"/>
      <c r="AK82" s="1270"/>
      <c r="AL82" s="1270"/>
      <c r="AM82" s="1270"/>
      <c r="AN82" s="1270"/>
      <c r="AO82" s="1193"/>
      <c r="AP82" s="1269"/>
      <c r="AQ82" s="1269"/>
      <c r="AR82" s="1269"/>
      <c r="AS82" s="1134">
        <f t="shared" si="16"/>
        <v>0</v>
      </c>
      <c r="AT82" s="1269"/>
      <c r="AU82" s="1272"/>
      <c r="AV82" s="1273"/>
      <c r="AW82" s="1273"/>
      <c r="AX82" s="1273"/>
      <c r="AY82" s="1273"/>
      <c r="AZ82" s="1273"/>
      <c r="BA82" s="1273"/>
      <c r="BB82" s="1269"/>
      <c r="BC82" s="1272"/>
      <c r="BD82" s="1272"/>
      <c r="BE82" s="1273"/>
      <c r="BF82" s="990"/>
      <c r="BG82" s="967" t="s">
        <v>890</v>
      </c>
    </row>
    <row r="83" spans="1:69" ht="24.75" customHeight="1" outlineLevel="1" x14ac:dyDescent="0.25">
      <c r="A83" s="1275">
        <v>21.1</v>
      </c>
      <c r="B83" s="1157" t="s">
        <v>1606</v>
      </c>
      <c r="C83" s="1149" t="s">
        <v>891</v>
      </c>
      <c r="D83" s="1151"/>
      <c r="E83" s="965"/>
      <c r="F83" s="965"/>
      <c r="G83" s="968"/>
      <c r="H83" s="968"/>
      <c r="I83" s="995"/>
      <c r="J83" s="995"/>
      <c r="K83" s="965"/>
      <c r="L83" s="968"/>
      <c r="M83" s="968"/>
      <c r="N83" s="968"/>
      <c r="O83" s="1219" t="s">
        <v>1605</v>
      </c>
      <c r="P83" s="1191"/>
      <c r="Q83" s="1269"/>
      <c r="R83" s="1269"/>
      <c r="S83" s="1269"/>
      <c r="T83" s="1134">
        <f t="shared" si="15"/>
        <v>0</v>
      </c>
      <c r="U83" s="1269"/>
      <c r="V83" s="1269"/>
      <c r="W83" s="1269"/>
      <c r="X83" s="1269">
        <v>17</v>
      </c>
      <c r="Y83" s="1269">
        <v>5.6</v>
      </c>
      <c r="Z83" s="1269"/>
      <c r="AA83" s="1269"/>
      <c r="AB83" s="1269"/>
      <c r="AC83" s="1270"/>
      <c r="AD83" s="1271"/>
      <c r="AE83" s="1271"/>
      <c r="AF83" s="1271"/>
      <c r="AG83" s="1271"/>
      <c r="AH83" s="1271"/>
      <c r="AI83" s="1271"/>
      <c r="AJ83" s="1270"/>
      <c r="AK83" s="1270">
        <v>1</v>
      </c>
      <c r="AL83" s="1270"/>
      <c r="AM83" s="1270"/>
      <c r="AN83" s="1270"/>
      <c r="AO83" s="1193">
        <v>1</v>
      </c>
      <c r="AP83" s="1193"/>
      <c r="AQ83" s="1269"/>
      <c r="AR83" s="1269"/>
      <c r="AS83" s="1134">
        <f t="shared" si="16"/>
        <v>1</v>
      </c>
      <c r="AT83" s="1269"/>
      <c r="AU83" s="1272"/>
      <c r="AV83" s="1273"/>
      <c r="AW83" s="1273">
        <v>17</v>
      </c>
      <c r="AX83" s="1273">
        <v>5.6</v>
      </c>
      <c r="AY83" s="1273"/>
      <c r="AZ83" s="1273"/>
      <c r="BA83" s="1273"/>
      <c r="BB83" s="1269"/>
      <c r="BC83" s="1272" t="s">
        <v>1604</v>
      </c>
      <c r="BD83" s="1272"/>
      <c r="BE83" s="1273"/>
      <c r="BF83" s="1497" t="s">
        <v>1603</v>
      </c>
      <c r="BG83" s="967"/>
    </row>
    <row r="84" spans="1:69" ht="21" customHeight="1" outlineLevel="1" x14ac:dyDescent="0.25">
      <c r="A84" s="1275">
        <v>21.2</v>
      </c>
      <c r="B84" s="1157" t="s">
        <v>1602</v>
      </c>
      <c r="C84" s="1149" t="s">
        <v>891</v>
      </c>
      <c r="D84" s="1151"/>
      <c r="E84" s="965"/>
      <c r="F84" s="965"/>
      <c r="G84" s="968"/>
      <c r="H84" s="968"/>
      <c r="I84" s="995"/>
      <c r="J84" s="995"/>
      <c r="K84" s="965"/>
      <c r="L84" s="968"/>
      <c r="M84" s="968"/>
      <c r="N84" s="968"/>
      <c r="O84" s="1219"/>
      <c r="P84" s="1191"/>
      <c r="Q84" s="1269"/>
      <c r="R84" s="1269"/>
      <c r="S84" s="1269"/>
      <c r="T84" s="1134">
        <f t="shared" si="15"/>
        <v>0</v>
      </c>
      <c r="U84" s="1269"/>
      <c r="V84" s="1269"/>
      <c r="W84" s="1269"/>
      <c r="X84" s="1269">
        <v>5</v>
      </c>
      <c r="Y84" s="1269">
        <v>1.9</v>
      </c>
      <c r="Z84" s="1269"/>
      <c r="AA84" s="1269"/>
      <c r="AB84" s="1269"/>
      <c r="AC84" s="1270"/>
      <c r="AD84" s="1271"/>
      <c r="AE84" s="1271"/>
      <c r="AF84" s="1271"/>
      <c r="AG84" s="1271"/>
      <c r="AH84" s="1271"/>
      <c r="AI84" s="1271"/>
      <c r="AJ84" s="1270"/>
      <c r="AK84" s="1270">
        <v>1</v>
      </c>
      <c r="AL84" s="1270"/>
      <c r="AM84" s="1270"/>
      <c r="AN84" s="1270"/>
      <c r="AO84" s="1193"/>
      <c r="AP84" s="1193"/>
      <c r="AQ84" s="1269"/>
      <c r="AR84" s="1269"/>
      <c r="AS84" s="1134">
        <f t="shared" si="16"/>
        <v>0</v>
      </c>
      <c r="AT84" s="1269"/>
      <c r="AU84" s="1272"/>
      <c r="AV84" s="1273"/>
      <c r="AW84" s="1273">
        <v>5</v>
      </c>
      <c r="AX84" s="1273">
        <v>1.9</v>
      </c>
      <c r="AY84" s="1273"/>
      <c r="AZ84" s="1273"/>
      <c r="BA84" s="1273"/>
      <c r="BB84" s="1269"/>
      <c r="BC84" s="1272"/>
      <c r="BD84" s="1272"/>
      <c r="BE84" s="1273"/>
      <c r="BF84" s="1498"/>
      <c r="BG84" s="967"/>
    </row>
    <row r="85" spans="1:69" ht="23.25" customHeight="1" outlineLevel="1" x14ac:dyDescent="0.25">
      <c r="A85" s="1275">
        <v>21.3</v>
      </c>
      <c r="B85" s="1157" t="s">
        <v>1601</v>
      </c>
      <c r="C85" s="1149" t="s">
        <v>891</v>
      </c>
      <c r="D85" s="1151"/>
      <c r="E85" s="965"/>
      <c r="F85" s="965"/>
      <c r="G85" s="968"/>
      <c r="H85" s="968"/>
      <c r="I85" s="995"/>
      <c r="J85" s="995"/>
      <c r="K85" s="965"/>
      <c r="L85" s="968"/>
      <c r="M85" s="968"/>
      <c r="N85" s="968"/>
      <c r="O85" s="1219"/>
      <c r="P85" s="1191"/>
      <c r="Q85" s="1269"/>
      <c r="R85" s="1269"/>
      <c r="S85" s="1269"/>
      <c r="T85" s="1134">
        <f t="shared" si="15"/>
        <v>0</v>
      </c>
      <c r="U85" s="1269"/>
      <c r="V85" s="1269"/>
      <c r="W85" s="1269"/>
      <c r="X85" s="1269">
        <v>0.4</v>
      </c>
      <c r="Y85" s="1269"/>
      <c r="Z85" s="1269"/>
      <c r="AA85" s="1269"/>
      <c r="AB85" s="1269"/>
      <c r="AC85" s="1270"/>
      <c r="AD85" s="1271"/>
      <c r="AE85" s="1271"/>
      <c r="AF85" s="1271"/>
      <c r="AG85" s="1271"/>
      <c r="AH85" s="1271"/>
      <c r="AI85" s="1271"/>
      <c r="AJ85" s="1270"/>
      <c r="AK85" s="1270">
        <v>1</v>
      </c>
      <c r="AL85" s="1270"/>
      <c r="AM85" s="1270"/>
      <c r="AN85" s="1270"/>
      <c r="AO85" s="1193"/>
      <c r="AP85" s="1193"/>
      <c r="AQ85" s="1269"/>
      <c r="AR85" s="1269"/>
      <c r="AS85" s="1134">
        <f t="shared" si="16"/>
        <v>0</v>
      </c>
      <c r="AT85" s="1269"/>
      <c r="AU85" s="1272"/>
      <c r="AV85" s="1273"/>
      <c r="AW85" s="1273">
        <v>0.4</v>
      </c>
      <c r="AX85" s="1273"/>
      <c r="AY85" s="1273"/>
      <c r="AZ85" s="1273"/>
      <c r="BA85" s="1273"/>
      <c r="BB85" s="1269"/>
      <c r="BC85" s="1272"/>
      <c r="BD85" s="1272"/>
      <c r="BE85" s="1273"/>
      <c r="BF85" s="1499"/>
      <c r="BG85" s="967"/>
    </row>
    <row r="86" spans="1:69" ht="41.25" customHeight="1" outlineLevel="1" x14ac:dyDescent="0.25">
      <c r="A86" s="1158">
        <v>22</v>
      </c>
      <c r="B86" s="1142" t="s">
        <v>1600</v>
      </c>
      <c r="C86" s="1143" t="s">
        <v>889</v>
      </c>
      <c r="D86" s="1143" t="s">
        <v>1571</v>
      </c>
      <c r="E86" s="965" t="s">
        <v>1570</v>
      </c>
      <c r="F86" s="989"/>
      <c r="G86" s="534">
        <v>29</v>
      </c>
      <c r="H86" s="968"/>
      <c r="I86" s="991"/>
      <c r="J86" s="991"/>
      <c r="K86" s="1268"/>
      <c r="L86" s="1215"/>
      <c r="M86" s="1215"/>
      <c r="N86" s="1215"/>
      <c r="O86" s="1219"/>
      <c r="P86" s="1191"/>
      <c r="Q86" s="1269"/>
      <c r="R86" s="1269"/>
      <c r="S86" s="1269"/>
      <c r="T86" s="1134">
        <f t="shared" si="15"/>
        <v>0</v>
      </c>
      <c r="U86" s="1221"/>
      <c r="V86" s="1221"/>
      <c r="W86" s="1221"/>
      <c r="X86" s="1221"/>
      <c r="Y86" s="1221"/>
      <c r="Z86" s="1221"/>
      <c r="AA86" s="1221"/>
      <c r="AB86" s="1221"/>
      <c r="AC86" s="1269"/>
      <c r="AD86" s="1269"/>
      <c r="AE86" s="1269"/>
      <c r="AF86" s="1269"/>
      <c r="AG86" s="1269"/>
      <c r="AH86" s="1270"/>
      <c r="AI86" s="1271"/>
      <c r="AJ86" s="1270"/>
      <c r="AK86" s="1270"/>
      <c r="AL86" s="1270"/>
      <c r="AM86" s="1270"/>
      <c r="AN86" s="1270"/>
      <c r="AO86" s="1271"/>
      <c r="AP86" s="1271"/>
      <c r="AQ86" s="1271"/>
      <c r="AR86" s="1271"/>
      <c r="AS86" s="1134">
        <f t="shared" si="16"/>
        <v>0</v>
      </c>
      <c r="AT86" s="1222"/>
      <c r="AU86" s="1273"/>
      <c r="AV86" s="1222"/>
      <c r="AW86" s="1221"/>
      <c r="AX86" s="1221"/>
      <c r="AY86" s="1221"/>
      <c r="AZ86" s="1221"/>
      <c r="BA86" s="1221"/>
      <c r="BB86" s="1222"/>
      <c r="BC86" s="1274"/>
      <c r="BD86" s="1258"/>
      <c r="BE86" s="1273"/>
      <c r="BF86" s="1273"/>
      <c r="BG86" s="1273"/>
      <c r="BH86" s="1273"/>
      <c r="BI86" s="1273"/>
      <c r="BJ86" s="1269"/>
      <c r="BK86" s="1269"/>
      <c r="BL86" s="1269"/>
      <c r="BM86" s="1269"/>
      <c r="BN86" s="1269"/>
      <c r="BO86" s="1273"/>
      <c r="BP86" s="990"/>
      <c r="BQ86" s="967"/>
    </row>
    <row r="87" spans="1:69" ht="29" outlineLevel="1" x14ac:dyDescent="0.25">
      <c r="A87" s="1277">
        <v>22.1</v>
      </c>
      <c r="B87" s="1278" t="s">
        <v>1599</v>
      </c>
      <c r="C87" s="1275" t="s">
        <v>891</v>
      </c>
      <c r="D87" s="1143"/>
      <c r="E87" s="965"/>
      <c r="F87" s="989"/>
      <c r="G87" s="968">
        <v>11</v>
      </c>
      <c r="H87" s="968"/>
      <c r="I87" s="991"/>
      <c r="J87" s="991"/>
      <c r="K87" s="1268"/>
      <c r="L87" s="1215"/>
      <c r="M87" s="1215"/>
      <c r="N87" s="1215"/>
      <c r="O87" s="1219" t="s">
        <v>1598</v>
      </c>
      <c r="P87" s="1191"/>
      <c r="Q87" s="1269"/>
      <c r="R87" s="1269"/>
      <c r="S87" s="1269"/>
      <c r="T87" s="1134">
        <f t="shared" si="15"/>
        <v>0</v>
      </c>
      <c r="U87" s="1221"/>
      <c r="V87" s="1221"/>
      <c r="W87" s="1221"/>
      <c r="X87" s="1221"/>
      <c r="Y87" s="1215">
        <v>11</v>
      </c>
      <c r="Z87" s="1221"/>
      <c r="AA87" s="1221"/>
      <c r="AB87" s="1221"/>
      <c r="AC87" s="1269"/>
      <c r="AD87" s="968">
        <v>11</v>
      </c>
      <c r="AE87" s="1269"/>
      <c r="AF87" s="1269"/>
      <c r="AG87" s="1269"/>
      <c r="AH87" s="1270"/>
      <c r="AI87" s="1271"/>
      <c r="AJ87" s="1270"/>
      <c r="AK87" s="1270">
        <v>1</v>
      </c>
      <c r="AL87" s="1270"/>
      <c r="AM87" s="1270"/>
      <c r="AN87" s="1270"/>
      <c r="AO87" s="1271"/>
      <c r="AP87" s="1271"/>
      <c r="AQ87" s="1271"/>
      <c r="AR87" s="1271"/>
      <c r="AS87" s="1134">
        <f t="shared" si="16"/>
        <v>0</v>
      </c>
      <c r="AT87" s="1222"/>
      <c r="AU87" s="1273"/>
      <c r="AV87" s="1222"/>
      <c r="AW87" s="1221"/>
      <c r="AX87" s="1215">
        <v>11</v>
      </c>
      <c r="AY87" s="1221"/>
      <c r="AZ87" s="1221"/>
      <c r="BA87" s="1221"/>
      <c r="BB87" s="1222"/>
      <c r="BC87" s="1274"/>
      <c r="BD87" s="1258"/>
      <c r="BE87" s="1273"/>
      <c r="BF87" s="1273"/>
      <c r="BG87" s="1273"/>
      <c r="BH87" s="1273"/>
      <c r="BI87" s="1273"/>
      <c r="BJ87" s="1269"/>
      <c r="BK87" s="968">
        <v>11</v>
      </c>
      <c r="BL87" s="1269"/>
      <c r="BM87" s="1269"/>
      <c r="BN87" s="1269"/>
      <c r="BO87" s="1273"/>
      <c r="BP87" s="990"/>
      <c r="BQ87" s="967"/>
    </row>
    <row r="88" spans="1:69" ht="43.5" outlineLevel="1" x14ac:dyDescent="0.25">
      <c r="A88" s="1277">
        <v>22.2</v>
      </c>
      <c r="B88" s="1279" t="s">
        <v>1597</v>
      </c>
      <c r="C88" s="1275" t="s">
        <v>891</v>
      </c>
      <c r="D88" s="1143"/>
      <c r="E88" s="965"/>
      <c r="F88" s="989"/>
      <c r="G88" s="968">
        <v>4</v>
      </c>
      <c r="H88" s="968"/>
      <c r="I88" s="991"/>
      <c r="J88" s="991"/>
      <c r="K88" s="1268"/>
      <c r="L88" s="1215"/>
      <c r="M88" s="1215"/>
      <c r="N88" s="1215"/>
      <c r="O88" s="1219" t="s">
        <v>1595</v>
      </c>
      <c r="P88" s="1191"/>
      <c r="Q88" s="1269"/>
      <c r="R88" s="1269"/>
      <c r="S88" s="1269"/>
      <c r="T88" s="1134">
        <f t="shared" si="15"/>
        <v>0</v>
      </c>
      <c r="U88" s="1221"/>
      <c r="V88" s="1221"/>
      <c r="W88" s="1221"/>
      <c r="X88" s="1221"/>
      <c r="Y88" s="1215">
        <v>4</v>
      </c>
      <c r="Z88" s="1221"/>
      <c r="AA88" s="1221"/>
      <c r="AB88" s="1221"/>
      <c r="AC88" s="1269"/>
      <c r="AD88" s="968">
        <v>4</v>
      </c>
      <c r="AE88" s="1269"/>
      <c r="AF88" s="1269"/>
      <c r="AG88" s="1269"/>
      <c r="AH88" s="1270"/>
      <c r="AI88" s="1271"/>
      <c r="AJ88" s="1270"/>
      <c r="AK88" s="1270">
        <v>1</v>
      </c>
      <c r="AL88" s="1270"/>
      <c r="AM88" s="1270"/>
      <c r="AN88" s="1270"/>
      <c r="AO88" s="1271"/>
      <c r="AP88" s="1271"/>
      <c r="AQ88" s="1271"/>
      <c r="AR88" s="1271"/>
      <c r="AS88" s="1134">
        <f t="shared" si="16"/>
        <v>0</v>
      </c>
      <c r="AT88" s="1222"/>
      <c r="AU88" s="1273"/>
      <c r="AV88" s="1222"/>
      <c r="AW88" s="1221"/>
      <c r="AX88" s="1215">
        <v>4</v>
      </c>
      <c r="AY88" s="1221"/>
      <c r="AZ88" s="1221"/>
      <c r="BA88" s="1221"/>
      <c r="BB88" s="1222"/>
      <c r="BC88" s="1274"/>
      <c r="BD88" s="1258"/>
      <c r="BE88" s="1273"/>
      <c r="BF88" s="1273"/>
      <c r="BG88" s="1273"/>
      <c r="BH88" s="1273"/>
      <c r="BI88" s="1273"/>
      <c r="BJ88" s="1269"/>
      <c r="BK88" s="968">
        <v>4</v>
      </c>
      <c r="BL88" s="1269"/>
      <c r="BM88" s="1269"/>
      <c r="BN88" s="1269"/>
      <c r="BO88" s="1273"/>
      <c r="BP88" s="990"/>
      <c r="BQ88" s="967"/>
    </row>
    <row r="89" spans="1:69" ht="43.5" outlineLevel="1" x14ac:dyDescent="0.25">
      <c r="A89" s="1277">
        <v>22.3</v>
      </c>
      <c r="B89" s="1279" t="s">
        <v>1596</v>
      </c>
      <c r="C89" s="1275" t="s">
        <v>891</v>
      </c>
      <c r="D89" s="1143"/>
      <c r="E89" s="965"/>
      <c r="F89" s="989"/>
      <c r="G89" s="968">
        <v>2</v>
      </c>
      <c r="H89" s="968"/>
      <c r="I89" s="991"/>
      <c r="J89" s="991"/>
      <c r="K89" s="1268"/>
      <c r="L89" s="1215"/>
      <c r="M89" s="1215"/>
      <c r="N89" s="1215"/>
      <c r="O89" s="1219" t="s">
        <v>1595</v>
      </c>
      <c r="P89" s="1191"/>
      <c r="Q89" s="1269"/>
      <c r="R89" s="1269"/>
      <c r="S89" s="1269"/>
      <c r="T89" s="1134">
        <f t="shared" si="15"/>
        <v>0</v>
      </c>
      <c r="U89" s="1221"/>
      <c r="V89" s="1221"/>
      <c r="W89" s="1221"/>
      <c r="X89" s="1221"/>
      <c r="Y89" s="1215">
        <v>2</v>
      </c>
      <c r="Z89" s="1221"/>
      <c r="AA89" s="1221"/>
      <c r="AB89" s="1221"/>
      <c r="AC89" s="1269"/>
      <c r="AD89" s="968">
        <v>2</v>
      </c>
      <c r="AE89" s="1269"/>
      <c r="AF89" s="1269"/>
      <c r="AG89" s="1269"/>
      <c r="AH89" s="1270"/>
      <c r="AI89" s="1271"/>
      <c r="AJ89" s="1270"/>
      <c r="AK89" s="1270">
        <v>1</v>
      </c>
      <c r="AL89" s="1270"/>
      <c r="AM89" s="1270"/>
      <c r="AN89" s="1270"/>
      <c r="AO89" s="1271"/>
      <c r="AP89" s="1271"/>
      <c r="AQ89" s="1271"/>
      <c r="AR89" s="1271"/>
      <c r="AS89" s="1134">
        <f t="shared" si="16"/>
        <v>0</v>
      </c>
      <c r="AT89" s="1222"/>
      <c r="AU89" s="1273"/>
      <c r="AV89" s="1222"/>
      <c r="AW89" s="1221"/>
      <c r="AX89" s="1215">
        <v>2</v>
      </c>
      <c r="AY89" s="1221"/>
      <c r="AZ89" s="1221"/>
      <c r="BA89" s="1221"/>
      <c r="BB89" s="1222"/>
      <c r="BC89" s="1274"/>
      <c r="BD89" s="1258"/>
      <c r="BE89" s="1273"/>
      <c r="BF89" s="1273"/>
      <c r="BG89" s="1273"/>
      <c r="BH89" s="1273"/>
      <c r="BI89" s="1273"/>
      <c r="BJ89" s="1269"/>
      <c r="BK89" s="968">
        <v>2</v>
      </c>
      <c r="BL89" s="1269"/>
      <c r="BM89" s="1269"/>
      <c r="BN89" s="1269"/>
      <c r="BO89" s="1273"/>
      <c r="BP89" s="990"/>
      <c r="BQ89" s="967"/>
    </row>
    <row r="90" spans="1:69" ht="58" outlineLevel="1" x14ac:dyDescent="0.25">
      <c r="A90" s="1277">
        <v>22.4</v>
      </c>
      <c r="B90" s="1279" t="s">
        <v>1594</v>
      </c>
      <c r="C90" s="1275" t="s">
        <v>891</v>
      </c>
      <c r="D90" s="1143"/>
      <c r="E90" s="965"/>
      <c r="F90" s="989"/>
      <c r="G90" s="968">
        <v>7</v>
      </c>
      <c r="H90" s="968"/>
      <c r="I90" s="991"/>
      <c r="J90" s="991"/>
      <c r="K90" s="1268"/>
      <c r="L90" s="1215"/>
      <c r="M90" s="1215"/>
      <c r="N90" s="1215"/>
      <c r="O90" s="1219" t="s">
        <v>1593</v>
      </c>
      <c r="P90" s="1191"/>
      <c r="Q90" s="1269"/>
      <c r="R90" s="1269"/>
      <c r="S90" s="1269"/>
      <c r="T90" s="1134">
        <f t="shared" si="15"/>
        <v>0</v>
      </c>
      <c r="U90" s="1221"/>
      <c r="V90" s="1221"/>
      <c r="W90" s="1221"/>
      <c r="X90" s="1221"/>
      <c r="Y90" s="1215">
        <v>7</v>
      </c>
      <c r="Z90" s="1221"/>
      <c r="AA90" s="1221"/>
      <c r="AB90" s="1221"/>
      <c r="AC90" s="1269"/>
      <c r="AD90" s="968">
        <v>7</v>
      </c>
      <c r="AE90" s="1269"/>
      <c r="AF90" s="1269"/>
      <c r="AG90" s="1269"/>
      <c r="AH90" s="1270"/>
      <c r="AI90" s="1271"/>
      <c r="AJ90" s="1270"/>
      <c r="AK90" s="1270">
        <v>1</v>
      </c>
      <c r="AL90" s="1270"/>
      <c r="AM90" s="1270"/>
      <c r="AN90" s="1270"/>
      <c r="AO90" s="1271"/>
      <c r="AP90" s="1271"/>
      <c r="AQ90" s="1271"/>
      <c r="AR90" s="1271"/>
      <c r="AS90" s="1134">
        <f t="shared" si="16"/>
        <v>0</v>
      </c>
      <c r="AT90" s="1222"/>
      <c r="AU90" s="1273"/>
      <c r="AV90" s="1222"/>
      <c r="AW90" s="1221"/>
      <c r="AX90" s="1215">
        <v>7</v>
      </c>
      <c r="AY90" s="1221"/>
      <c r="AZ90" s="1221"/>
      <c r="BA90" s="1221"/>
      <c r="BB90" s="1222"/>
      <c r="BC90" s="1274"/>
      <c r="BD90" s="1258"/>
      <c r="BE90" s="1273"/>
      <c r="BF90" s="1273"/>
      <c r="BG90" s="1273"/>
      <c r="BH90" s="1273"/>
      <c r="BI90" s="1273"/>
      <c r="BJ90" s="1269"/>
      <c r="BK90" s="968">
        <v>7</v>
      </c>
      <c r="BL90" s="1269"/>
      <c r="BM90" s="1269"/>
      <c r="BN90" s="1269"/>
      <c r="BO90" s="1273"/>
      <c r="BP90" s="990"/>
      <c r="BQ90" s="967"/>
    </row>
    <row r="91" spans="1:69" ht="29" outlineLevel="1" x14ac:dyDescent="0.25">
      <c r="A91" s="1277">
        <v>22.5</v>
      </c>
      <c r="B91" s="1279" t="s">
        <v>1592</v>
      </c>
      <c r="C91" s="1275" t="s">
        <v>891</v>
      </c>
      <c r="D91" s="1143"/>
      <c r="E91" s="965"/>
      <c r="F91" s="989"/>
      <c r="G91" s="968">
        <v>5</v>
      </c>
      <c r="H91" s="968"/>
      <c r="I91" s="991"/>
      <c r="J91" s="991"/>
      <c r="K91" s="1268"/>
      <c r="L91" s="1215"/>
      <c r="M91" s="1215"/>
      <c r="N91" s="1215"/>
      <c r="O91" s="1219" t="s">
        <v>1556</v>
      </c>
      <c r="P91" s="1191"/>
      <c r="Q91" s="1269"/>
      <c r="R91" s="1269"/>
      <c r="S91" s="1269"/>
      <c r="T91" s="1134">
        <f t="shared" si="15"/>
        <v>0</v>
      </c>
      <c r="U91" s="1221"/>
      <c r="V91" s="1221"/>
      <c r="W91" s="1221"/>
      <c r="X91" s="1221"/>
      <c r="Y91" s="1215">
        <v>5</v>
      </c>
      <c r="Z91" s="1221"/>
      <c r="AA91" s="1221"/>
      <c r="AB91" s="1221"/>
      <c r="AC91" s="1269"/>
      <c r="AD91" s="968">
        <v>5</v>
      </c>
      <c r="AE91" s="1269"/>
      <c r="AF91" s="1269"/>
      <c r="AG91" s="1269"/>
      <c r="AH91" s="1270"/>
      <c r="AI91" s="1271"/>
      <c r="AJ91" s="1270"/>
      <c r="AK91" s="1270">
        <v>1</v>
      </c>
      <c r="AL91" s="1270"/>
      <c r="AM91" s="1270"/>
      <c r="AN91" s="1270"/>
      <c r="AO91" s="1271"/>
      <c r="AP91" s="1271"/>
      <c r="AQ91" s="1271"/>
      <c r="AR91" s="1271"/>
      <c r="AS91" s="1134">
        <f t="shared" si="16"/>
        <v>0</v>
      </c>
      <c r="AT91" s="1222"/>
      <c r="AU91" s="1273"/>
      <c r="AV91" s="1222"/>
      <c r="AW91" s="1221"/>
      <c r="AX91" s="1215">
        <v>5</v>
      </c>
      <c r="AY91" s="1221"/>
      <c r="AZ91" s="1221"/>
      <c r="BA91" s="1221"/>
      <c r="BB91" s="1222"/>
      <c r="BC91" s="1274"/>
      <c r="BD91" s="1258"/>
      <c r="BE91" s="1273"/>
      <c r="BF91" s="1273"/>
      <c r="BG91" s="1273"/>
      <c r="BH91" s="1273"/>
      <c r="BI91" s="1273"/>
      <c r="BJ91" s="1269"/>
      <c r="BK91" s="968">
        <v>5</v>
      </c>
      <c r="BL91" s="1269"/>
      <c r="BM91" s="1269"/>
      <c r="BN91" s="1269"/>
      <c r="BO91" s="1273"/>
      <c r="BP91" s="990"/>
      <c r="BQ91" s="967"/>
    </row>
    <row r="92" spans="1:69" ht="41.25" customHeight="1" outlineLevel="1" x14ac:dyDescent="0.25">
      <c r="A92" s="1158">
        <v>23</v>
      </c>
      <c r="B92" s="1142" t="s">
        <v>1591</v>
      </c>
      <c r="C92" s="1143" t="s">
        <v>889</v>
      </c>
      <c r="D92" s="1143" t="s">
        <v>1571</v>
      </c>
      <c r="E92" s="965" t="s">
        <v>1570</v>
      </c>
      <c r="F92" s="989"/>
      <c r="G92" s="534">
        <v>120</v>
      </c>
      <c r="H92" s="968"/>
      <c r="I92" s="991"/>
      <c r="J92" s="991"/>
      <c r="K92" s="1268"/>
      <c r="L92" s="1215"/>
      <c r="M92" s="1215"/>
      <c r="N92" s="1215"/>
      <c r="O92" s="1219"/>
      <c r="P92" s="1191"/>
      <c r="Q92" s="1269"/>
      <c r="R92" s="1269"/>
      <c r="S92" s="1269"/>
      <c r="T92" s="1134">
        <f t="shared" si="15"/>
        <v>0</v>
      </c>
      <c r="U92" s="1221"/>
      <c r="V92" s="1221"/>
      <c r="W92" s="1221"/>
      <c r="X92" s="1221"/>
      <c r="Y92" s="1221"/>
      <c r="Z92" s="1221"/>
      <c r="AA92" s="1221"/>
      <c r="AB92" s="1221"/>
      <c r="AC92" s="1269"/>
      <c r="AD92" s="1269"/>
      <c r="AE92" s="1269"/>
      <c r="AF92" s="1269"/>
      <c r="AG92" s="1269"/>
      <c r="AH92" s="1270"/>
      <c r="AI92" s="1271"/>
      <c r="AJ92" s="1270"/>
      <c r="AK92" s="1270"/>
      <c r="AL92" s="1270"/>
      <c r="AM92" s="1270"/>
      <c r="AN92" s="1270"/>
      <c r="AO92" s="1271"/>
      <c r="AP92" s="1271"/>
      <c r="AQ92" s="1271"/>
      <c r="AR92" s="1271"/>
      <c r="AS92" s="1134">
        <f t="shared" si="16"/>
        <v>0</v>
      </c>
      <c r="AT92" s="1222"/>
      <c r="AU92" s="1273"/>
      <c r="AV92" s="1222"/>
      <c r="AW92" s="1221"/>
      <c r="AX92" s="1221"/>
      <c r="AY92" s="1221"/>
      <c r="AZ92" s="1221"/>
      <c r="BA92" s="1221"/>
      <c r="BB92" s="1222"/>
      <c r="BC92" s="1274"/>
      <c r="BD92" s="1258"/>
      <c r="BE92" s="1273"/>
      <c r="BF92" s="1273"/>
      <c r="BG92" s="1273"/>
      <c r="BH92" s="1273"/>
      <c r="BI92" s="1273"/>
      <c r="BJ92" s="1269"/>
      <c r="BK92" s="1269"/>
      <c r="BL92" s="1269"/>
      <c r="BM92" s="1269"/>
      <c r="BN92" s="1269"/>
      <c r="BO92" s="1273"/>
      <c r="BP92" s="990"/>
      <c r="BQ92" s="967"/>
    </row>
    <row r="93" spans="1:69" ht="29" outlineLevel="1" x14ac:dyDescent="0.25">
      <c r="A93" s="1277">
        <v>23.1</v>
      </c>
      <c r="B93" s="1278" t="s">
        <v>1591</v>
      </c>
      <c r="C93" s="1275" t="s">
        <v>891</v>
      </c>
      <c r="D93" s="1143"/>
      <c r="E93" s="965"/>
      <c r="F93" s="989"/>
      <c r="G93" s="968">
        <v>120</v>
      </c>
      <c r="H93" s="968"/>
      <c r="I93" s="991"/>
      <c r="J93" s="991"/>
      <c r="K93" s="1268"/>
      <c r="L93" s="1215"/>
      <c r="M93" s="1215"/>
      <c r="N93" s="1215"/>
      <c r="O93" s="1219" t="s">
        <v>1590</v>
      </c>
      <c r="P93" s="1191"/>
      <c r="Q93" s="1269"/>
      <c r="R93" s="1269"/>
      <c r="S93" s="1269"/>
      <c r="T93" s="1134">
        <f t="shared" si="15"/>
        <v>0</v>
      </c>
      <c r="U93" s="1221"/>
      <c r="V93" s="1221"/>
      <c r="W93" s="1221"/>
      <c r="X93" s="1221"/>
      <c r="Y93" s="1221">
        <v>30</v>
      </c>
      <c r="Z93" s="1221">
        <v>30</v>
      </c>
      <c r="AA93" s="1221">
        <v>30</v>
      </c>
      <c r="AB93" s="1221">
        <v>30</v>
      </c>
      <c r="AC93" s="1269"/>
      <c r="AD93" s="1269">
        <v>30</v>
      </c>
      <c r="AE93" s="1269">
        <v>30</v>
      </c>
      <c r="AF93" s="1269">
        <v>30</v>
      </c>
      <c r="AG93" s="1269">
        <v>30</v>
      </c>
      <c r="AH93" s="1270"/>
      <c r="AI93" s="1271"/>
      <c r="AJ93" s="1270"/>
      <c r="AK93" s="1270">
        <v>0.25</v>
      </c>
      <c r="AL93" s="1270">
        <v>0.5</v>
      </c>
      <c r="AM93" s="1270">
        <v>0.75</v>
      </c>
      <c r="AN93" s="1270">
        <v>1</v>
      </c>
      <c r="AO93" s="1271"/>
      <c r="AP93" s="1271"/>
      <c r="AQ93" s="1271"/>
      <c r="AR93" s="1271"/>
      <c r="AS93" s="1134">
        <f t="shared" si="16"/>
        <v>0</v>
      </c>
      <c r="AT93" s="1222"/>
      <c r="AU93" s="1273"/>
      <c r="AV93" s="1222"/>
      <c r="AW93" s="1221"/>
      <c r="AX93" s="1221">
        <v>30</v>
      </c>
      <c r="AY93" s="1221">
        <v>30</v>
      </c>
      <c r="AZ93" s="1221">
        <v>30</v>
      </c>
      <c r="BA93" s="1221">
        <v>30</v>
      </c>
      <c r="BB93" s="1222"/>
      <c r="BC93" s="1274"/>
      <c r="BD93" s="1258"/>
      <c r="BE93" s="1273"/>
      <c r="BF93" s="1273"/>
      <c r="BG93" s="1273"/>
      <c r="BH93" s="1273"/>
      <c r="BI93" s="1273"/>
      <c r="BJ93" s="1269"/>
      <c r="BK93" s="1269">
        <v>30</v>
      </c>
      <c r="BL93" s="1269">
        <v>30</v>
      </c>
      <c r="BM93" s="1269">
        <v>30</v>
      </c>
      <c r="BN93" s="1269">
        <v>30</v>
      </c>
      <c r="BO93" s="1273"/>
      <c r="BP93" s="990"/>
      <c r="BQ93" s="967"/>
    </row>
    <row r="94" spans="1:69" ht="41.25" customHeight="1" outlineLevel="1" x14ac:dyDescent="0.25">
      <c r="A94" s="1158">
        <v>24</v>
      </c>
      <c r="B94" s="1142" t="s">
        <v>1589</v>
      </c>
      <c r="C94" s="1143" t="s">
        <v>889</v>
      </c>
      <c r="D94" s="1143" t="s">
        <v>1571</v>
      </c>
      <c r="E94" s="965" t="s">
        <v>1570</v>
      </c>
      <c r="F94" s="989"/>
      <c r="G94" s="534">
        <v>30</v>
      </c>
      <c r="H94" s="968"/>
      <c r="I94" s="991"/>
      <c r="J94" s="991"/>
      <c r="K94" s="1268"/>
      <c r="L94" s="1215"/>
      <c r="M94" s="1215"/>
      <c r="N94" s="1215"/>
      <c r="O94" s="1219"/>
      <c r="P94" s="1191"/>
      <c r="Q94" s="1269"/>
      <c r="R94" s="1269"/>
      <c r="S94" s="1269"/>
      <c r="T94" s="1134">
        <f t="shared" si="15"/>
        <v>0</v>
      </c>
      <c r="U94" s="1221"/>
      <c r="V94" s="1221"/>
      <c r="W94" s="1221"/>
      <c r="X94" s="1221"/>
      <c r="Y94" s="1221"/>
      <c r="Z94" s="1221"/>
      <c r="AA94" s="1221"/>
      <c r="AB94" s="1221"/>
      <c r="AC94" s="1269"/>
      <c r="AD94" s="1269"/>
      <c r="AE94" s="1269"/>
      <c r="AF94" s="1269"/>
      <c r="AG94" s="1269"/>
      <c r="AH94" s="1270"/>
      <c r="AI94" s="1271"/>
      <c r="AJ94" s="1270"/>
      <c r="AK94" s="1270"/>
      <c r="AL94" s="1270"/>
      <c r="AM94" s="1270"/>
      <c r="AN94" s="1270"/>
      <c r="AO94" s="1271"/>
      <c r="AP94" s="1271"/>
      <c r="AQ94" s="1271"/>
      <c r="AR94" s="1271"/>
      <c r="AS94" s="1134">
        <f t="shared" si="16"/>
        <v>0</v>
      </c>
      <c r="AT94" s="1222"/>
      <c r="AU94" s="1273"/>
      <c r="AV94" s="1222"/>
      <c r="AW94" s="1221"/>
      <c r="AX94" s="1221"/>
      <c r="AY94" s="1221"/>
      <c r="AZ94" s="1221"/>
      <c r="BA94" s="1221"/>
      <c r="BB94" s="1222"/>
      <c r="BC94" s="1274"/>
      <c r="BD94" s="1258"/>
      <c r="BE94" s="1273"/>
      <c r="BF94" s="1273"/>
      <c r="BG94" s="1273"/>
      <c r="BH94" s="1273"/>
      <c r="BI94" s="1273"/>
      <c r="BJ94" s="1269"/>
      <c r="BK94" s="1269"/>
      <c r="BL94" s="1269"/>
      <c r="BM94" s="1269"/>
      <c r="BN94" s="1269"/>
      <c r="BO94" s="1273"/>
      <c r="BP94" s="990"/>
      <c r="BQ94" s="967"/>
    </row>
    <row r="95" spans="1:69" ht="36" customHeight="1" outlineLevel="1" x14ac:dyDescent="0.25">
      <c r="A95" s="1277">
        <v>24.1</v>
      </c>
      <c r="B95" s="1278" t="s">
        <v>1589</v>
      </c>
      <c r="C95" s="1275" t="s">
        <v>891</v>
      </c>
      <c r="D95" s="1143"/>
      <c r="E95" s="965"/>
      <c r="F95" s="989"/>
      <c r="G95" s="968">
        <v>30</v>
      </c>
      <c r="H95" s="968"/>
      <c r="I95" s="991"/>
      <c r="J95" s="991"/>
      <c r="K95" s="1268"/>
      <c r="L95" s="1215"/>
      <c r="M95" s="1215"/>
      <c r="N95" s="1215"/>
      <c r="O95" s="1219" t="s">
        <v>1584</v>
      </c>
      <c r="P95" s="1191"/>
      <c r="Q95" s="1269"/>
      <c r="R95" s="1269"/>
      <c r="S95" s="1269"/>
      <c r="T95" s="1134">
        <f t="shared" si="15"/>
        <v>0</v>
      </c>
      <c r="U95" s="1221"/>
      <c r="V95" s="1221"/>
      <c r="W95" s="1221"/>
      <c r="X95" s="1221"/>
      <c r="Y95" s="1221">
        <v>15</v>
      </c>
      <c r="Z95" s="1221">
        <v>15</v>
      </c>
      <c r="AA95" s="1221"/>
      <c r="AB95" s="1221"/>
      <c r="AC95" s="1269"/>
      <c r="AD95" s="1269">
        <v>15</v>
      </c>
      <c r="AE95" s="1269">
        <v>15</v>
      </c>
      <c r="AF95" s="1269"/>
      <c r="AG95" s="1269"/>
      <c r="AH95" s="1270"/>
      <c r="AI95" s="1271"/>
      <c r="AJ95" s="1270"/>
      <c r="AK95" s="1270">
        <v>0.5</v>
      </c>
      <c r="AL95" s="1270">
        <v>1</v>
      </c>
      <c r="AM95" s="1270"/>
      <c r="AN95" s="1270"/>
      <c r="AO95" s="1271"/>
      <c r="AP95" s="1271"/>
      <c r="AQ95" s="1271"/>
      <c r="AR95" s="1271"/>
      <c r="AS95" s="1134">
        <f t="shared" si="16"/>
        <v>0</v>
      </c>
      <c r="AT95" s="1222"/>
      <c r="AU95" s="1273"/>
      <c r="AV95" s="1222"/>
      <c r="AW95" s="1221"/>
      <c r="AX95" s="1221">
        <v>15</v>
      </c>
      <c r="AY95" s="1221">
        <v>15</v>
      </c>
      <c r="AZ95" s="1221"/>
      <c r="BA95" s="1221"/>
      <c r="BB95" s="1222"/>
      <c r="BC95" s="1274"/>
      <c r="BD95" s="1258"/>
      <c r="BE95" s="1273"/>
      <c r="BF95" s="1273"/>
      <c r="BG95" s="1273"/>
      <c r="BH95" s="1273"/>
      <c r="BI95" s="1273"/>
      <c r="BJ95" s="1269"/>
      <c r="BK95" s="1269">
        <v>15</v>
      </c>
      <c r="BL95" s="1269">
        <v>15</v>
      </c>
      <c r="BM95" s="1269"/>
      <c r="BN95" s="1269"/>
      <c r="BO95" s="1273"/>
      <c r="BP95" s="990"/>
      <c r="BQ95" s="967"/>
    </row>
    <row r="96" spans="1:69" ht="41.25" customHeight="1" outlineLevel="1" x14ac:dyDescent="0.25">
      <c r="A96" s="1158">
        <v>25</v>
      </c>
      <c r="B96" s="1142" t="s">
        <v>1588</v>
      </c>
      <c r="C96" s="1143" t="s">
        <v>889</v>
      </c>
      <c r="D96" s="1143" t="s">
        <v>1571</v>
      </c>
      <c r="E96" s="965" t="s">
        <v>1570</v>
      </c>
      <c r="F96" s="989"/>
      <c r="G96" s="534">
        <v>32.5</v>
      </c>
      <c r="H96" s="968"/>
      <c r="I96" s="991"/>
      <c r="J96" s="991"/>
      <c r="K96" s="1268"/>
      <c r="L96" s="1215"/>
      <c r="M96" s="1215"/>
      <c r="N96" s="1215"/>
      <c r="O96" s="1219"/>
      <c r="P96" s="1191"/>
      <c r="Q96" s="1269"/>
      <c r="R96" s="1269"/>
      <c r="S96" s="1269"/>
      <c r="T96" s="1134">
        <f t="shared" si="15"/>
        <v>0</v>
      </c>
      <c r="U96" s="1221"/>
      <c r="V96" s="1221"/>
      <c r="W96" s="1221"/>
      <c r="X96" s="1221"/>
      <c r="Y96" s="1221"/>
      <c r="Z96" s="1221"/>
      <c r="AA96" s="1221"/>
      <c r="AB96" s="1221"/>
      <c r="AC96" s="1269"/>
      <c r="AD96" s="1269"/>
      <c r="AE96" s="1269"/>
      <c r="AF96" s="1269"/>
      <c r="AG96" s="1269"/>
      <c r="AH96" s="1270"/>
      <c r="AI96" s="1271"/>
      <c r="AJ96" s="1270"/>
      <c r="AK96" s="1270"/>
      <c r="AL96" s="1270"/>
      <c r="AM96" s="1270"/>
      <c r="AN96" s="1270"/>
      <c r="AO96" s="1271"/>
      <c r="AP96" s="1271"/>
      <c r="AQ96" s="1271"/>
      <c r="AR96" s="1271"/>
      <c r="AS96" s="1134">
        <f t="shared" si="16"/>
        <v>0</v>
      </c>
      <c r="AT96" s="1222"/>
      <c r="AU96" s="1273"/>
      <c r="AV96" s="1222"/>
      <c r="AW96" s="1221"/>
      <c r="AX96" s="1221"/>
      <c r="AY96" s="1221"/>
      <c r="AZ96" s="1221"/>
      <c r="BA96" s="1221"/>
      <c r="BB96" s="1222"/>
      <c r="BC96" s="1274"/>
      <c r="BD96" s="1258"/>
      <c r="BE96" s="1273"/>
      <c r="BF96" s="1273"/>
      <c r="BG96" s="1273"/>
      <c r="BH96" s="1273"/>
      <c r="BI96" s="1273"/>
      <c r="BJ96" s="1269"/>
      <c r="BK96" s="1269"/>
      <c r="BL96" s="1269"/>
      <c r="BM96" s="1269"/>
      <c r="BN96" s="1269"/>
      <c r="BO96" s="1273"/>
      <c r="BP96" s="990"/>
      <c r="BQ96" s="967"/>
    </row>
    <row r="97" spans="1:69" ht="25" outlineLevel="1" x14ac:dyDescent="0.25">
      <c r="A97" s="1277">
        <v>25.1</v>
      </c>
      <c r="B97" s="1278" t="s">
        <v>1587</v>
      </c>
      <c r="C97" s="1275" t="s">
        <v>891</v>
      </c>
      <c r="D97" s="1143"/>
      <c r="E97" s="965"/>
      <c r="F97" s="989"/>
      <c r="G97" s="968">
        <v>4.5</v>
      </c>
      <c r="H97" s="968"/>
      <c r="I97" s="991"/>
      <c r="J97" s="991"/>
      <c r="K97" s="1268"/>
      <c r="L97" s="1215"/>
      <c r="M97" s="1215"/>
      <c r="N97" s="1215"/>
      <c r="O97" s="1219" t="s">
        <v>1584</v>
      </c>
      <c r="P97" s="1191"/>
      <c r="Q97" s="1269"/>
      <c r="R97" s="1269"/>
      <c r="S97" s="1269"/>
      <c r="T97" s="1134">
        <f t="shared" si="15"/>
        <v>0</v>
      </c>
      <c r="U97" s="1221"/>
      <c r="V97" s="1221"/>
      <c r="W97" s="1221"/>
      <c r="X97" s="1221"/>
      <c r="Y97" s="1221"/>
      <c r="Z97" s="1215">
        <v>4.5</v>
      </c>
      <c r="AA97" s="1221"/>
      <c r="AB97" s="1221"/>
      <c r="AC97" s="1269"/>
      <c r="AD97" s="1269"/>
      <c r="AE97" s="968">
        <v>4.5</v>
      </c>
      <c r="AF97" s="1269"/>
      <c r="AG97" s="1269"/>
      <c r="AH97" s="1270"/>
      <c r="AI97" s="1271"/>
      <c r="AJ97" s="1270"/>
      <c r="AK97" s="1270"/>
      <c r="AL97" s="1270">
        <v>1</v>
      </c>
      <c r="AM97" s="1270"/>
      <c r="AN97" s="1270"/>
      <c r="AO97" s="1271"/>
      <c r="AP97" s="1271"/>
      <c r="AQ97" s="1271"/>
      <c r="AR97" s="1271"/>
      <c r="AS97" s="1134">
        <f t="shared" si="16"/>
        <v>0</v>
      </c>
      <c r="AT97" s="1222"/>
      <c r="AU97" s="1273"/>
      <c r="AV97" s="1222"/>
      <c r="AW97" s="1221"/>
      <c r="AX97" s="1221"/>
      <c r="AY97" s="1215">
        <v>4.5</v>
      </c>
      <c r="AZ97" s="1221"/>
      <c r="BA97" s="1221"/>
      <c r="BB97" s="1222"/>
      <c r="BC97" s="1274"/>
      <c r="BD97" s="1258"/>
      <c r="BE97" s="1273"/>
      <c r="BF97" s="1273"/>
      <c r="BG97" s="1273"/>
      <c r="BH97" s="1273"/>
      <c r="BI97" s="1273"/>
      <c r="BJ97" s="1269"/>
      <c r="BK97" s="1269"/>
      <c r="BL97" s="968">
        <v>4.5</v>
      </c>
      <c r="BM97" s="1269"/>
      <c r="BN97" s="1269"/>
      <c r="BO97" s="1273"/>
      <c r="BP97" s="990"/>
      <c r="BQ97" s="967"/>
    </row>
    <row r="98" spans="1:69" ht="29" outlineLevel="1" x14ac:dyDescent="0.25">
      <c r="A98" s="1277">
        <v>25.2</v>
      </c>
      <c r="B98" s="1279" t="s">
        <v>1586</v>
      </c>
      <c r="C98" s="1275" t="s">
        <v>891</v>
      </c>
      <c r="D98" s="1143"/>
      <c r="E98" s="965"/>
      <c r="F98" s="989"/>
      <c r="G98" s="968">
        <v>20</v>
      </c>
      <c r="H98" s="968"/>
      <c r="I98" s="991"/>
      <c r="J98" s="991"/>
      <c r="K98" s="1268"/>
      <c r="L98" s="1215"/>
      <c r="M98" s="1215"/>
      <c r="N98" s="1215"/>
      <c r="O98" s="1219" t="s">
        <v>1584</v>
      </c>
      <c r="P98" s="1191"/>
      <c r="Q98" s="1269"/>
      <c r="R98" s="1269"/>
      <c r="S98" s="1269"/>
      <c r="T98" s="1134">
        <f t="shared" si="15"/>
        <v>0</v>
      </c>
      <c r="U98" s="1221"/>
      <c r="V98" s="1221"/>
      <c r="W98" s="1221"/>
      <c r="X98" s="1221"/>
      <c r="Y98" s="1221"/>
      <c r="Z98" s="1215">
        <v>20</v>
      </c>
      <c r="AA98" s="1221"/>
      <c r="AB98" s="1221"/>
      <c r="AC98" s="1269"/>
      <c r="AD98" s="1269"/>
      <c r="AE98" s="968">
        <v>20</v>
      </c>
      <c r="AF98" s="1269"/>
      <c r="AG98" s="1269"/>
      <c r="AH98" s="1270"/>
      <c r="AI98" s="1271"/>
      <c r="AJ98" s="1270"/>
      <c r="AK98" s="1270"/>
      <c r="AL98" s="1270">
        <v>1</v>
      </c>
      <c r="AM98" s="1270"/>
      <c r="AN98" s="1270"/>
      <c r="AO98" s="1271"/>
      <c r="AP98" s="1271"/>
      <c r="AQ98" s="1271"/>
      <c r="AR98" s="1271"/>
      <c r="AS98" s="1134">
        <f t="shared" si="16"/>
        <v>0</v>
      </c>
      <c r="AT98" s="1222"/>
      <c r="AU98" s="1273"/>
      <c r="AV98" s="1222"/>
      <c r="AW98" s="1221"/>
      <c r="AX98" s="1221"/>
      <c r="AY98" s="1215">
        <v>20</v>
      </c>
      <c r="AZ98" s="1221"/>
      <c r="BA98" s="1221"/>
      <c r="BB98" s="1222"/>
      <c r="BC98" s="1274"/>
      <c r="BD98" s="1258"/>
      <c r="BE98" s="1273"/>
      <c r="BF98" s="1273"/>
      <c r="BG98" s="1273"/>
      <c r="BH98" s="1273"/>
      <c r="BI98" s="1273"/>
      <c r="BJ98" s="1269"/>
      <c r="BK98" s="1269"/>
      <c r="BL98" s="968">
        <v>20</v>
      </c>
      <c r="BM98" s="1269"/>
      <c r="BN98" s="1269"/>
      <c r="BO98" s="1273"/>
      <c r="BP98" s="990"/>
      <c r="BQ98" s="967"/>
    </row>
    <row r="99" spans="1:69" ht="29" outlineLevel="1" x14ac:dyDescent="0.25">
      <c r="A99" s="1277">
        <v>25.3</v>
      </c>
      <c r="B99" s="1279" t="s">
        <v>1585</v>
      </c>
      <c r="C99" s="1275" t="s">
        <v>891</v>
      </c>
      <c r="D99" s="1143"/>
      <c r="E99" s="965"/>
      <c r="F99" s="989"/>
      <c r="G99" s="968">
        <v>8</v>
      </c>
      <c r="H99" s="968"/>
      <c r="I99" s="991"/>
      <c r="J99" s="991"/>
      <c r="K99" s="1268"/>
      <c r="L99" s="1215"/>
      <c r="M99" s="1215"/>
      <c r="N99" s="1215"/>
      <c r="O99" s="1219" t="s">
        <v>1584</v>
      </c>
      <c r="P99" s="1191"/>
      <c r="Q99" s="1269"/>
      <c r="R99" s="1269"/>
      <c r="S99" s="1269"/>
      <c r="T99" s="1134">
        <f t="shared" si="15"/>
        <v>0</v>
      </c>
      <c r="U99" s="1221"/>
      <c r="V99" s="1221"/>
      <c r="W99" s="1221"/>
      <c r="X99" s="1221"/>
      <c r="Y99" s="1221"/>
      <c r="Z99" s="1215">
        <v>8</v>
      </c>
      <c r="AA99" s="1221"/>
      <c r="AB99" s="1221"/>
      <c r="AC99" s="1269"/>
      <c r="AD99" s="1269"/>
      <c r="AE99" s="968">
        <v>8</v>
      </c>
      <c r="AF99" s="1269"/>
      <c r="AG99" s="1269"/>
      <c r="AH99" s="1270"/>
      <c r="AI99" s="1271"/>
      <c r="AJ99" s="1270"/>
      <c r="AK99" s="1270"/>
      <c r="AL99" s="1270">
        <v>1</v>
      </c>
      <c r="AM99" s="1270"/>
      <c r="AN99" s="1270"/>
      <c r="AO99" s="1271"/>
      <c r="AP99" s="1271"/>
      <c r="AQ99" s="1271"/>
      <c r="AR99" s="1271"/>
      <c r="AS99" s="1134">
        <f t="shared" si="16"/>
        <v>0</v>
      </c>
      <c r="AT99" s="1222"/>
      <c r="AU99" s="1273"/>
      <c r="AV99" s="1222"/>
      <c r="AW99" s="1221"/>
      <c r="AX99" s="1221"/>
      <c r="AY99" s="1215">
        <v>8</v>
      </c>
      <c r="AZ99" s="1221"/>
      <c r="BA99" s="1221"/>
      <c r="BB99" s="1222"/>
      <c r="BC99" s="1274"/>
      <c r="BD99" s="1258"/>
      <c r="BE99" s="1273"/>
      <c r="BF99" s="1273"/>
      <c r="BG99" s="1273"/>
      <c r="BH99" s="1273"/>
      <c r="BI99" s="1273"/>
      <c r="BJ99" s="1269"/>
      <c r="BK99" s="1269"/>
      <c r="BL99" s="968">
        <v>8</v>
      </c>
      <c r="BM99" s="1269"/>
      <c r="BN99" s="1269"/>
      <c r="BO99" s="1273"/>
      <c r="BP99" s="990"/>
      <c r="BQ99" s="967"/>
    </row>
    <row r="100" spans="1:69" ht="41.25" customHeight="1" outlineLevel="1" x14ac:dyDescent="0.25">
      <c r="A100" s="1158">
        <v>26</v>
      </c>
      <c r="B100" s="1142" t="s">
        <v>1583</v>
      </c>
      <c r="C100" s="1143" t="s">
        <v>889</v>
      </c>
      <c r="D100" s="1143" t="s">
        <v>1571</v>
      </c>
      <c r="E100" s="965" t="s">
        <v>1570</v>
      </c>
      <c r="F100" s="989"/>
      <c r="G100" s="534">
        <v>26</v>
      </c>
      <c r="H100" s="968"/>
      <c r="I100" s="991"/>
      <c r="J100" s="991"/>
      <c r="K100" s="1268"/>
      <c r="L100" s="1215"/>
      <c r="M100" s="1215"/>
      <c r="N100" s="1215"/>
      <c r="O100" s="1219"/>
      <c r="P100" s="1191"/>
      <c r="Q100" s="1269"/>
      <c r="R100" s="1269"/>
      <c r="S100" s="1269"/>
      <c r="T100" s="1134">
        <f t="shared" si="15"/>
        <v>0</v>
      </c>
      <c r="U100" s="1221"/>
      <c r="V100" s="1221"/>
      <c r="W100" s="1221"/>
      <c r="X100" s="1221"/>
      <c r="Y100" s="1221"/>
      <c r="Z100" s="1221"/>
      <c r="AA100" s="1221"/>
      <c r="AB100" s="1221"/>
      <c r="AC100" s="1269"/>
      <c r="AD100" s="1269"/>
      <c r="AE100" s="1269"/>
      <c r="AF100" s="1269"/>
      <c r="AG100" s="1269"/>
      <c r="AH100" s="1270"/>
      <c r="AI100" s="1271"/>
      <c r="AJ100" s="1270"/>
      <c r="AK100" s="1270"/>
      <c r="AL100" s="1270"/>
      <c r="AM100" s="1270"/>
      <c r="AN100" s="1270"/>
      <c r="AO100" s="1271"/>
      <c r="AP100" s="1271"/>
      <c r="AQ100" s="1271"/>
      <c r="AR100" s="1271"/>
      <c r="AS100" s="1134">
        <f t="shared" si="16"/>
        <v>0</v>
      </c>
      <c r="AT100" s="1222"/>
      <c r="AU100" s="1273"/>
      <c r="AV100" s="1222"/>
      <c r="AW100" s="1221"/>
      <c r="AX100" s="1221"/>
      <c r="AY100" s="1221"/>
      <c r="AZ100" s="1221"/>
      <c r="BA100" s="1221"/>
      <c r="BB100" s="1222"/>
      <c r="BC100" s="1274"/>
      <c r="BD100" s="1258"/>
      <c r="BE100" s="1273"/>
      <c r="BF100" s="1273"/>
      <c r="BG100" s="1273"/>
      <c r="BH100" s="1273"/>
      <c r="BI100" s="1273"/>
      <c r="BJ100" s="1269"/>
      <c r="BK100" s="1269"/>
      <c r="BL100" s="1269"/>
      <c r="BM100" s="1269"/>
      <c r="BN100" s="1269"/>
      <c r="BO100" s="1273"/>
      <c r="BP100" s="990"/>
      <c r="BQ100" s="967"/>
    </row>
    <row r="101" spans="1:69" outlineLevel="1" x14ac:dyDescent="0.25">
      <c r="A101" s="1277">
        <v>26.1</v>
      </c>
      <c r="B101" s="1278" t="s">
        <v>1582</v>
      </c>
      <c r="C101" s="1275" t="s">
        <v>891</v>
      </c>
      <c r="D101" s="1143"/>
      <c r="E101" s="965"/>
      <c r="F101" s="989"/>
      <c r="G101" s="968">
        <v>2.5</v>
      </c>
      <c r="H101" s="968"/>
      <c r="I101" s="991"/>
      <c r="J101" s="991"/>
      <c r="K101" s="1268"/>
      <c r="L101" s="1215"/>
      <c r="M101" s="1215"/>
      <c r="N101" s="1215"/>
      <c r="O101" s="1219" t="s">
        <v>1581</v>
      </c>
      <c r="P101" s="1191"/>
      <c r="Q101" s="1269"/>
      <c r="R101" s="1269"/>
      <c r="S101" s="1269"/>
      <c r="T101" s="1134">
        <f t="shared" si="15"/>
        <v>0</v>
      </c>
      <c r="U101" s="1221"/>
      <c r="V101" s="1221"/>
      <c r="W101" s="1221"/>
      <c r="X101" s="1221"/>
      <c r="Y101" s="1221"/>
      <c r="Z101" s="1221"/>
      <c r="AA101" s="1215">
        <v>2.5</v>
      </c>
      <c r="AB101" s="1221"/>
      <c r="AC101" s="1269"/>
      <c r="AD101" s="1269"/>
      <c r="AE101" s="1269"/>
      <c r="AF101" s="968">
        <v>2.5</v>
      </c>
      <c r="AG101" s="1269"/>
      <c r="AH101" s="1270"/>
      <c r="AI101" s="1271"/>
      <c r="AJ101" s="1270"/>
      <c r="AK101" s="1270"/>
      <c r="AL101" s="1270"/>
      <c r="AM101" s="1270">
        <v>1</v>
      </c>
      <c r="AN101" s="1270"/>
      <c r="AO101" s="1271"/>
      <c r="AP101" s="1271"/>
      <c r="AQ101" s="1271"/>
      <c r="AR101" s="1271"/>
      <c r="AS101" s="1134">
        <f t="shared" si="16"/>
        <v>0</v>
      </c>
      <c r="AT101" s="1222"/>
      <c r="AU101" s="1273"/>
      <c r="AV101" s="1222"/>
      <c r="AW101" s="1221"/>
      <c r="AX101" s="1221"/>
      <c r="AY101" s="1221"/>
      <c r="AZ101" s="1215">
        <v>2.5</v>
      </c>
      <c r="BA101" s="1221"/>
      <c r="BB101" s="1222"/>
      <c r="BC101" s="1274"/>
      <c r="BD101" s="1258"/>
      <c r="BE101" s="1273"/>
      <c r="BF101" s="1273"/>
      <c r="BG101" s="1273"/>
      <c r="BH101" s="1273"/>
      <c r="BI101" s="1273"/>
      <c r="BJ101" s="1269"/>
      <c r="BK101" s="1269"/>
      <c r="BL101" s="1269"/>
      <c r="BM101" s="968">
        <v>2.5</v>
      </c>
      <c r="BN101" s="1269"/>
      <c r="BO101" s="1273"/>
      <c r="BP101" s="990"/>
      <c r="BQ101" s="967"/>
    </row>
    <row r="102" spans="1:69" ht="29" outlineLevel="1" x14ac:dyDescent="0.25">
      <c r="A102" s="1277">
        <v>26.2</v>
      </c>
      <c r="B102" s="1279" t="s">
        <v>1580</v>
      </c>
      <c r="C102" s="1275" t="s">
        <v>891</v>
      </c>
      <c r="D102" s="1143"/>
      <c r="E102" s="965"/>
      <c r="F102" s="989"/>
      <c r="G102" s="968">
        <v>3.5</v>
      </c>
      <c r="H102" s="968"/>
      <c r="I102" s="991"/>
      <c r="J102" s="991"/>
      <c r="K102" s="1268"/>
      <c r="L102" s="1215"/>
      <c r="M102" s="1215"/>
      <c r="N102" s="1215"/>
      <c r="O102" s="1219" t="s">
        <v>1579</v>
      </c>
      <c r="P102" s="1191"/>
      <c r="Q102" s="1269"/>
      <c r="R102" s="1269"/>
      <c r="S102" s="1269"/>
      <c r="T102" s="1134">
        <f t="shared" si="15"/>
        <v>0</v>
      </c>
      <c r="U102" s="1221"/>
      <c r="V102" s="1221"/>
      <c r="W102" s="1221"/>
      <c r="X102" s="1221"/>
      <c r="Y102" s="1221"/>
      <c r="Z102" s="1221"/>
      <c r="AA102" s="1215">
        <v>3.5</v>
      </c>
      <c r="AB102" s="1221"/>
      <c r="AC102" s="1269"/>
      <c r="AD102" s="1269"/>
      <c r="AE102" s="1269"/>
      <c r="AF102" s="968">
        <v>3.5</v>
      </c>
      <c r="AG102" s="1269"/>
      <c r="AH102" s="1270"/>
      <c r="AI102" s="1271"/>
      <c r="AJ102" s="1270"/>
      <c r="AK102" s="1270"/>
      <c r="AL102" s="1270"/>
      <c r="AM102" s="1270">
        <v>1</v>
      </c>
      <c r="AN102" s="1270"/>
      <c r="AO102" s="1271"/>
      <c r="AP102" s="1271"/>
      <c r="AQ102" s="1271"/>
      <c r="AR102" s="1271"/>
      <c r="AS102" s="1134">
        <f t="shared" si="16"/>
        <v>0</v>
      </c>
      <c r="AT102" s="1222"/>
      <c r="AU102" s="1273"/>
      <c r="AV102" s="1222"/>
      <c r="AW102" s="1221"/>
      <c r="AX102" s="1221"/>
      <c r="AY102" s="1221"/>
      <c r="AZ102" s="1215">
        <v>3.5</v>
      </c>
      <c r="BA102" s="1221"/>
      <c r="BB102" s="1222"/>
      <c r="BC102" s="1274"/>
      <c r="BD102" s="1258"/>
      <c r="BE102" s="1273"/>
      <c r="BF102" s="1273"/>
      <c r="BG102" s="1273"/>
      <c r="BH102" s="1273"/>
      <c r="BI102" s="1273"/>
      <c r="BJ102" s="1269"/>
      <c r="BK102" s="1269"/>
      <c r="BL102" s="1269"/>
      <c r="BM102" s="968">
        <v>3.5</v>
      </c>
      <c r="BN102" s="1269"/>
      <c r="BO102" s="1273"/>
      <c r="BP102" s="990"/>
      <c r="BQ102" s="967"/>
    </row>
    <row r="103" spans="1:69" ht="29" outlineLevel="1" x14ac:dyDescent="0.25">
      <c r="A103" s="1277">
        <v>26.3</v>
      </c>
      <c r="B103" s="1279" t="s">
        <v>1578</v>
      </c>
      <c r="C103" s="1275" t="s">
        <v>891</v>
      </c>
      <c r="D103" s="1143"/>
      <c r="E103" s="965"/>
      <c r="F103" s="989"/>
      <c r="G103" s="968">
        <v>2</v>
      </c>
      <c r="H103" s="968"/>
      <c r="I103" s="991"/>
      <c r="J103" s="991"/>
      <c r="K103" s="1268"/>
      <c r="L103" s="1215"/>
      <c r="M103" s="1215"/>
      <c r="N103" s="1215"/>
      <c r="O103" s="1219" t="s">
        <v>1575</v>
      </c>
      <c r="P103" s="1191"/>
      <c r="Q103" s="1269"/>
      <c r="R103" s="1269"/>
      <c r="S103" s="1269"/>
      <c r="T103" s="1134">
        <f t="shared" si="15"/>
        <v>0</v>
      </c>
      <c r="U103" s="1221"/>
      <c r="V103" s="1221"/>
      <c r="W103" s="1221"/>
      <c r="X103" s="1221"/>
      <c r="Y103" s="1221"/>
      <c r="Z103" s="1221"/>
      <c r="AA103" s="1215">
        <v>2</v>
      </c>
      <c r="AB103" s="1221"/>
      <c r="AC103" s="1269"/>
      <c r="AD103" s="1269"/>
      <c r="AE103" s="1269"/>
      <c r="AF103" s="968">
        <v>2</v>
      </c>
      <c r="AG103" s="1269"/>
      <c r="AH103" s="1270"/>
      <c r="AI103" s="1271"/>
      <c r="AJ103" s="1270"/>
      <c r="AK103" s="1270"/>
      <c r="AL103" s="1270"/>
      <c r="AM103" s="1270">
        <v>1</v>
      </c>
      <c r="AN103" s="1270"/>
      <c r="AO103" s="1271"/>
      <c r="AP103" s="1271"/>
      <c r="AQ103" s="1271"/>
      <c r="AR103" s="1271"/>
      <c r="AS103" s="1134">
        <f t="shared" si="16"/>
        <v>0</v>
      </c>
      <c r="AT103" s="1222"/>
      <c r="AU103" s="1273"/>
      <c r="AV103" s="1222"/>
      <c r="AW103" s="1221"/>
      <c r="AX103" s="1221"/>
      <c r="AY103" s="1221"/>
      <c r="AZ103" s="1215">
        <v>2</v>
      </c>
      <c r="BA103" s="1221"/>
      <c r="BB103" s="1222"/>
      <c r="BC103" s="1274"/>
      <c r="BD103" s="1258"/>
      <c r="BE103" s="1273"/>
      <c r="BF103" s="1273"/>
      <c r="BG103" s="1273"/>
      <c r="BH103" s="1273"/>
      <c r="BI103" s="1273"/>
      <c r="BJ103" s="1269"/>
      <c r="BK103" s="1269"/>
      <c r="BL103" s="1269"/>
      <c r="BM103" s="968">
        <v>2</v>
      </c>
      <c r="BN103" s="1269"/>
      <c r="BO103" s="1273"/>
      <c r="BP103" s="990"/>
      <c r="BQ103" s="967"/>
    </row>
    <row r="104" spans="1:69" ht="29" outlineLevel="1" x14ac:dyDescent="0.25">
      <c r="A104" s="1277">
        <v>26.4</v>
      </c>
      <c r="B104" s="1279" t="s">
        <v>1577</v>
      </c>
      <c r="C104" s="1275" t="s">
        <v>891</v>
      </c>
      <c r="D104" s="1143"/>
      <c r="E104" s="965"/>
      <c r="F104" s="989"/>
      <c r="G104" s="968">
        <v>8</v>
      </c>
      <c r="H104" s="968"/>
      <c r="I104" s="991"/>
      <c r="J104" s="991"/>
      <c r="K104" s="1268"/>
      <c r="L104" s="1215"/>
      <c r="M104" s="1215"/>
      <c r="N104" s="1215"/>
      <c r="O104" s="1219" t="s">
        <v>1575</v>
      </c>
      <c r="P104" s="1191"/>
      <c r="Q104" s="1269"/>
      <c r="R104" s="1269"/>
      <c r="S104" s="1269"/>
      <c r="T104" s="1134">
        <f t="shared" si="15"/>
        <v>0</v>
      </c>
      <c r="U104" s="1221"/>
      <c r="V104" s="1221"/>
      <c r="W104" s="1221"/>
      <c r="X104" s="1221"/>
      <c r="Y104" s="1221"/>
      <c r="Z104" s="1221"/>
      <c r="AA104" s="1215">
        <v>8</v>
      </c>
      <c r="AB104" s="1221"/>
      <c r="AC104" s="1269"/>
      <c r="AD104" s="1269"/>
      <c r="AE104" s="1269"/>
      <c r="AF104" s="968">
        <v>8</v>
      </c>
      <c r="AG104" s="1269"/>
      <c r="AH104" s="1270"/>
      <c r="AI104" s="1271"/>
      <c r="AJ104" s="1270"/>
      <c r="AK104" s="1270"/>
      <c r="AL104" s="1270"/>
      <c r="AM104" s="1270">
        <v>1</v>
      </c>
      <c r="AN104" s="1270"/>
      <c r="AO104" s="1271"/>
      <c r="AP104" s="1271"/>
      <c r="AQ104" s="1271"/>
      <c r="AR104" s="1271"/>
      <c r="AS104" s="1134">
        <f t="shared" si="16"/>
        <v>0</v>
      </c>
      <c r="AT104" s="1222"/>
      <c r="AU104" s="1273"/>
      <c r="AV104" s="1222"/>
      <c r="AW104" s="1221"/>
      <c r="AX104" s="1221"/>
      <c r="AY104" s="1221"/>
      <c r="AZ104" s="1215">
        <v>8</v>
      </c>
      <c r="BA104" s="1221"/>
      <c r="BB104" s="1222"/>
      <c r="BC104" s="1274"/>
      <c r="BD104" s="1258"/>
      <c r="BE104" s="1273"/>
      <c r="BF104" s="1273"/>
      <c r="BG104" s="1273"/>
      <c r="BH104" s="1273"/>
      <c r="BI104" s="1273"/>
      <c r="BJ104" s="1269"/>
      <c r="BK104" s="1269"/>
      <c r="BL104" s="1269"/>
      <c r="BM104" s="968">
        <v>8</v>
      </c>
      <c r="BN104" s="1269"/>
      <c r="BO104" s="1273"/>
      <c r="BP104" s="990"/>
      <c r="BQ104" s="967"/>
    </row>
    <row r="105" spans="1:69" ht="45" customHeight="1" outlineLevel="1" x14ac:dyDescent="0.25">
      <c r="A105" s="1277">
        <v>26.5</v>
      </c>
      <c r="B105" s="1279" t="s">
        <v>1576</v>
      </c>
      <c r="C105" s="1275" t="s">
        <v>891</v>
      </c>
      <c r="D105" s="1143"/>
      <c r="E105" s="965"/>
      <c r="F105" s="989"/>
      <c r="G105" s="968">
        <v>4.5</v>
      </c>
      <c r="H105" s="968"/>
      <c r="I105" s="991"/>
      <c r="J105" s="991"/>
      <c r="K105" s="1268"/>
      <c r="L105" s="1215"/>
      <c r="M105" s="1215"/>
      <c r="N105" s="1215"/>
      <c r="O105" s="1219" t="s">
        <v>1575</v>
      </c>
      <c r="P105" s="1191"/>
      <c r="Q105" s="1269"/>
      <c r="R105" s="1269"/>
      <c r="S105" s="1269"/>
      <c r="T105" s="1134">
        <f t="shared" si="15"/>
        <v>0</v>
      </c>
      <c r="U105" s="1221"/>
      <c r="V105" s="1221"/>
      <c r="W105" s="1221"/>
      <c r="X105" s="1221"/>
      <c r="Y105" s="1221"/>
      <c r="Z105" s="1221"/>
      <c r="AA105" s="1215">
        <v>4.5</v>
      </c>
      <c r="AB105" s="1221"/>
      <c r="AC105" s="1269"/>
      <c r="AD105" s="1269"/>
      <c r="AE105" s="1269"/>
      <c r="AF105" s="968">
        <v>4.5</v>
      </c>
      <c r="AG105" s="1269"/>
      <c r="AH105" s="1270"/>
      <c r="AI105" s="1271"/>
      <c r="AJ105" s="1270"/>
      <c r="AK105" s="1270"/>
      <c r="AL105" s="1270"/>
      <c r="AM105" s="1270">
        <v>1</v>
      </c>
      <c r="AN105" s="1270"/>
      <c r="AO105" s="1271"/>
      <c r="AP105" s="1271"/>
      <c r="AQ105" s="1271"/>
      <c r="AR105" s="1271"/>
      <c r="AS105" s="1134">
        <f t="shared" si="16"/>
        <v>0</v>
      </c>
      <c r="AT105" s="1222"/>
      <c r="AU105" s="1273"/>
      <c r="AV105" s="1222"/>
      <c r="AW105" s="1221"/>
      <c r="AX105" s="1221"/>
      <c r="AY105" s="1221"/>
      <c r="AZ105" s="1215">
        <v>4.5</v>
      </c>
      <c r="BA105" s="1221"/>
      <c r="BB105" s="1222"/>
      <c r="BC105" s="1274"/>
      <c r="BD105" s="1258"/>
      <c r="BE105" s="1273"/>
      <c r="BF105" s="1273"/>
      <c r="BG105" s="1273"/>
      <c r="BH105" s="1273"/>
      <c r="BI105" s="1273"/>
      <c r="BJ105" s="1269"/>
      <c r="BK105" s="1269"/>
      <c r="BL105" s="1269"/>
      <c r="BM105" s="968">
        <v>4.5</v>
      </c>
      <c r="BN105" s="1269"/>
      <c r="BO105" s="1273"/>
      <c r="BP105" s="990"/>
      <c r="BQ105" s="967"/>
    </row>
    <row r="106" spans="1:69" ht="29" outlineLevel="1" x14ac:dyDescent="0.25">
      <c r="A106" s="1277">
        <v>26.6</v>
      </c>
      <c r="B106" s="1279" t="s">
        <v>1574</v>
      </c>
      <c r="C106" s="1275" t="s">
        <v>891</v>
      </c>
      <c r="D106" s="1143"/>
      <c r="E106" s="965"/>
      <c r="F106" s="989"/>
      <c r="G106" s="968">
        <v>5.5</v>
      </c>
      <c r="H106" s="968"/>
      <c r="I106" s="991"/>
      <c r="J106" s="991"/>
      <c r="K106" s="1268"/>
      <c r="L106" s="1215"/>
      <c r="M106" s="1215"/>
      <c r="N106" s="1215"/>
      <c r="O106" s="1219" t="s">
        <v>1573</v>
      </c>
      <c r="P106" s="1191"/>
      <c r="Q106" s="1269"/>
      <c r="R106" s="1269"/>
      <c r="S106" s="1269"/>
      <c r="T106" s="1134">
        <f t="shared" si="15"/>
        <v>0</v>
      </c>
      <c r="U106" s="1221"/>
      <c r="V106" s="1221"/>
      <c r="W106" s="1221"/>
      <c r="X106" s="1221"/>
      <c r="Y106" s="1221"/>
      <c r="Z106" s="1221"/>
      <c r="AA106" s="1215">
        <v>5.5</v>
      </c>
      <c r="AB106" s="1221"/>
      <c r="AC106" s="1269"/>
      <c r="AD106" s="1269"/>
      <c r="AE106" s="1269"/>
      <c r="AF106" s="968">
        <v>5.5</v>
      </c>
      <c r="AG106" s="1269"/>
      <c r="AH106" s="1270"/>
      <c r="AI106" s="1271"/>
      <c r="AJ106" s="1270"/>
      <c r="AK106" s="1270"/>
      <c r="AL106" s="1270"/>
      <c r="AM106" s="1270">
        <v>1</v>
      </c>
      <c r="AN106" s="1270"/>
      <c r="AO106" s="1271"/>
      <c r="AP106" s="1271"/>
      <c r="AQ106" s="1271"/>
      <c r="AR106" s="1271"/>
      <c r="AS106" s="1134">
        <f t="shared" si="16"/>
        <v>0</v>
      </c>
      <c r="AT106" s="1222"/>
      <c r="AU106" s="1273"/>
      <c r="AV106" s="1222"/>
      <c r="AW106" s="1221"/>
      <c r="AX106" s="1221"/>
      <c r="AY106" s="1221"/>
      <c r="AZ106" s="1215">
        <v>5.5</v>
      </c>
      <c r="BA106" s="1221"/>
      <c r="BB106" s="1222"/>
      <c r="BC106" s="1274"/>
      <c r="BD106" s="1258"/>
      <c r="BE106" s="1273"/>
      <c r="BF106" s="1273"/>
      <c r="BG106" s="1273"/>
      <c r="BH106" s="1273"/>
      <c r="BI106" s="1273"/>
      <c r="BJ106" s="1269"/>
      <c r="BK106" s="1269"/>
      <c r="BL106" s="1269"/>
      <c r="BM106" s="968">
        <v>5.5</v>
      </c>
      <c r="BN106" s="1269"/>
      <c r="BO106" s="1273"/>
      <c r="BP106" s="990"/>
      <c r="BQ106" s="967"/>
    </row>
    <row r="107" spans="1:69" ht="41.25" customHeight="1" outlineLevel="1" x14ac:dyDescent="0.25">
      <c r="A107" s="1158">
        <v>27</v>
      </c>
      <c r="B107" s="1142" t="s">
        <v>1572</v>
      </c>
      <c r="C107" s="1143" t="s">
        <v>889</v>
      </c>
      <c r="D107" s="1143" t="s">
        <v>1571</v>
      </c>
      <c r="E107" s="965" t="s">
        <v>1570</v>
      </c>
      <c r="F107" s="989"/>
      <c r="G107" s="534">
        <v>25.43</v>
      </c>
      <c r="H107" s="968"/>
      <c r="I107" s="991"/>
      <c r="J107" s="991"/>
      <c r="K107" s="1268"/>
      <c r="L107" s="1215"/>
      <c r="M107" s="1215"/>
      <c r="N107" s="1215"/>
      <c r="O107" s="1219"/>
      <c r="P107" s="1191"/>
      <c r="Q107" s="1269"/>
      <c r="R107" s="1269"/>
      <c r="S107" s="1269"/>
      <c r="T107" s="1134">
        <f t="shared" si="15"/>
        <v>0</v>
      </c>
      <c r="U107" s="1221"/>
      <c r="V107" s="1221"/>
      <c r="W107" s="1221"/>
      <c r="X107" s="1221"/>
      <c r="Y107" s="1221"/>
      <c r="Z107" s="1221"/>
      <c r="AA107" s="1221"/>
      <c r="AB107" s="1221"/>
      <c r="AC107" s="1269"/>
      <c r="AD107" s="1269"/>
      <c r="AE107" s="1269"/>
      <c r="AF107" s="1269"/>
      <c r="AG107" s="1269"/>
      <c r="AH107" s="1270"/>
      <c r="AI107" s="1271"/>
      <c r="AJ107" s="1270"/>
      <c r="AK107" s="1270"/>
      <c r="AL107" s="1270"/>
      <c r="AM107" s="1270"/>
      <c r="AN107" s="1270"/>
      <c r="AO107" s="1271"/>
      <c r="AP107" s="1271"/>
      <c r="AQ107" s="1271"/>
      <c r="AR107" s="1271"/>
      <c r="AS107" s="1134">
        <f t="shared" si="16"/>
        <v>0</v>
      </c>
      <c r="AT107" s="1222"/>
      <c r="AU107" s="1273"/>
      <c r="AV107" s="1222"/>
      <c r="AW107" s="1221"/>
      <c r="AX107" s="1221"/>
      <c r="AY107" s="1221"/>
      <c r="AZ107" s="1221"/>
      <c r="BA107" s="1221"/>
      <c r="BB107" s="1222"/>
      <c r="BC107" s="1274"/>
      <c r="BD107" s="1258"/>
      <c r="BE107" s="1273"/>
      <c r="BF107" s="1273"/>
      <c r="BG107" s="1273"/>
      <c r="BH107" s="1273"/>
      <c r="BI107" s="1273"/>
      <c r="BJ107" s="1269"/>
      <c r="BK107" s="1269"/>
      <c r="BL107" s="1269"/>
      <c r="BM107" s="1269"/>
      <c r="BN107" s="1269"/>
      <c r="BO107" s="1273"/>
      <c r="BP107" s="990"/>
      <c r="BQ107" s="967"/>
    </row>
    <row r="108" spans="1:69" ht="45" customHeight="1" outlineLevel="1" x14ac:dyDescent="0.25">
      <c r="A108" s="1277">
        <v>27.1</v>
      </c>
      <c r="B108" s="1280" t="s">
        <v>1569</v>
      </c>
      <c r="C108" s="1275" t="s">
        <v>891</v>
      </c>
      <c r="D108" s="1143"/>
      <c r="E108" s="965"/>
      <c r="F108" s="989"/>
      <c r="G108" s="968">
        <v>6</v>
      </c>
      <c r="H108" s="968"/>
      <c r="I108" s="991"/>
      <c r="J108" s="991"/>
      <c r="K108" s="1268"/>
      <c r="L108" s="1215"/>
      <c r="M108" s="1215"/>
      <c r="N108" s="1215"/>
      <c r="O108" s="1219" t="s">
        <v>1562</v>
      </c>
      <c r="P108" s="1191"/>
      <c r="Q108" s="1269"/>
      <c r="R108" s="1269"/>
      <c r="S108" s="1269"/>
      <c r="T108" s="1134">
        <f t="shared" si="15"/>
        <v>0</v>
      </c>
      <c r="U108" s="1221"/>
      <c r="V108" s="1221"/>
      <c r="W108" s="1221"/>
      <c r="X108" s="1221"/>
      <c r="Y108" s="1221"/>
      <c r="Z108" s="1221"/>
      <c r="AA108" s="1221"/>
      <c r="AB108" s="1215">
        <v>6</v>
      </c>
      <c r="AC108" s="1269"/>
      <c r="AD108" s="1269"/>
      <c r="AE108" s="1269"/>
      <c r="AF108" s="1269"/>
      <c r="AG108" s="968">
        <v>6</v>
      </c>
      <c r="AH108" s="1270"/>
      <c r="AI108" s="1271"/>
      <c r="AJ108" s="1270"/>
      <c r="AK108" s="1270"/>
      <c r="AL108" s="1270"/>
      <c r="AM108" s="1270"/>
      <c r="AN108" s="1270">
        <v>1</v>
      </c>
      <c r="AO108" s="1271"/>
      <c r="AP108" s="1271"/>
      <c r="AQ108" s="1271"/>
      <c r="AR108" s="1271"/>
      <c r="AS108" s="1134">
        <f t="shared" si="16"/>
        <v>0</v>
      </c>
      <c r="AT108" s="1222"/>
      <c r="AU108" s="1273"/>
      <c r="AV108" s="1222"/>
      <c r="AW108" s="1221"/>
      <c r="AX108" s="1221"/>
      <c r="AY108" s="1221"/>
      <c r="AZ108" s="1221"/>
      <c r="BA108" s="1215">
        <v>6</v>
      </c>
      <c r="BB108" s="1222"/>
      <c r="BC108" s="1274"/>
      <c r="BD108" s="1258"/>
      <c r="BE108" s="1273"/>
      <c r="BF108" s="1273"/>
      <c r="BG108" s="1273"/>
      <c r="BH108" s="1273"/>
      <c r="BI108" s="1273"/>
      <c r="BJ108" s="1269"/>
      <c r="BK108" s="1269"/>
      <c r="BL108" s="1269"/>
      <c r="BM108" s="1269"/>
      <c r="BN108" s="968">
        <v>6</v>
      </c>
      <c r="BO108" s="1273"/>
      <c r="BP108" s="990"/>
      <c r="BQ108" s="967"/>
    </row>
    <row r="109" spans="1:69" ht="32.25" customHeight="1" outlineLevel="1" x14ac:dyDescent="0.25">
      <c r="A109" s="1277">
        <v>27.2</v>
      </c>
      <c r="B109" s="1279" t="s">
        <v>1568</v>
      </c>
      <c r="C109" s="1275" t="s">
        <v>891</v>
      </c>
      <c r="D109" s="1143"/>
      <c r="E109" s="965"/>
      <c r="F109" s="989"/>
      <c r="G109" s="968">
        <v>1.5</v>
      </c>
      <c r="H109" s="968"/>
      <c r="I109" s="991"/>
      <c r="J109" s="991"/>
      <c r="K109" s="1268"/>
      <c r="L109" s="1215"/>
      <c r="M109" s="1215"/>
      <c r="N109" s="1215"/>
      <c r="O109" s="1219" t="s">
        <v>1437</v>
      </c>
      <c r="P109" s="1191"/>
      <c r="Q109" s="1269"/>
      <c r="R109" s="1269"/>
      <c r="S109" s="1269"/>
      <c r="T109" s="1134">
        <f t="shared" si="15"/>
        <v>0</v>
      </c>
      <c r="U109" s="1221"/>
      <c r="V109" s="1221"/>
      <c r="W109" s="1221"/>
      <c r="X109" s="1221"/>
      <c r="Y109" s="1221"/>
      <c r="Z109" s="1221"/>
      <c r="AA109" s="1221"/>
      <c r="AB109" s="1215">
        <v>1.5</v>
      </c>
      <c r="AC109" s="1269"/>
      <c r="AD109" s="1269"/>
      <c r="AE109" s="1269"/>
      <c r="AF109" s="1269"/>
      <c r="AG109" s="968">
        <v>1.5</v>
      </c>
      <c r="AH109" s="1270"/>
      <c r="AI109" s="1271"/>
      <c r="AJ109" s="1270"/>
      <c r="AK109" s="1270"/>
      <c r="AL109" s="1270"/>
      <c r="AM109" s="1270"/>
      <c r="AN109" s="1270">
        <v>1</v>
      </c>
      <c r="AO109" s="1271"/>
      <c r="AP109" s="1271"/>
      <c r="AQ109" s="1271"/>
      <c r="AR109" s="1271"/>
      <c r="AS109" s="1134">
        <f t="shared" si="16"/>
        <v>0</v>
      </c>
      <c r="AT109" s="1222"/>
      <c r="AU109" s="1273"/>
      <c r="AV109" s="1222"/>
      <c r="AW109" s="1221"/>
      <c r="AX109" s="1221"/>
      <c r="AY109" s="1221"/>
      <c r="AZ109" s="1221"/>
      <c r="BA109" s="1215">
        <v>1.5</v>
      </c>
      <c r="BB109" s="1222"/>
      <c r="BC109" s="1274"/>
      <c r="BD109" s="1258"/>
      <c r="BE109" s="1273"/>
      <c r="BF109" s="1273"/>
      <c r="BG109" s="1273"/>
      <c r="BH109" s="1273"/>
      <c r="BI109" s="1273"/>
      <c r="BJ109" s="1269"/>
      <c r="BK109" s="1269"/>
      <c r="BL109" s="1269"/>
      <c r="BM109" s="1269"/>
      <c r="BN109" s="968">
        <v>1.5</v>
      </c>
      <c r="BO109" s="1273"/>
      <c r="BP109" s="990"/>
      <c r="BQ109" s="967"/>
    </row>
    <row r="110" spans="1:69" ht="43.5" customHeight="1" outlineLevel="1" x14ac:dyDescent="0.25">
      <c r="A110" s="1277">
        <v>27.3</v>
      </c>
      <c r="B110" s="1279" t="s">
        <v>1567</v>
      </c>
      <c r="C110" s="1275" t="s">
        <v>891</v>
      </c>
      <c r="D110" s="1143"/>
      <c r="E110" s="965"/>
      <c r="F110" s="989"/>
      <c r="G110" s="968">
        <v>4.32</v>
      </c>
      <c r="H110" s="968"/>
      <c r="I110" s="991"/>
      <c r="J110" s="991"/>
      <c r="K110" s="1268"/>
      <c r="L110" s="1215"/>
      <c r="M110" s="1215"/>
      <c r="N110" s="1215"/>
      <c r="O110" s="1219" t="s">
        <v>1566</v>
      </c>
      <c r="P110" s="1191"/>
      <c r="Q110" s="1269"/>
      <c r="R110" s="1269"/>
      <c r="S110" s="1269"/>
      <c r="T110" s="1134">
        <f t="shared" si="15"/>
        <v>0</v>
      </c>
      <c r="U110" s="1221"/>
      <c r="V110" s="1221"/>
      <c r="W110" s="1221"/>
      <c r="X110" s="1221"/>
      <c r="Y110" s="1221"/>
      <c r="Z110" s="1221"/>
      <c r="AA110" s="1221"/>
      <c r="AB110" s="1215">
        <v>4.32</v>
      </c>
      <c r="AC110" s="1269"/>
      <c r="AD110" s="1269"/>
      <c r="AE110" s="1269"/>
      <c r="AF110" s="1269"/>
      <c r="AG110" s="968">
        <v>4.32</v>
      </c>
      <c r="AH110" s="1270"/>
      <c r="AI110" s="1271"/>
      <c r="AJ110" s="1270"/>
      <c r="AK110" s="1270"/>
      <c r="AL110" s="1270"/>
      <c r="AM110" s="1270"/>
      <c r="AN110" s="1270">
        <v>1</v>
      </c>
      <c r="AO110" s="1271"/>
      <c r="AP110" s="1271"/>
      <c r="AQ110" s="1271"/>
      <c r="AR110" s="1271"/>
      <c r="AS110" s="1134">
        <f t="shared" si="16"/>
        <v>0</v>
      </c>
      <c r="AT110" s="1222"/>
      <c r="AU110" s="1273"/>
      <c r="AV110" s="1222"/>
      <c r="AW110" s="1221"/>
      <c r="AX110" s="1221"/>
      <c r="AY110" s="1221"/>
      <c r="AZ110" s="1221"/>
      <c r="BA110" s="1215">
        <v>4.32</v>
      </c>
      <c r="BB110" s="1222"/>
      <c r="BC110" s="1274"/>
      <c r="BD110" s="1258"/>
      <c r="BE110" s="1273"/>
      <c r="BF110" s="1273"/>
      <c r="BG110" s="1273"/>
      <c r="BH110" s="1273"/>
      <c r="BI110" s="1273"/>
      <c r="BJ110" s="1269"/>
      <c r="BK110" s="1269"/>
      <c r="BL110" s="1269"/>
      <c r="BM110" s="1269"/>
      <c r="BN110" s="968">
        <v>4.32</v>
      </c>
      <c r="BO110" s="1273"/>
      <c r="BP110" s="990"/>
      <c r="BQ110" s="967"/>
    </row>
    <row r="111" spans="1:69" ht="31.5" customHeight="1" outlineLevel="1" x14ac:dyDescent="0.25">
      <c r="A111" s="1277">
        <v>27.4</v>
      </c>
      <c r="B111" s="1279" t="s">
        <v>1565</v>
      </c>
      <c r="C111" s="1275" t="s">
        <v>891</v>
      </c>
      <c r="D111" s="1143"/>
      <c r="E111" s="965"/>
      <c r="F111" s="989"/>
      <c r="G111" s="968">
        <v>6.41</v>
      </c>
      <c r="H111" s="968"/>
      <c r="I111" s="991"/>
      <c r="J111" s="991"/>
      <c r="K111" s="1268"/>
      <c r="L111" s="1215"/>
      <c r="M111" s="1215"/>
      <c r="N111" s="1215"/>
      <c r="O111" s="1219" t="s">
        <v>1564</v>
      </c>
      <c r="P111" s="1191"/>
      <c r="Q111" s="1269"/>
      <c r="R111" s="1269"/>
      <c r="S111" s="1269"/>
      <c r="T111" s="1134">
        <f t="shared" si="15"/>
        <v>0</v>
      </c>
      <c r="U111" s="1221"/>
      <c r="V111" s="1221"/>
      <c r="W111" s="1221"/>
      <c r="X111" s="1221"/>
      <c r="Y111" s="1221"/>
      <c r="Z111" s="1221"/>
      <c r="AA111" s="1221"/>
      <c r="AB111" s="1215">
        <v>6.41</v>
      </c>
      <c r="AC111" s="1269"/>
      <c r="AD111" s="1269"/>
      <c r="AE111" s="1269"/>
      <c r="AF111" s="1269"/>
      <c r="AG111" s="968">
        <v>6.41</v>
      </c>
      <c r="AH111" s="1270"/>
      <c r="AI111" s="1271"/>
      <c r="AJ111" s="1270"/>
      <c r="AK111" s="1270"/>
      <c r="AL111" s="1270"/>
      <c r="AM111" s="1270"/>
      <c r="AN111" s="1270">
        <v>1</v>
      </c>
      <c r="AO111" s="1271"/>
      <c r="AP111" s="1271"/>
      <c r="AQ111" s="1271"/>
      <c r="AR111" s="1271"/>
      <c r="AS111" s="1134">
        <f t="shared" si="16"/>
        <v>0</v>
      </c>
      <c r="AT111" s="1222"/>
      <c r="AU111" s="1273"/>
      <c r="AV111" s="1222"/>
      <c r="AW111" s="1221"/>
      <c r="AX111" s="1221"/>
      <c r="AY111" s="1221"/>
      <c r="AZ111" s="1221"/>
      <c r="BA111" s="1215">
        <v>6.41</v>
      </c>
      <c r="BB111" s="1222"/>
      <c r="BC111" s="1274"/>
      <c r="BD111" s="1258"/>
      <c r="BE111" s="1273"/>
      <c r="BF111" s="1273"/>
      <c r="BG111" s="1273"/>
      <c r="BH111" s="1273"/>
      <c r="BI111" s="1273"/>
      <c r="BJ111" s="1269"/>
      <c r="BK111" s="1269"/>
      <c r="BL111" s="1269"/>
      <c r="BM111" s="1269"/>
      <c r="BN111" s="968">
        <v>6.41</v>
      </c>
      <c r="BO111" s="1273"/>
      <c r="BP111" s="990"/>
      <c r="BQ111" s="967"/>
    </row>
    <row r="112" spans="1:69" ht="30.75" customHeight="1" outlineLevel="1" x14ac:dyDescent="0.25">
      <c r="A112" s="1277">
        <v>27.5</v>
      </c>
      <c r="B112" s="1279" t="s">
        <v>1563</v>
      </c>
      <c r="C112" s="1275" t="s">
        <v>891</v>
      </c>
      <c r="D112" s="1143"/>
      <c r="E112" s="965"/>
      <c r="F112" s="989"/>
      <c r="G112" s="968">
        <v>2</v>
      </c>
      <c r="H112" s="968"/>
      <c r="I112" s="991"/>
      <c r="J112" s="991"/>
      <c r="K112" s="1268"/>
      <c r="L112" s="1215"/>
      <c r="M112" s="1215"/>
      <c r="N112" s="1215"/>
      <c r="O112" s="1219" t="s">
        <v>1562</v>
      </c>
      <c r="P112" s="1191"/>
      <c r="Q112" s="1269"/>
      <c r="R112" s="1269"/>
      <c r="S112" s="1269"/>
      <c r="T112" s="1134">
        <f t="shared" si="15"/>
        <v>0</v>
      </c>
      <c r="U112" s="1221"/>
      <c r="V112" s="1221"/>
      <c r="W112" s="1221"/>
      <c r="X112" s="1221"/>
      <c r="Y112" s="1221"/>
      <c r="Z112" s="1221"/>
      <c r="AA112" s="1221"/>
      <c r="AB112" s="1215">
        <v>2</v>
      </c>
      <c r="AC112" s="1269"/>
      <c r="AD112" s="1269"/>
      <c r="AE112" s="1269"/>
      <c r="AF112" s="1269"/>
      <c r="AG112" s="968">
        <v>2</v>
      </c>
      <c r="AH112" s="1270"/>
      <c r="AI112" s="1271"/>
      <c r="AJ112" s="1270"/>
      <c r="AK112" s="1270"/>
      <c r="AL112" s="1270"/>
      <c r="AM112" s="1270"/>
      <c r="AN112" s="1270">
        <v>1</v>
      </c>
      <c r="AO112" s="1271"/>
      <c r="AP112" s="1271"/>
      <c r="AQ112" s="1271"/>
      <c r="AR112" s="1271"/>
      <c r="AS112" s="1134">
        <f t="shared" si="16"/>
        <v>0</v>
      </c>
      <c r="AT112" s="1222"/>
      <c r="AU112" s="1273"/>
      <c r="AV112" s="1222"/>
      <c r="AW112" s="1221"/>
      <c r="AX112" s="1221"/>
      <c r="AY112" s="1221"/>
      <c r="AZ112" s="1221"/>
      <c r="BA112" s="1215">
        <v>2</v>
      </c>
      <c r="BB112" s="1222"/>
      <c r="BC112" s="1274"/>
      <c r="BD112" s="1258"/>
      <c r="BE112" s="1273"/>
      <c r="BF112" s="1273"/>
      <c r="BG112" s="1273"/>
      <c r="BH112" s="1273"/>
      <c r="BI112" s="1273"/>
      <c r="BJ112" s="1269"/>
      <c r="BK112" s="1269"/>
      <c r="BL112" s="1269"/>
      <c r="BM112" s="1269"/>
      <c r="BN112" s="968">
        <v>2</v>
      </c>
      <c r="BO112" s="1273"/>
      <c r="BP112" s="990"/>
      <c r="BQ112" s="967"/>
    </row>
    <row r="113" spans="1:69" ht="33" customHeight="1" outlineLevel="1" x14ac:dyDescent="0.25">
      <c r="A113" s="1277">
        <v>27.6</v>
      </c>
      <c r="B113" s="1279" t="s">
        <v>1561</v>
      </c>
      <c r="C113" s="1275" t="s">
        <v>891</v>
      </c>
      <c r="D113" s="1143"/>
      <c r="E113" s="965"/>
      <c r="F113" s="989"/>
      <c r="G113" s="968">
        <v>1.2</v>
      </c>
      <c r="H113" s="968"/>
      <c r="I113" s="991"/>
      <c r="J113" s="991"/>
      <c r="K113" s="1268"/>
      <c r="L113" s="1215"/>
      <c r="M113" s="1215"/>
      <c r="N113" s="1215"/>
      <c r="O113" s="1219" t="s">
        <v>1556</v>
      </c>
      <c r="P113" s="1191"/>
      <c r="Q113" s="1269"/>
      <c r="R113" s="1269"/>
      <c r="S113" s="1269"/>
      <c r="T113" s="1134">
        <f t="shared" si="15"/>
        <v>0</v>
      </c>
      <c r="U113" s="1221"/>
      <c r="V113" s="1221"/>
      <c r="W113" s="1221"/>
      <c r="X113" s="1221"/>
      <c r="Y113" s="1221"/>
      <c r="Z113" s="1221"/>
      <c r="AA113" s="1221"/>
      <c r="AB113" s="1215">
        <v>1.2</v>
      </c>
      <c r="AC113" s="1269"/>
      <c r="AD113" s="1269"/>
      <c r="AE113" s="1269"/>
      <c r="AF113" s="1269"/>
      <c r="AG113" s="968">
        <v>1.2</v>
      </c>
      <c r="AH113" s="1270"/>
      <c r="AI113" s="1271"/>
      <c r="AJ113" s="1270"/>
      <c r="AK113" s="1270"/>
      <c r="AL113" s="1270"/>
      <c r="AM113" s="1270"/>
      <c r="AN113" s="1270">
        <v>1</v>
      </c>
      <c r="AO113" s="1271"/>
      <c r="AP113" s="1271"/>
      <c r="AQ113" s="1271"/>
      <c r="AR113" s="1271"/>
      <c r="AS113" s="1134">
        <f t="shared" si="16"/>
        <v>0</v>
      </c>
      <c r="AT113" s="1222"/>
      <c r="AU113" s="1273"/>
      <c r="AV113" s="1222"/>
      <c r="AW113" s="1221"/>
      <c r="AX113" s="1221"/>
      <c r="AY113" s="1221"/>
      <c r="AZ113" s="1221"/>
      <c r="BA113" s="1215">
        <v>1.2</v>
      </c>
      <c r="BB113" s="1222"/>
      <c r="BC113" s="1274"/>
      <c r="BD113" s="1258"/>
      <c r="BE113" s="1273"/>
      <c r="BF113" s="1273"/>
      <c r="BG113" s="1273"/>
      <c r="BH113" s="1273"/>
      <c r="BI113" s="1273"/>
      <c r="BJ113" s="1269"/>
      <c r="BK113" s="1269"/>
      <c r="BL113" s="1269"/>
      <c r="BM113" s="1269"/>
      <c r="BN113" s="968">
        <v>1.2</v>
      </c>
      <c r="BO113" s="1273"/>
      <c r="BP113" s="990"/>
      <c r="BQ113" s="967"/>
    </row>
    <row r="114" spans="1:69" ht="44.25" customHeight="1" outlineLevel="1" x14ac:dyDescent="0.25">
      <c r="A114" s="1277">
        <v>27.7</v>
      </c>
      <c r="B114" s="1279" t="s">
        <v>1560</v>
      </c>
      <c r="C114" s="1275" t="s">
        <v>891</v>
      </c>
      <c r="D114" s="1143"/>
      <c r="E114" s="965"/>
      <c r="F114" s="989"/>
      <c r="G114" s="968">
        <v>2</v>
      </c>
      <c r="H114" s="968"/>
      <c r="I114" s="991"/>
      <c r="J114" s="991"/>
      <c r="K114" s="1268"/>
      <c r="L114" s="1215"/>
      <c r="M114" s="1215"/>
      <c r="N114" s="1215"/>
      <c r="O114" s="1219" t="s">
        <v>1558</v>
      </c>
      <c r="P114" s="1191"/>
      <c r="Q114" s="1269"/>
      <c r="R114" s="1269"/>
      <c r="S114" s="1269"/>
      <c r="T114" s="1134">
        <f t="shared" si="15"/>
        <v>0</v>
      </c>
      <c r="U114" s="1221"/>
      <c r="V114" s="1221"/>
      <c r="W114" s="1221"/>
      <c r="X114" s="1221"/>
      <c r="Y114" s="1221"/>
      <c r="Z114" s="1221"/>
      <c r="AA114" s="1221"/>
      <c r="AB114" s="1215">
        <v>2</v>
      </c>
      <c r="AC114" s="1269"/>
      <c r="AD114" s="1269"/>
      <c r="AE114" s="1269"/>
      <c r="AF114" s="1269"/>
      <c r="AG114" s="968">
        <v>2</v>
      </c>
      <c r="AH114" s="1270"/>
      <c r="AI114" s="1271"/>
      <c r="AJ114" s="1270"/>
      <c r="AK114" s="1270"/>
      <c r="AL114" s="1270"/>
      <c r="AM114" s="1270"/>
      <c r="AN114" s="1270">
        <v>1</v>
      </c>
      <c r="AO114" s="1271"/>
      <c r="AP114" s="1271"/>
      <c r="AQ114" s="1271"/>
      <c r="AR114" s="1271"/>
      <c r="AS114" s="1134">
        <f t="shared" si="16"/>
        <v>0</v>
      </c>
      <c r="AT114" s="1222"/>
      <c r="AU114" s="1273"/>
      <c r="AV114" s="1222"/>
      <c r="AW114" s="1221"/>
      <c r="AX114" s="1221"/>
      <c r="AY114" s="1221"/>
      <c r="AZ114" s="1221"/>
      <c r="BA114" s="1215">
        <v>2</v>
      </c>
      <c r="BB114" s="1222"/>
      <c r="BC114" s="1274"/>
      <c r="BD114" s="1258"/>
      <c r="BE114" s="1273"/>
      <c r="BF114" s="1273"/>
      <c r="BG114" s="1273"/>
      <c r="BH114" s="1273"/>
      <c r="BI114" s="1273"/>
      <c r="BJ114" s="1269"/>
      <c r="BK114" s="1269"/>
      <c r="BL114" s="1269"/>
      <c r="BM114" s="1269"/>
      <c r="BN114" s="968">
        <v>2</v>
      </c>
      <c r="BO114" s="1273"/>
      <c r="BP114" s="990"/>
      <c r="BQ114" s="967"/>
    </row>
    <row r="115" spans="1:69" ht="33.75" customHeight="1" outlineLevel="1" x14ac:dyDescent="0.25">
      <c r="A115" s="1277">
        <v>27.8</v>
      </c>
      <c r="B115" s="1279" t="s">
        <v>1559</v>
      </c>
      <c r="C115" s="1275" t="s">
        <v>891</v>
      </c>
      <c r="D115" s="1143"/>
      <c r="E115" s="965"/>
      <c r="F115" s="989"/>
      <c r="G115" s="968">
        <v>1.5</v>
      </c>
      <c r="H115" s="968"/>
      <c r="I115" s="991"/>
      <c r="J115" s="991"/>
      <c r="K115" s="1268"/>
      <c r="L115" s="1215"/>
      <c r="M115" s="1215"/>
      <c r="N115" s="1215"/>
      <c r="O115" s="1219" t="s">
        <v>1558</v>
      </c>
      <c r="P115" s="1191"/>
      <c r="Q115" s="1269"/>
      <c r="R115" s="1269"/>
      <c r="S115" s="1269"/>
      <c r="T115" s="1134">
        <f t="shared" si="15"/>
        <v>0</v>
      </c>
      <c r="U115" s="1221"/>
      <c r="V115" s="1221"/>
      <c r="W115" s="1221"/>
      <c r="X115" s="1221"/>
      <c r="Y115" s="1221"/>
      <c r="Z115" s="1221"/>
      <c r="AA115" s="1221"/>
      <c r="AB115" s="1215">
        <v>1.5</v>
      </c>
      <c r="AC115" s="1269"/>
      <c r="AD115" s="1269"/>
      <c r="AE115" s="1269"/>
      <c r="AF115" s="1269"/>
      <c r="AG115" s="968">
        <v>1.5</v>
      </c>
      <c r="AH115" s="1270"/>
      <c r="AI115" s="1271"/>
      <c r="AJ115" s="1270"/>
      <c r="AK115" s="1270"/>
      <c r="AL115" s="1270"/>
      <c r="AM115" s="1270"/>
      <c r="AN115" s="1270">
        <v>1</v>
      </c>
      <c r="AO115" s="1271"/>
      <c r="AP115" s="1271"/>
      <c r="AQ115" s="1271"/>
      <c r="AR115" s="1271"/>
      <c r="AS115" s="1134">
        <f t="shared" si="16"/>
        <v>0</v>
      </c>
      <c r="AT115" s="1222"/>
      <c r="AU115" s="1273"/>
      <c r="AV115" s="1222"/>
      <c r="AW115" s="1221"/>
      <c r="AX115" s="1221"/>
      <c r="AY115" s="1221"/>
      <c r="AZ115" s="1221"/>
      <c r="BA115" s="1215">
        <v>1.5</v>
      </c>
      <c r="BB115" s="1222"/>
      <c r="BC115" s="1274"/>
      <c r="BD115" s="1258"/>
      <c r="BE115" s="1273"/>
      <c r="BF115" s="1273"/>
      <c r="BG115" s="1273"/>
      <c r="BH115" s="1273"/>
      <c r="BI115" s="1273"/>
      <c r="BJ115" s="1269"/>
      <c r="BK115" s="1269"/>
      <c r="BL115" s="1269"/>
      <c r="BM115" s="1269"/>
      <c r="BN115" s="968">
        <v>1.5</v>
      </c>
      <c r="BO115" s="1273"/>
      <c r="BP115" s="990"/>
      <c r="BQ115" s="967"/>
    </row>
    <row r="116" spans="1:69" ht="30" customHeight="1" outlineLevel="1" x14ac:dyDescent="0.25">
      <c r="A116" s="1277">
        <v>27.9</v>
      </c>
      <c r="B116" s="1279" t="s">
        <v>1557</v>
      </c>
      <c r="C116" s="1275" t="s">
        <v>891</v>
      </c>
      <c r="D116" s="1143"/>
      <c r="E116" s="965"/>
      <c r="F116" s="989"/>
      <c r="G116" s="968">
        <v>0.5</v>
      </c>
      <c r="H116" s="968"/>
      <c r="I116" s="991"/>
      <c r="J116" s="991"/>
      <c r="K116" s="1268"/>
      <c r="L116" s="1215"/>
      <c r="M116" s="1215"/>
      <c r="N116" s="1215"/>
      <c r="O116" s="1219" t="s">
        <v>1556</v>
      </c>
      <c r="P116" s="1191"/>
      <c r="Q116" s="1269"/>
      <c r="R116" s="1269"/>
      <c r="S116" s="1269"/>
      <c r="T116" s="1134">
        <f t="shared" si="15"/>
        <v>0</v>
      </c>
      <c r="U116" s="1221"/>
      <c r="V116" s="1221"/>
      <c r="W116" s="1221"/>
      <c r="X116" s="1221"/>
      <c r="Y116" s="1221"/>
      <c r="Z116" s="1221"/>
      <c r="AA116" s="1221"/>
      <c r="AB116" s="1215">
        <v>0.5</v>
      </c>
      <c r="AC116" s="1269"/>
      <c r="AD116" s="1269"/>
      <c r="AE116" s="1269"/>
      <c r="AF116" s="1269"/>
      <c r="AG116" s="968">
        <v>0.5</v>
      </c>
      <c r="AH116" s="1270"/>
      <c r="AI116" s="1271"/>
      <c r="AJ116" s="1270"/>
      <c r="AK116" s="1270"/>
      <c r="AL116" s="1270"/>
      <c r="AM116" s="1270"/>
      <c r="AN116" s="1270">
        <v>1</v>
      </c>
      <c r="AO116" s="1271"/>
      <c r="AP116" s="1271"/>
      <c r="AQ116" s="1271"/>
      <c r="AR116" s="1271"/>
      <c r="AS116" s="1134">
        <f t="shared" si="16"/>
        <v>0</v>
      </c>
      <c r="AT116" s="1222"/>
      <c r="AU116" s="1273"/>
      <c r="AV116" s="1222"/>
      <c r="AW116" s="1221"/>
      <c r="AX116" s="1221"/>
      <c r="AY116" s="1221"/>
      <c r="AZ116" s="1221"/>
      <c r="BA116" s="1215">
        <v>0.5</v>
      </c>
      <c r="BB116" s="1222"/>
      <c r="BC116" s="1274"/>
      <c r="BD116" s="1258"/>
      <c r="BE116" s="1273"/>
      <c r="BF116" s="1273"/>
      <c r="BG116" s="1273"/>
      <c r="BH116" s="1273"/>
      <c r="BI116" s="1273"/>
      <c r="BJ116" s="1269"/>
      <c r="BK116" s="1269"/>
      <c r="BL116" s="1269"/>
      <c r="BM116" s="1269"/>
      <c r="BN116" s="968">
        <v>0.5</v>
      </c>
      <c r="BO116" s="1273"/>
      <c r="BP116" s="990"/>
      <c r="BQ116" s="967"/>
    </row>
    <row r="117" spans="1:69" x14ac:dyDescent="0.25">
      <c r="A117" s="1151"/>
      <c r="B117" s="1160"/>
      <c r="C117" s="1149"/>
      <c r="D117" s="1151"/>
      <c r="E117" s="1214"/>
      <c r="F117" s="989"/>
      <c r="G117" s="537"/>
      <c r="H117" s="537"/>
      <c r="I117" s="991"/>
      <c r="J117" s="991"/>
      <c r="K117" s="1268"/>
      <c r="L117" s="1215"/>
      <c r="M117" s="1215"/>
      <c r="N117" s="1215"/>
      <c r="O117" s="1219"/>
      <c r="P117" s="1191"/>
      <c r="Q117" s="1192"/>
      <c r="R117" s="1192"/>
      <c r="S117" s="1192"/>
      <c r="T117" s="1134">
        <f t="shared" si="15"/>
        <v>0</v>
      </c>
      <c r="U117" s="1221"/>
      <c r="V117" s="1221"/>
      <c r="W117" s="1221"/>
      <c r="X117" s="1221"/>
      <c r="Y117" s="1221"/>
      <c r="Z117" s="1221"/>
      <c r="AA117" s="1221"/>
      <c r="AB117" s="1221"/>
      <c r="AC117" s="1193"/>
      <c r="AD117" s="1194"/>
      <c r="AE117" s="1194"/>
      <c r="AF117" s="1194"/>
      <c r="AG117" s="1194"/>
      <c r="AH117" s="1194"/>
      <c r="AI117" s="1194"/>
      <c r="AJ117" s="1193"/>
      <c r="AK117" s="1193"/>
      <c r="AL117" s="1193"/>
      <c r="AM117" s="1193"/>
      <c r="AN117" s="1193"/>
      <c r="AO117" s="1191"/>
      <c r="AP117" s="1167"/>
      <c r="AQ117" s="1167"/>
      <c r="AR117" s="1167"/>
      <c r="AS117" s="1134">
        <f t="shared" si="16"/>
        <v>0</v>
      </c>
      <c r="AT117" s="1222"/>
      <c r="AU117" s="1273"/>
      <c r="AV117" s="1222"/>
      <c r="AW117" s="1221"/>
      <c r="AX117" s="1221"/>
      <c r="AY117" s="1221"/>
      <c r="AZ117" s="1221"/>
      <c r="BA117" s="1221"/>
      <c r="BB117" s="1222"/>
      <c r="BC117" s="1219"/>
      <c r="BD117" s="1258"/>
    </row>
    <row r="118" spans="1:69" x14ac:dyDescent="0.25">
      <c r="A118" s="967"/>
      <c r="B118" s="1007" t="s">
        <v>907</v>
      </c>
      <c r="C118" s="967"/>
      <c r="D118" s="967"/>
      <c r="E118" s="965"/>
      <c r="F118" s="989"/>
      <c r="G118" s="968"/>
      <c r="H118" s="968"/>
      <c r="I118" s="991"/>
      <c r="J118" s="991"/>
      <c r="K118" s="1268"/>
      <c r="L118" s="1215"/>
      <c r="M118" s="1215"/>
      <c r="N118" s="1215"/>
      <c r="O118" s="1219"/>
      <c r="P118" s="1191"/>
      <c r="Q118" s="1269"/>
      <c r="R118" s="1269"/>
      <c r="S118" s="1269"/>
      <c r="T118" s="1134">
        <f t="shared" si="15"/>
        <v>0</v>
      </c>
      <c r="U118" s="1221"/>
      <c r="V118" s="1221"/>
      <c r="W118" s="1221"/>
      <c r="X118" s="1221"/>
      <c r="Y118" s="1221"/>
      <c r="Z118" s="1221"/>
      <c r="AA118" s="1221"/>
      <c r="AB118" s="1221"/>
      <c r="AC118" s="1270"/>
      <c r="AD118" s="1271"/>
      <c r="AE118" s="1271"/>
      <c r="AF118" s="1271"/>
      <c r="AG118" s="1271"/>
      <c r="AH118" s="1271"/>
      <c r="AI118" s="1271"/>
      <c r="AJ118" s="1270"/>
      <c r="AK118" s="1270"/>
      <c r="AL118" s="1270"/>
      <c r="AM118" s="1270"/>
      <c r="AN118" s="1270"/>
      <c r="AO118" s="1272"/>
      <c r="AP118" s="1273"/>
      <c r="AQ118" s="1273"/>
      <c r="AR118" s="1273"/>
      <c r="AS118" s="1134">
        <f t="shared" si="16"/>
        <v>0</v>
      </c>
      <c r="AT118" s="1222"/>
      <c r="AU118" s="1273"/>
      <c r="AV118" s="1222"/>
      <c r="AW118" s="1221"/>
      <c r="AX118" s="1221"/>
      <c r="AY118" s="1221"/>
      <c r="AZ118" s="1221"/>
      <c r="BA118" s="1221"/>
      <c r="BB118" s="1222"/>
      <c r="BC118" s="1219"/>
      <c r="BD118" s="1258"/>
    </row>
    <row r="119" spans="1:69" s="1000" customFormat="1" outlineLevel="1" x14ac:dyDescent="0.25">
      <c r="A119" s="1137">
        <v>1</v>
      </c>
      <c r="B119" s="1161" t="s">
        <v>1555</v>
      </c>
      <c r="C119" s="1235" t="s">
        <v>897</v>
      </c>
      <c r="D119" s="1137" t="s">
        <v>901</v>
      </c>
      <c r="E119" s="1201"/>
      <c r="F119" s="1006"/>
      <c r="G119" s="1005"/>
      <c r="H119" s="1005"/>
      <c r="I119" s="1003"/>
      <c r="J119" s="1003"/>
      <c r="K119" s="1004"/>
      <c r="L119" s="1003"/>
      <c r="M119" s="1003"/>
      <c r="N119" s="1002" t="s">
        <v>1554</v>
      </c>
      <c r="O119" s="996"/>
      <c r="P119" s="1202"/>
      <c r="Q119" s="1205">
        <v>3.9530000000000003E-2</v>
      </c>
      <c r="R119" s="1203"/>
      <c r="S119" s="1203"/>
      <c r="T119" s="1134">
        <f t="shared" si="15"/>
        <v>3.9530000000000003E-2</v>
      </c>
      <c r="U119" s="1255"/>
      <c r="V119" s="1255"/>
      <c r="W119" s="1255"/>
      <c r="X119" s="1255"/>
      <c r="Y119" s="1255"/>
      <c r="Z119" s="1255"/>
      <c r="AA119" s="1255"/>
      <c r="AB119" s="1255"/>
      <c r="AC119" s="1198"/>
      <c r="AD119" s="1199"/>
      <c r="AE119" s="1199"/>
      <c r="AF119" s="1199"/>
      <c r="AG119" s="1199"/>
      <c r="AH119" s="1281"/>
      <c r="AI119" s="1199"/>
      <c r="AJ119" s="1198"/>
      <c r="AK119" s="1198"/>
      <c r="AL119" s="1198"/>
      <c r="AM119" s="1198"/>
      <c r="AN119" s="1198"/>
      <c r="AO119" s="1202"/>
      <c r="AP119" s="1205">
        <v>3.9530000000000003E-2</v>
      </c>
      <c r="AQ119" s="1205"/>
      <c r="AR119" s="1205"/>
      <c r="AS119" s="1134">
        <f t="shared" si="16"/>
        <v>3.9530000000000003E-2</v>
      </c>
      <c r="AT119" s="1256"/>
      <c r="AU119" s="1203"/>
      <c r="AV119" s="1255"/>
      <c r="AW119" s="1255"/>
      <c r="AX119" s="1255"/>
      <c r="AY119" s="1255"/>
      <c r="AZ119" s="1255"/>
      <c r="BA119" s="1255"/>
      <c r="BB119" s="1256"/>
      <c r="BC119" s="1001"/>
      <c r="BD119" s="1234" t="s">
        <v>898</v>
      </c>
    </row>
    <row r="120" spans="1:69" s="1000" customFormat="1" outlineLevel="1" x14ac:dyDescent="0.25">
      <c r="A120" s="1137">
        <v>2</v>
      </c>
      <c r="B120" s="1161" t="s">
        <v>1553</v>
      </c>
      <c r="C120" s="1235" t="s">
        <v>897</v>
      </c>
      <c r="D120" s="1137" t="s">
        <v>901</v>
      </c>
      <c r="E120" s="1201"/>
      <c r="F120" s="1006"/>
      <c r="G120" s="1005"/>
      <c r="H120" s="1005"/>
      <c r="I120" s="1003"/>
      <c r="J120" s="1003"/>
      <c r="K120" s="1004"/>
      <c r="L120" s="1003"/>
      <c r="M120" s="1003"/>
      <c r="N120" s="1002" t="s">
        <v>1552</v>
      </c>
      <c r="O120" s="996"/>
      <c r="P120" s="1202"/>
      <c r="Q120" s="1203">
        <v>3.4143300000000001E-2</v>
      </c>
      <c r="R120" s="1203"/>
      <c r="S120" s="1203"/>
      <c r="T120" s="1134">
        <f t="shared" si="15"/>
        <v>3.4143300000000001E-2</v>
      </c>
      <c r="U120" s="1255"/>
      <c r="V120" s="1255"/>
      <c r="W120" s="1255"/>
      <c r="X120" s="1255"/>
      <c r="Y120" s="1255"/>
      <c r="Z120" s="1255"/>
      <c r="AA120" s="1255"/>
      <c r="AB120" s="1255"/>
      <c r="AC120" s="1198"/>
      <c r="AD120" s="1199"/>
      <c r="AE120" s="1199"/>
      <c r="AF120" s="1199"/>
      <c r="AG120" s="1199"/>
      <c r="AH120" s="1281"/>
      <c r="AI120" s="1199"/>
      <c r="AJ120" s="1198"/>
      <c r="AK120" s="1198"/>
      <c r="AL120" s="1198"/>
      <c r="AM120" s="1198"/>
      <c r="AN120" s="1198"/>
      <c r="AO120" s="1202"/>
      <c r="AP120" s="1205">
        <v>3.4143300000000001E-2</v>
      </c>
      <c r="AQ120" s="1205"/>
      <c r="AR120" s="1205"/>
      <c r="AS120" s="1134">
        <f t="shared" si="16"/>
        <v>3.4143300000000001E-2</v>
      </c>
      <c r="AT120" s="1256"/>
      <c r="AU120" s="1205"/>
      <c r="AV120" s="1256"/>
      <c r="AW120" s="1255"/>
      <c r="AX120" s="1255"/>
      <c r="AY120" s="1255"/>
      <c r="AZ120" s="1255"/>
      <c r="BA120" s="1255"/>
      <c r="BB120" s="1256"/>
      <c r="BC120" s="1001"/>
      <c r="BD120" s="1234" t="s">
        <v>898</v>
      </c>
    </row>
    <row r="121" spans="1:69" s="1000" customFormat="1" outlineLevel="1" x14ac:dyDescent="0.25">
      <c r="A121" s="1137">
        <v>3</v>
      </c>
      <c r="B121" s="1161" t="s">
        <v>1551</v>
      </c>
      <c r="C121" s="1235" t="s">
        <v>897</v>
      </c>
      <c r="D121" s="1137" t="s">
        <v>901</v>
      </c>
      <c r="E121" s="1201"/>
      <c r="F121" s="1006"/>
      <c r="G121" s="1005"/>
      <c r="H121" s="1005"/>
      <c r="I121" s="1003"/>
      <c r="J121" s="1003"/>
      <c r="K121" s="1004"/>
      <c r="L121" s="1003"/>
      <c r="M121" s="1003"/>
      <c r="N121" s="1002" t="s">
        <v>1550</v>
      </c>
      <c r="O121" s="996"/>
      <c r="P121" s="1202"/>
      <c r="Q121" s="1203">
        <v>2.9798000000000002E-2</v>
      </c>
      <c r="R121" s="1203"/>
      <c r="S121" s="1203"/>
      <c r="T121" s="1134">
        <f t="shared" si="15"/>
        <v>2.9798000000000002E-2</v>
      </c>
      <c r="U121" s="1255"/>
      <c r="V121" s="1255"/>
      <c r="W121" s="1255"/>
      <c r="X121" s="1255"/>
      <c r="Y121" s="1255"/>
      <c r="Z121" s="1255"/>
      <c r="AA121" s="1255"/>
      <c r="AB121" s="1255"/>
      <c r="AC121" s="1198"/>
      <c r="AD121" s="1199"/>
      <c r="AE121" s="1199"/>
      <c r="AF121" s="1199"/>
      <c r="AG121" s="1199"/>
      <c r="AH121" s="1281"/>
      <c r="AI121" s="1199"/>
      <c r="AJ121" s="1198"/>
      <c r="AK121" s="1198"/>
      <c r="AL121" s="1198"/>
      <c r="AM121" s="1198"/>
      <c r="AN121" s="1198"/>
      <c r="AO121" s="1202"/>
      <c r="AP121" s="1205">
        <v>2.9798000000000002E-2</v>
      </c>
      <c r="AQ121" s="1205"/>
      <c r="AR121" s="1205"/>
      <c r="AS121" s="1134">
        <f t="shared" si="16"/>
        <v>2.9798000000000002E-2</v>
      </c>
      <c r="AT121" s="1256"/>
      <c r="AU121" s="1205"/>
      <c r="AV121" s="1256"/>
      <c r="AW121" s="1255"/>
      <c r="AX121" s="1255"/>
      <c r="AY121" s="1255"/>
      <c r="AZ121" s="1255"/>
      <c r="BA121" s="1255"/>
      <c r="BB121" s="1256"/>
      <c r="BC121" s="1001"/>
      <c r="BD121" s="1234" t="s">
        <v>898</v>
      </c>
    </row>
    <row r="122" spans="1:69" s="1000" customFormat="1" outlineLevel="1" x14ac:dyDescent="0.25">
      <c r="A122" s="1137">
        <v>4</v>
      </c>
      <c r="B122" s="1161" t="s">
        <v>1549</v>
      </c>
      <c r="C122" s="1235" t="s">
        <v>897</v>
      </c>
      <c r="D122" s="1137" t="s">
        <v>901</v>
      </c>
      <c r="E122" s="1201"/>
      <c r="F122" s="1006"/>
      <c r="G122" s="1005"/>
      <c r="H122" s="1005"/>
      <c r="I122" s="1003"/>
      <c r="J122" s="1003"/>
      <c r="K122" s="1004"/>
      <c r="L122" s="1003"/>
      <c r="M122" s="1003"/>
      <c r="N122" s="1002" t="s">
        <v>1548</v>
      </c>
      <c r="O122" s="996"/>
      <c r="P122" s="1202"/>
      <c r="Q122" s="1203">
        <v>1.7857399999999999E-2</v>
      </c>
      <c r="R122" s="1203"/>
      <c r="S122" s="1203"/>
      <c r="T122" s="1134">
        <f t="shared" si="15"/>
        <v>1.7857399999999999E-2</v>
      </c>
      <c r="U122" s="1255"/>
      <c r="V122" s="1255"/>
      <c r="W122" s="1255"/>
      <c r="X122" s="1255"/>
      <c r="Y122" s="1255"/>
      <c r="Z122" s="1255"/>
      <c r="AA122" s="1255"/>
      <c r="AB122" s="1255"/>
      <c r="AC122" s="1198"/>
      <c r="AD122" s="1199"/>
      <c r="AE122" s="1199"/>
      <c r="AF122" s="1199"/>
      <c r="AG122" s="1199"/>
      <c r="AH122" s="1281"/>
      <c r="AI122" s="1199"/>
      <c r="AJ122" s="1198"/>
      <c r="AK122" s="1198"/>
      <c r="AL122" s="1198"/>
      <c r="AM122" s="1198"/>
      <c r="AN122" s="1198"/>
      <c r="AO122" s="1202"/>
      <c r="AP122" s="1205">
        <v>1.7857399999999999E-2</v>
      </c>
      <c r="AQ122" s="1205"/>
      <c r="AR122" s="1205"/>
      <c r="AS122" s="1134">
        <f t="shared" si="16"/>
        <v>1.7857399999999999E-2</v>
      </c>
      <c r="AT122" s="1256"/>
      <c r="AU122" s="1205"/>
      <c r="AV122" s="1256"/>
      <c r="AW122" s="1255"/>
      <c r="AX122" s="1255"/>
      <c r="AY122" s="1255"/>
      <c r="AZ122" s="1255"/>
      <c r="BA122" s="1255"/>
      <c r="BB122" s="1256"/>
      <c r="BC122" s="1001"/>
      <c r="BD122" s="1234" t="s">
        <v>898</v>
      </c>
    </row>
    <row r="123" spans="1:69" s="1000" customFormat="1" outlineLevel="1" x14ac:dyDescent="0.25">
      <c r="A123" s="1137">
        <v>5</v>
      </c>
      <c r="B123" s="1161" t="s">
        <v>1547</v>
      </c>
      <c r="C123" s="1235" t="s">
        <v>897</v>
      </c>
      <c r="D123" s="1137" t="s">
        <v>901</v>
      </c>
      <c r="E123" s="1201"/>
      <c r="F123" s="1006"/>
      <c r="G123" s="1005"/>
      <c r="H123" s="1005"/>
      <c r="I123" s="1003"/>
      <c r="J123" s="1003"/>
      <c r="K123" s="1004"/>
      <c r="L123" s="1003"/>
      <c r="M123" s="1003"/>
      <c r="N123" s="1002" t="s">
        <v>1546</v>
      </c>
      <c r="O123" s="996"/>
      <c r="P123" s="1202"/>
      <c r="Q123" s="1203">
        <v>1.6838599999999999E-2</v>
      </c>
      <c r="R123" s="1203"/>
      <c r="S123" s="1203"/>
      <c r="T123" s="1134">
        <f t="shared" si="15"/>
        <v>1.6838599999999999E-2</v>
      </c>
      <c r="U123" s="1255"/>
      <c r="V123" s="1255"/>
      <c r="W123" s="1255"/>
      <c r="X123" s="1255"/>
      <c r="Y123" s="1255"/>
      <c r="Z123" s="1255"/>
      <c r="AA123" s="1255"/>
      <c r="AB123" s="1255"/>
      <c r="AC123" s="1198"/>
      <c r="AD123" s="1199"/>
      <c r="AE123" s="1199"/>
      <c r="AF123" s="1199"/>
      <c r="AG123" s="1199"/>
      <c r="AH123" s="1199"/>
      <c r="AI123" s="1199"/>
      <c r="AJ123" s="1198"/>
      <c r="AK123" s="1198"/>
      <c r="AL123" s="1198"/>
      <c r="AM123" s="1198"/>
      <c r="AN123" s="1198"/>
      <c r="AO123" s="1202"/>
      <c r="AP123" s="1205">
        <v>1.6838599999999999E-2</v>
      </c>
      <c r="AQ123" s="1205"/>
      <c r="AR123" s="1205"/>
      <c r="AS123" s="1134">
        <f t="shared" si="16"/>
        <v>1.6838599999999999E-2</v>
      </c>
      <c r="AT123" s="1256"/>
      <c r="AU123" s="1205"/>
      <c r="AV123" s="1256"/>
      <c r="AW123" s="1255"/>
      <c r="AX123" s="1255"/>
      <c r="AY123" s="1255"/>
      <c r="AZ123" s="1255"/>
      <c r="BA123" s="1255"/>
      <c r="BB123" s="1256"/>
      <c r="BC123" s="1001"/>
      <c r="BD123" s="1234" t="s">
        <v>898</v>
      </c>
    </row>
    <row r="124" spans="1:69" s="1000" customFormat="1" outlineLevel="1" x14ac:dyDescent="0.25">
      <c r="A124" s="1137">
        <v>6</v>
      </c>
      <c r="B124" s="1161" t="s">
        <v>1545</v>
      </c>
      <c r="C124" s="1235" t="s">
        <v>897</v>
      </c>
      <c r="D124" s="1137" t="s">
        <v>901</v>
      </c>
      <c r="E124" s="1201"/>
      <c r="F124" s="1006"/>
      <c r="G124" s="1005"/>
      <c r="H124" s="1005"/>
      <c r="I124" s="1003"/>
      <c r="J124" s="1003"/>
      <c r="K124" s="1004"/>
      <c r="L124" s="1003"/>
      <c r="M124" s="1003"/>
      <c r="N124" s="1002" t="s">
        <v>1544</v>
      </c>
      <c r="O124" s="996"/>
      <c r="P124" s="1202"/>
      <c r="Q124" s="1203">
        <v>3.4609399999999998E-2</v>
      </c>
      <c r="R124" s="1203"/>
      <c r="S124" s="1203"/>
      <c r="T124" s="1134">
        <f t="shared" si="15"/>
        <v>3.4609399999999998E-2</v>
      </c>
      <c r="U124" s="1255"/>
      <c r="V124" s="1255"/>
      <c r="W124" s="1255"/>
      <c r="X124" s="1255"/>
      <c r="Y124" s="1255"/>
      <c r="Z124" s="1255"/>
      <c r="AA124" s="1255"/>
      <c r="AB124" s="1255"/>
      <c r="AC124" s="1198"/>
      <c r="AD124" s="1199"/>
      <c r="AE124" s="1199"/>
      <c r="AF124" s="1199"/>
      <c r="AG124" s="1199"/>
      <c r="AH124" s="1199"/>
      <c r="AI124" s="1199"/>
      <c r="AJ124" s="1198"/>
      <c r="AK124" s="1198"/>
      <c r="AL124" s="1198"/>
      <c r="AM124" s="1198"/>
      <c r="AN124" s="1198"/>
      <c r="AO124" s="1202"/>
      <c r="AP124" s="1205">
        <v>3.4609399999999998E-2</v>
      </c>
      <c r="AQ124" s="1205"/>
      <c r="AR124" s="1205"/>
      <c r="AS124" s="1134">
        <f t="shared" si="16"/>
        <v>3.4609399999999998E-2</v>
      </c>
      <c r="AT124" s="1256"/>
      <c r="AU124" s="1205"/>
      <c r="AV124" s="1256"/>
      <c r="AW124" s="1255"/>
      <c r="AX124" s="1255"/>
      <c r="AY124" s="1255"/>
      <c r="AZ124" s="1255"/>
      <c r="BA124" s="1255"/>
      <c r="BB124" s="1256"/>
      <c r="BC124" s="1001"/>
      <c r="BD124" s="1234" t="s">
        <v>898</v>
      </c>
    </row>
    <row r="125" spans="1:69" s="1000" customFormat="1" outlineLevel="1" x14ac:dyDescent="0.25">
      <c r="A125" s="1137">
        <v>7</v>
      </c>
      <c r="B125" s="1161" t="s">
        <v>1543</v>
      </c>
      <c r="C125" s="1235" t="s">
        <v>897</v>
      </c>
      <c r="D125" s="1137" t="s">
        <v>901</v>
      </c>
      <c r="E125" s="1201"/>
      <c r="F125" s="1006"/>
      <c r="G125" s="1005"/>
      <c r="H125" s="1005"/>
      <c r="I125" s="1003"/>
      <c r="J125" s="1003"/>
      <c r="K125" s="1004"/>
      <c r="L125" s="1003"/>
      <c r="M125" s="1003"/>
      <c r="N125" s="1002" t="s">
        <v>1542</v>
      </c>
      <c r="O125" s="996"/>
      <c r="P125" s="1202"/>
      <c r="Q125" s="1203">
        <v>9.6969600000000003E-2</v>
      </c>
      <c r="R125" s="1203"/>
      <c r="S125" s="1203"/>
      <c r="T125" s="1134">
        <f t="shared" si="15"/>
        <v>9.6969600000000003E-2</v>
      </c>
      <c r="U125" s="1255"/>
      <c r="V125" s="1255"/>
      <c r="W125" s="1255"/>
      <c r="X125" s="1255"/>
      <c r="Y125" s="1255"/>
      <c r="Z125" s="1255"/>
      <c r="AA125" s="1255"/>
      <c r="AB125" s="1255"/>
      <c r="AC125" s="1198"/>
      <c r="AD125" s="1199"/>
      <c r="AE125" s="1199"/>
      <c r="AF125" s="1199"/>
      <c r="AG125" s="1199"/>
      <c r="AH125" s="1199"/>
      <c r="AI125" s="1199"/>
      <c r="AJ125" s="1198"/>
      <c r="AK125" s="1198"/>
      <c r="AL125" s="1198"/>
      <c r="AM125" s="1198"/>
      <c r="AN125" s="1198"/>
      <c r="AO125" s="1202"/>
      <c r="AP125" s="1205">
        <v>9.6969600000000003E-2</v>
      </c>
      <c r="AQ125" s="1205"/>
      <c r="AR125" s="1205"/>
      <c r="AS125" s="1134">
        <f t="shared" si="16"/>
        <v>9.6969600000000003E-2</v>
      </c>
      <c r="AT125" s="1256"/>
      <c r="AU125" s="1205"/>
      <c r="AV125" s="1256"/>
      <c r="AW125" s="1255"/>
      <c r="AX125" s="1255"/>
      <c r="AY125" s="1255"/>
      <c r="AZ125" s="1255"/>
      <c r="BA125" s="1255"/>
      <c r="BB125" s="1256"/>
      <c r="BC125" s="1001"/>
      <c r="BD125" s="1234" t="s">
        <v>898</v>
      </c>
    </row>
    <row r="126" spans="1:69" s="1000" customFormat="1" outlineLevel="1" x14ac:dyDescent="0.25">
      <c r="A126" s="1137">
        <v>8</v>
      </c>
      <c r="B126" s="1161" t="s">
        <v>1541</v>
      </c>
      <c r="C126" s="1235" t="s">
        <v>897</v>
      </c>
      <c r="D126" s="1137" t="s">
        <v>901</v>
      </c>
      <c r="E126" s="1201"/>
      <c r="F126" s="1006"/>
      <c r="G126" s="1005"/>
      <c r="H126" s="1005"/>
      <c r="I126" s="1003"/>
      <c r="J126" s="1003"/>
      <c r="K126" s="1004"/>
      <c r="L126" s="1003"/>
      <c r="M126" s="1003"/>
      <c r="N126" s="1002" t="s">
        <v>1540</v>
      </c>
      <c r="O126" s="996"/>
      <c r="P126" s="1202"/>
      <c r="Q126" s="1203">
        <v>3.3187500000000002E-2</v>
      </c>
      <c r="R126" s="1203"/>
      <c r="S126" s="1203"/>
      <c r="T126" s="1134">
        <f t="shared" si="15"/>
        <v>3.3187500000000002E-2</v>
      </c>
      <c r="U126" s="1255"/>
      <c r="V126" s="1255"/>
      <c r="W126" s="1255"/>
      <c r="X126" s="1255"/>
      <c r="Y126" s="1255"/>
      <c r="Z126" s="1255"/>
      <c r="AA126" s="1255"/>
      <c r="AB126" s="1255"/>
      <c r="AC126" s="1198"/>
      <c r="AD126" s="1199"/>
      <c r="AE126" s="1199"/>
      <c r="AF126" s="1199"/>
      <c r="AG126" s="1199"/>
      <c r="AH126" s="1199"/>
      <c r="AI126" s="1199"/>
      <c r="AJ126" s="1198"/>
      <c r="AK126" s="1198"/>
      <c r="AL126" s="1198"/>
      <c r="AM126" s="1198"/>
      <c r="AN126" s="1198"/>
      <c r="AO126" s="1202"/>
      <c r="AP126" s="1205">
        <v>3.3187500000000002E-2</v>
      </c>
      <c r="AQ126" s="1205"/>
      <c r="AR126" s="1205"/>
      <c r="AS126" s="1134">
        <f t="shared" si="16"/>
        <v>3.3187500000000002E-2</v>
      </c>
      <c r="AT126" s="1256"/>
      <c r="AU126" s="1205"/>
      <c r="AV126" s="1256"/>
      <c r="AW126" s="1255"/>
      <c r="AX126" s="1255"/>
      <c r="AY126" s="1255"/>
      <c r="AZ126" s="1255"/>
      <c r="BA126" s="1255"/>
      <c r="BB126" s="1256"/>
      <c r="BC126" s="1001"/>
      <c r="BD126" s="1234" t="s">
        <v>898</v>
      </c>
    </row>
    <row r="127" spans="1:69" s="1000" customFormat="1" outlineLevel="1" x14ac:dyDescent="0.25">
      <c r="A127" s="1137">
        <v>9</v>
      </c>
      <c r="B127" s="1161" t="s">
        <v>1539</v>
      </c>
      <c r="C127" s="1235" t="s">
        <v>897</v>
      </c>
      <c r="D127" s="1137" t="s">
        <v>901</v>
      </c>
      <c r="E127" s="1201"/>
      <c r="F127" s="1006"/>
      <c r="G127" s="1005"/>
      <c r="H127" s="1005"/>
      <c r="I127" s="1003"/>
      <c r="J127" s="1003"/>
      <c r="K127" s="1004"/>
      <c r="L127" s="1003"/>
      <c r="M127" s="1003"/>
      <c r="N127" s="1002" t="s">
        <v>1538</v>
      </c>
      <c r="O127" s="996"/>
      <c r="P127" s="1202"/>
      <c r="Q127" s="1203">
        <v>3.9648000000000003E-2</v>
      </c>
      <c r="R127" s="1203"/>
      <c r="S127" s="1203"/>
      <c r="T127" s="1134">
        <f t="shared" si="15"/>
        <v>3.9648000000000003E-2</v>
      </c>
      <c r="U127" s="1255"/>
      <c r="V127" s="1255"/>
      <c r="W127" s="1255"/>
      <c r="X127" s="1255"/>
      <c r="Y127" s="1255"/>
      <c r="Z127" s="1255"/>
      <c r="AA127" s="1255"/>
      <c r="AB127" s="1255"/>
      <c r="AC127" s="1198"/>
      <c r="AD127" s="1199"/>
      <c r="AE127" s="1199"/>
      <c r="AF127" s="1199"/>
      <c r="AG127" s="1199"/>
      <c r="AH127" s="1199"/>
      <c r="AI127" s="1199"/>
      <c r="AJ127" s="1198"/>
      <c r="AK127" s="1198"/>
      <c r="AL127" s="1198"/>
      <c r="AM127" s="1198"/>
      <c r="AN127" s="1198"/>
      <c r="AO127" s="1202"/>
      <c r="AP127" s="1205">
        <v>3.9648000000000003E-2</v>
      </c>
      <c r="AQ127" s="1205"/>
      <c r="AR127" s="1205"/>
      <c r="AS127" s="1134">
        <f t="shared" si="16"/>
        <v>3.9648000000000003E-2</v>
      </c>
      <c r="AT127" s="1256"/>
      <c r="AU127" s="1205"/>
      <c r="AV127" s="1256"/>
      <c r="AW127" s="1255"/>
      <c r="AX127" s="1255"/>
      <c r="AY127" s="1255"/>
      <c r="AZ127" s="1255"/>
      <c r="BA127" s="1255"/>
      <c r="BB127" s="1256"/>
      <c r="BC127" s="1001"/>
      <c r="BD127" s="1234" t="s">
        <v>898</v>
      </c>
    </row>
    <row r="128" spans="1:69" s="1000" customFormat="1" outlineLevel="1" x14ac:dyDescent="0.25">
      <c r="A128" s="1137">
        <v>10</v>
      </c>
      <c r="B128" s="1161" t="s">
        <v>1537</v>
      </c>
      <c r="C128" s="1235" t="s">
        <v>897</v>
      </c>
      <c r="D128" s="1137" t="s">
        <v>901</v>
      </c>
      <c r="E128" s="1201"/>
      <c r="F128" s="1006"/>
      <c r="G128" s="1005"/>
      <c r="H128" s="1005"/>
      <c r="I128" s="1003"/>
      <c r="J128" s="1003"/>
      <c r="K128" s="1004"/>
      <c r="L128" s="1003"/>
      <c r="M128" s="1003"/>
      <c r="N128" s="1002" t="s">
        <v>1536</v>
      </c>
      <c r="O128" s="996"/>
      <c r="P128" s="1202"/>
      <c r="Q128" s="1203">
        <v>4.4238199999999998E-2</v>
      </c>
      <c r="R128" s="1203"/>
      <c r="S128" s="1203"/>
      <c r="T128" s="1134">
        <f t="shared" si="15"/>
        <v>4.4238199999999998E-2</v>
      </c>
      <c r="U128" s="1255"/>
      <c r="V128" s="1255"/>
      <c r="W128" s="1255"/>
      <c r="X128" s="1255"/>
      <c r="Y128" s="1255"/>
      <c r="Z128" s="1255"/>
      <c r="AA128" s="1255"/>
      <c r="AB128" s="1255"/>
      <c r="AC128" s="1198"/>
      <c r="AD128" s="1199"/>
      <c r="AE128" s="1199"/>
      <c r="AF128" s="1199"/>
      <c r="AG128" s="1199"/>
      <c r="AH128" s="1199"/>
      <c r="AI128" s="1199"/>
      <c r="AJ128" s="1198"/>
      <c r="AK128" s="1198"/>
      <c r="AL128" s="1198"/>
      <c r="AM128" s="1198"/>
      <c r="AN128" s="1198"/>
      <c r="AO128" s="1202"/>
      <c r="AP128" s="1205">
        <v>4.4238199999999998E-2</v>
      </c>
      <c r="AQ128" s="1205"/>
      <c r="AR128" s="1205"/>
      <c r="AS128" s="1134">
        <f t="shared" si="16"/>
        <v>4.4238199999999998E-2</v>
      </c>
      <c r="AT128" s="1256"/>
      <c r="AU128" s="1205"/>
      <c r="AV128" s="1256"/>
      <c r="AW128" s="1255"/>
      <c r="AX128" s="1255"/>
      <c r="AY128" s="1255"/>
      <c r="AZ128" s="1255"/>
      <c r="BA128" s="1255"/>
      <c r="BB128" s="1256"/>
      <c r="BC128" s="1001"/>
      <c r="BD128" s="1234" t="s">
        <v>898</v>
      </c>
    </row>
    <row r="129" spans="1:56" s="1000" customFormat="1" outlineLevel="1" x14ac:dyDescent="0.25">
      <c r="A129" s="1137">
        <v>11</v>
      </c>
      <c r="B129" s="1161" t="s">
        <v>1535</v>
      </c>
      <c r="C129" s="1235" t="s">
        <v>897</v>
      </c>
      <c r="D129" s="1137" t="s">
        <v>901</v>
      </c>
      <c r="E129" s="1201"/>
      <c r="F129" s="1006"/>
      <c r="G129" s="1005"/>
      <c r="H129" s="1005"/>
      <c r="I129" s="1003"/>
      <c r="J129" s="1003"/>
      <c r="K129" s="1004"/>
      <c r="L129" s="1003"/>
      <c r="M129" s="1003"/>
      <c r="N129" s="1002" t="s">
        <v>1534</v>
      </c>
      <c r="O129" s="996"/>
      <c r="P129" s="1202"/>
      <c r="Q129" s="1203">
        <v>8.4074999999999997E-2</v>
      </c>
      <c r="R129" s="1203"/>
      <c r="S129" s="1203"/>
      <c r="T129" s="1134">
        <f t="shared" si="15"/>
        <v>8.4074999999999997E-2</v>
      </c>
      <c r="U129" s="1255"/>
      <c r="V129" s="1255"/>
      <c r="W129" s="1255"/>
      <c r="X129" s="1255"/>
      <c r="Y129" s="1255"/>
      <c r="Z129" s="1255"/>
      <c r="AA129" s="1255"/>
      <c r="AB129" s="1255"/>
      <c r="AC129" s="1198"/>
      <c r="AD129" s="1199"/>
      <c r="AE129" s="1199"/>
      <c r="AF129" s="1199"/>
      <c r="AG129" s="1199"/>
      <c r="AH129" s="1199"/>
      <c r="AI129" s="1199"/>
      <c r="AJ129" s="1198"/>
      <c r="AK129" s="1198"/>
      <c r="AL129" s="1198"/>
      <c r="AM129" s="1198"/>
      <c r="AN129" s="1198"/>
      <c r="AO129" s="1202"/>
      <c r="AP129" s="1205">
        <v>8.4074999999999997E-2</v>
      </c>
      <c r="AQ129" s="1205"/>
      <c r="AR129" s="1205"/>
      <c r="AS129" s="1134">
        <f t="shared" si="16"/>
        <v>8.4074999999999997E-2</v>
      </c>
      <c r="AT129" s="1256"/>
      <c r="AU129" s="1205"/>
      <c r="AV129" s="1256"/>
      <c r="AW129" s="1255"/>
      <c r="AX129" s="1255"/>
      <c r="AY129" s="1255"/>
      <c r="AZ129" s="1255"/>
      <c r="BA129" s="1255"/>
      <c r="BB129" s="1256"/>
      <c r="BC129" s="1001"/>
      <c r="BD129" s="1234" t="s">
        <v>898</v>
      </c>
    </row>
    <row r="130" spans="1:56" s="1000" customFormat="1" outlineLevel="1" x14ac:dyDescent="0.25">
      <c r="A130" s="1137">
        <v>12</v>
      </c>
      <c r="B130" s="1161" t="s">
        <v>1533</v>
      </c>
      <c r="C130" s="1235" t="s">
        <v>897</v>
      </c>
      <c r="D130" s="1137" t="s">
        <v>901</v>
      </c>
      <c r="E130" s="1201"/>
      <c r="F130" s="1006"/>
      <c r="G130" s="1005"/>
      <c r="H130" s="1005"/>
      <c r="I130" s="1003"/>
      <c r="J130" s="1003"/>
      <c r="K130" s="1004"/>
      <c r="L130" s="1003"/>
      <c r="M130" s="1003"/>
      <c r="N130" s="1002" t="s">
        <v>1532</v>
      </c>
      <c r="O130" s="996"/>
      <c r="P130" s="1202"/>
      <c r="Q130" s="1203">
        <v>2.34112E-2</v>
      </c>
      <c r="R130" s="1203"/>
      <c r="S130" s="1203"/>
      <c r="T130" s="1134">
        <f t="shared" si="15"/>
        <v>2.34112E-2</v>
      </c>
      <c r="U130" s="1255"/>
      <c r="V130" s="1255"/>
      <c r="W130" s="1255"/>
      <c r="X130" s="1255"/>
      <c r="Y130" s="1255"/>
      <c r="Z130" s="1255"/>
      <c r="AA130" s="1255"/>
      <c r="AB130" s="1255"/>
      <c r="AC130" s="1198"/>
      <c r="AD130" s="1199"/>
      <c r="AE130" s="1199"/>
      <c r="AF130" s="1199"/>
      <c r="AG130" s="1199"/>
      <c r="AH130" s="1199"/>
      <c r="AI130" s="1199"/>
      <c r="AJ130" s="1198"/>
      <c r="AK130" s="1198"/>
      <c r="AL130" s="1198"/>
      <c r="AM130" s="1198"/>
      <c r="AN130" s="1198"/>
      <c r="AO130" s="1202"/>
      <c r="AP130" s="1205">
        <v>2.34112E-2</v>
      </c>
      <c r="AQ130" s="1205"/>
      <c r="AR130" s="1205"/>
      <c r="AS130" s="1134">
        <f t="shared" si="16"/>
        <v>2.34112E-2</v>
      </c>
      <c r="AT130" s="1256"/>
      <c r="AU130" s="1205"/>
      <c r="AV130" s="1256"/>
      <c r="AW130" s="1255"/>
      <c r="AX130" s="1255"/>
      <c r="AY130" s="1255"/>
      <c r="AZ130" s="1255"/>
      <c r="BA130" s="1255"/>
      <c r="BB130" s="1256"/>
      <c r="BC130" s="1001"/>
      <c r="BD130" s="1234" t="s">
        <v>898</v>
      </c>
    </row>
    <row r="131" spans="1:56" s="1000" customFormat="1" outlineLevel="1" x14ac:dyDescent="0.25">
      <c r="A131" s="1137">
        <v>13</v>
      </c>
      <c r="B131" s="1161" t="s">
        <v>1531</v>
      </c>
      <c r="C131" s="1235" t="s">
        <v>897</v>
      </c>
      <c r="D131" s="1137" t="s">
        <v>901</v>
      </c>
      <c r="E131" s="1201"/>
      <c r="F131" s="1006"/>
      <c r="G131" s="1005"/>
      <c r="H131" s="1005"/>
      <c r="I131" s="1003"/>
      <c r="J131" s="1003"/>
      <c r="K131" s="1004"/>
      <c r="L131" s="1003"/>
      <c r="M131" s="1003"/>
      <c r="N131" s="1002" t="s">
        <v>1528</v>
      </c>
      <c r="O131" s="996"/>
      <c r="P131" s="1202"/>
      <c r="Q131" s="1203"/>
      <c r="R131" s="1203"/>
      <c r="S131" s="1203"/>
      <c r="T131" s="1134">
        <f t="shared" si="15"/>
        <v>0</v>
      </c>
      <c r="U131" s="1255"/>
      <c r="V131" s="1255"/>
      <c r="W131" s="1255"/>
      <c r="X131" s="1255"/>
      <c r="Y131" s="1255"/>
      <c r="Z131" s="1255"/>
      <c r="AA131" s="1255"/>
      <c r="AB131" s="1255"/>
      <c r="AC131" s="1198"/>
      <c r="AD131" s="1199"/>
      <c r="AE131" s="1199"/>
      <c r="AF131" s="1199"/>
      <c r="AG131" s="1199"/>
      <c r="AH131" s="1199"/>
      <c r="AI131" s="1199"/>
      <c r="AJ131" s="1198"/>
      <c r="AK131" s="1198"/>
      <c r="AL131" s="1198"/>
      <c r="AM131" s="1198"/>
      <c r="AN131" s="1198"/>
      <c r="AO131" s="1202"/>
      <c r="AP131" s="1205"/>
      <c r="AQ131" s="1205"/>
      <c r="AR131" s="1205"/>
      <c r="AS131" s="1134">
        <f t="shared" si="16"/>
        <v>0</v>
      </c>
      <c r="AT131" s="1256"/>
      <c r="AU131" s="1205"/>
      <c r="AV131" s="1256"/>
      <c r="AW131" s="1255"/>
      <c r="AX131" s="1255"/>
      <c r="AY131" s="1255"/>
      <c r="AZ131" s="1255"/>
      <c r="BA131" s="1255"/>
      <c r="BB131" s="1282">
        <v>9.2817800000000006E-2</v>
      </c>
      <c r="BC131" s="1283" t="s">
        <v>1524</v>
      </c>
      <c r="BD131" s="1234" t="s">
        <v>901</v>
      </c>
    </row>
    <row r="132" spans="1:56" s="1000" customFormat="1" outlineLevel="1" x14ac:dyDescent="0.25">
      <c r="A132" s="1137">
        <v>14</v>
      </c>
      <c r="B132" s="1161" t="s">
        <v>1530</v>
      </c>
      <c r="C132" s="1235" t="s">
        <v>897</v>
      </c>
      <c r="D132" s="1137" t="s">
        <v>901</v>
      </c>
      <c r="E132" s="1201"/>
      <c r="F132" s="1006"/>
      <c r="G132" s="1005"/>
      <c r="H132" s="1005"/>
      <c r="I132" s="1003"/>
      <c r="J132" s="1003"/>
      <c r="K132" s="1004"/>
      <c r="L132" s="1003"/>
      <c r="M132" s="1003"/>
      <c r="N132" s="1002" t="s">
        <v>1528</v>
      </c>
      <c r="O132" s="996"/>
      <c r="P132" s="1202"/>
      <c r="Q132" s="1203"/>
      <c r="R132" s="1203"/>
      <c r="S132" s="1203"/>
      <c r="T132" s="1134">
        <f t="shared" si="15"/>
        <v>0</v>
      </c>
      <c r="U132" s="1255"/>
      <c r="V132" s="1255"/>
      <c r="W132" s="1255"/>
      <c r="X132" s="1255"/>
      <c r="Y132" s="1255"/>
      <c r="Z132" s="1255"/>
      <c r="AA132" s="1255"/>
      <c r="AB132" s="1255"/>
      <c r="AC132" s="1198"/>
      <c r="AD132" s="1199"/>
      <c r="AE132" s="1199"/>
      <c r="AF132" s="1199"/>
      <c r="AG132" s="1199"/>
      <c r="AH132" s="1199"/>
      <c r="AI132" s="1199"/>
      <c r="AJ132" s="1198"/>
      <c r="AK132" s="1198"/>
      <c r="AL132" s="1198"/>
      <c r="AM132" s="1198"/>
      <c r="AN132" s="1198"/>
      <c r="AO132" s="1202"/>
      <c r="AP132" s="1205"/>
      <c r="AQ132" s="1205"/>
      <c r="AR132" s="1205"/>
      <c r="AS132" s="1134">
        <f t="shared" si="16"/>
        <v>0</v>
      </c>
      <c r="AT132" s="1256"/>
      <c r="AU132" s="1205"/>
      <c r="AV132" s="1256"/>
      <c r="AW132" s="1255"/>
      <c r="AX132" s="1255"/>
      <c r="AY132" s="1255"/>
      <c r="AZ132" s="1255"/>
      <c r="BA132" s="1255"/>
      <c r="BB132" s="1282">
        <v>9.28176E-2</v>
      </c>
      <c r="BC132" s="1283" t="s">
        <v>1524</v>
      </c>
      <c r="BD132" s="1234" t="s">
        <v>901</v>
      </c>
    </row>
    <row r="133" spans="1:56" s="1000" customFormat="1" outlineLevel="1" x14ac:dyDescent="0.25">
      <c r="A133" s="1137">
        <v>15</v>
      </c>
      <c r="B133" s="1161" t="s">
        <v>1529</v>
      </c>
      <c r="C133" s="1235" t="s">
        <v>897</v>
      </c>
      <c r="D133" s="1137" t="s">
        <v>901</v>
      </c>
      <c r="E133" s="1201"/>
      <c r="F133" s="1006"/>
      <c r="G133" s="1005"/>
      <c r="H133" s="1005"/>
      <c r="I133" s="1003"/>
      <c r="J133" s="1003"/>
      <c r="K133" s="1004"/>
      <c r="L133" s="1003"/>
      <c r="M133" s="1003"/>
      <c r="N133" s="1002" t="s">
        <v>1528</v>
      </c>
      <c r="O133" s="996"/>
      <c r="P133" s="1202"/>
      <c r="Q133" s="1203"/>
      <c r="R133" s="1203"/>
      <c r="S133" s="1203"/>
      <c r="T133" s="1134">
        <f t="shared" si="15"/>
        <v>0</v>
      </c>
      <c r="U133" s="1255"/>
      <c r="V133" s="1255"/>
      <c r="W133" s="1255"/>
      <c r="X133" s="1255"/>
      <c r="Y133" s="1255"/>
      <c r="Z133" s="1255"/>
      <c r="AA133" s="1255"/>
      <c r="AB133" s="1255"/>
      <c r="AC133" s="1198"/>
      <c r="AD133" s="1199"/>
      <c r="AE133" s="1199"/>
      <c r="AF133" s="1199"/>
      <c r="AG133" s="1199"/>
      <c r="AH133" s="1199"/>
      <c r="AI133" s="1199"/>
      <c r="AJ133" s="1198"/>
      <c r="AK133" s="1198"/>
      <c r="AL133" s="1198"/>
      <c r="AM133" s="1198"/>
      <c r="AN133" s="1198"/>
      <c r="AO133" s="1202"/>
      <c r="AP133" s="1205"/>
      <c r="AQ133" s="1205"/>
      <c r="AR133" s="1205"/>
      <c r="AS133" s="1134">
        <f t="shared" si="16"/>
        <v>0</v>
      </c>
      <c r="AT133" s="1256"/>
      <c r="AU133" s="1205"/>
      <c r="AV133" s="1256"/>
      <c r="AW133" s="1255"/>
      <c r="AX133" s="1255"/>
      <c r="AY133" s="1255"/>
      <c r="AZ133" s="1255"/>
      <c r="BA133" s="1255"/>
      <c r="BB133" s="1282">
        <v>9.1857599999999998E-2</v>
      </c>
      <c r="BC133" s="1283" t="s">
        <v>1524</v>
      </c>
      <c r="BD133" s="1234" t="s">
        <v>901</v>
      </c>
    </row>
    <row r="134" spans="1:56" s="1000" customFormat="1" outlineLevel="1" x14ac:dyDescent="0.25">
      <c r="A134" s="1137">
        <v>16</v>
      </c>
      <c r="B134" s="1161" t="s">
        <v>1527</v>
      </c>
      <c r="C134" s="1235" t="s">
        <v>897</v>
      </c>
      <c r="D134" s="1137" t="s">
        <v>901</v>
      </c>
      <c r="E134" s="1201"/>
      <c r="F134" s="1006"/>
      <c r="G134" s="1005"/>
      <c r="H134" s="1005"/>
      <c r="I134" s="1003"/>
      <c r="J134" s="1003"/>
      <c r="K134" s="1004"/>
      <c r="L134" s="1003"/>
      <c r="M134" s="1003"/>
      <c r="N134" s="1002" t="s">
        <v>1525</v>
      </c>
      <c r="O134" s="996"/>
      <c r="P134" s="1202"/>
      <c r="Q134" s="1203"/>
      <c r="R134" s="1203"/>
      <c r="S134" s="1203"/>
      <c r="T134" s="1134">
        <f t="shared" si="15"/>
        <v>0</v>
      </c>
      <c r="U134" s="1255"/>
      <c r="V134" s="1255"/>
      <c r="W134" s="1255"/>
      <c r="X134" s="1255"/>
      <c r="Y134" s="1255"/>
      <c r="Z134" s="1255"/>
      <c r="AA134" s="1255"/>
      <c r="AB134" s="1255"/>
      <c r="AC134" s="1198"/>
      <c r="AD134" s="1199"/>
      <c r="AE134" s="1199"/>
      <c r="AF134" s="1199"/>
      <c r="AG134" s="1199"/>
      <c r="AH134" s="1199"/>
      <c r="AI134" s="1199"/>
      <c r="AJ134" s="1198"/>
      <c r="AK134" s="1198"/>
      <c r="AL134" s="1198"/>
      <c r="AM134" s="1198"/>
      <c r="AN134" s="1198"/>
      <c r="AO134" s="1202"/>
      <c r="AP134" s="1205"/>
      <c r="AQ134" s="1205"/>
      <c r="AR134" s="1205"/>
      <c r="AS134" s="1134">
        <f t="shared" si="16"/>
        <v>0</v>
      </c>
      <c r="AT134" s="1256"/>
      <c r="AU134" s="1205"/>
      <c r="AV134" s="1256"/>
      <c r="AW134" s="1255"/>
      <c r="AX134" s="1255"/>
      <c r="AY134" s="1255"/>
      <c r="AZ134" s="1255"/>
      <c r="BA134" s="1255"/>
      <c r="BB134" s="1282">
        <v>0.10005310000000001</v>
      </c>
      <c r="BC134" s="1283" t="s">
        <v>1524</v>
      </c>
      <c r="BD134" s="1234" t="s">
        <v>901</v>
      </c>
    </row>
    <row r="135" spans="1:56" s="1000" customFormat="1" outlineLevel="1" x14ac:dyDescent="0.25">
      <c r="A135" s="1137">
        <v>17</v>
      </c>
      <c r="B135" s="1161" t="s">
        <v>1526</v>
      </c>
      <c r="C135" s="1235" t="s">
        <v>897</v>
      </c>
      <c r="D135" s="1137" t="s">
        <v>901</v>
      </c>
      <c r="E135" s="1201"/>
      <c r="F135" s="1006"/>
      <c r="G135" s="1005"/>
      <c r="H135" s="1005"/>
      <c r="I135" s="1003"/>
      <c r="J135" s="1003"/>
      <c r="K135" s="1004"/>
      <c r="L135" s="1003"/>
      <c r="M135" s="1003"/>
      <c r="N135" s="1002" t="s">
        <v>1525</v>
      </c>
      <c r="O135" s="996"/>
      <c r="P135" s="1202"/>
      <c r="Q135" s="1203"/>
      <c r="R135" s="1203"/>
      <c r="S135" s="1203"/>
      <c r="T135" s="1134">
        <f t="shared" si="15"/>
        <v>0</v>
      </c>
      <c r="U135" s="1255"/>
      <c r="V135" s="1255"/>
      <c r="W135" s="1255"/>
      <c r="X135" s="1255"/>
      <c r="Y135" s="1255"/>
      <c r="Z135" s="1255"/>
      <c r="AA135" s="1255"/>
      <c r="AB135" s="1255"/>
      <c r="AC135" s="1198"/>
      <c r="AD135" s="1199"/>
      <c r="AE135" s="1199"/>
      <c r="AF135" s="1199"/>
      <c r="AG135" s="1199"/>
      <c r="AH135" s="1199"/>
      <c r="AI135" s="1199"/>
      <c r="AJ135" s="1198"/>
      <c r="AK135" s="1198"/>
      <c r="AL135" s="1198"/>
      <c r="AM135" s="1198"/>
      <c r="AN135" s="1198"/>
      <c r="AO135" s="1202"/>
      <c r="AP135" s="1205"/>
      <c r="AQ135" s="1205"/>
      <c r="AR135" s="1205"/>
      <c r="AS135" s="1134">
        <f t="shared" si="16"/>
        <v>0</v>
      </c>
      <c r="AT135" s="1256"/>
      <c r="AU135" s="1205"/>
      <c r="AV135" s="1256"/>
      <c r="AW135" s="1255"/>
      <c r="AX135" s="1255"/>
      <c r="AY135" s="1255"/>
      <c r="AZ135" s="1255"/>
      <c r="BA135" s="1255"/>
      <c r="BB135" s="1282">
        <v>5.0026599999999997E-2</v>
      </c>
      <c r="BC135" s="1283" t="s">
        <v>1524</v>
      </c>
      <c r="BD135" s="1234" t="s">
        <v>901</v>
      </c>
    </row>
    <row r="136" spans="1:56" s="1000" customFormat="1" ht="29" outlineLevel="1" x14ac:dyDescent="0.25">
      <c r="A136" s="1137">
        <v>18</v>
      </c>
      <c r="B136" s="1161" t="s">
        <v>1523</v>
      </c>
      <c r="C136" s="1235" t="s">
        <v>897</v>
      </c>
      <c r="D136" s="1137" t="s">
        <v>901</v>
      </c>
      <c r="E136" s="1201"/>
      <c r="F136" s="1006"/>
      <c r="G136" s="1005"/>
      <c r="H136" s="1005"/>
      <c r="I136" s="1003"/>
      <c r="J136" s="1003"/>
      <c r="K136" s="1004"/>
      <c r="L136" s="1003"/>
      <c r="M136" s="1003"/>
      <c r="N136" s="1002" t="s">
        <v>1522</v>
      </c>
      <c r="O136" s="996"/>
      <c r="P136" s="1202"/>
      <c r="Q136" s="1203"/>
      <c r="R136" s="1203">
        <v>2.8927700000000001E-2</v>
      </c>
      <c r="S136" s="1203"/>
      <c r="T136" s="1134">
        <f t="shared" si="15"/>
        <v>2.8927700000000001E-2</v>
      </c>
      <c r="U136" s="1255"/>
      <c r="V136" s="1255"/>
      <c r="W136" s="1255"/>
      <c r="X136" s="1255"/>
      <c r="Y136" s="1255"/>
      <c r="Z136" s="1255"/>
      <c r="AA136" s="1255"/>
      <c r="AB136" s="1255"/>
      <c r="AC136" s="1198"/>
      <c r="AD136" s="1199"/>
      <c r="AE136" s="1199"/>
      <c r="AF136" s="1199"/>
      <c r="AG136" s="1199"/>
      <c r="AH136" s="1199"/>
      <c r="AI136" s="1199"/>
      <c r="AJ136" s="1198"/>
      <c r="AK136" s="1198"/>
      <c r="AL136" s="1198"/>
      <c r="AM136" s="1198"/>
      <c r="AN136" s="1198"/>
      <c r="AO136" s="1202"/>
      <c r="AP136" s="1205"/>
      <c r="AQ136" s="1205">
        <v>2.8927700000000001E-2</v>
      </c>
      <c r="AR136" s="1205"/>
      <c r="AS136" s="1134">
        <f t="shared" si="16"/>
        <v>2.8927700000000001E-2</v>
      </c>
      <c r="AT136" s="1256"/>
      <c r="AU136" s="1205"/>
      <c r="AV136" s="1256"/>
      <c r="AW136" s="1255"/>
      <c r="AX136" s="1255"/>
      <c r="AY136" s="1255"/>
      <c r="AZ136" s="1255"/>
      <c r="BA136" s="1255"/>
      <c r="BB136" s="1256"/>
      <c r="BC136" s="1001"/>
      <c r="BD136" s="1234" t="s">
        <v>898</v>
      </c>
    </row>
    <row r="137" spans="1:56" s="1000" customFormat="1" outlineLevel="1" x14ac:dyDescent="0.25">
      <c r="A137" s="1137">
        <v>19</v>
      </c>
      <c r="B137" s="1161" t="s">
        <v>1521</v>
      </c>
      <c r="C137" s="1235" t="s">
        <v>897</v>
      </c>
      <c r="D137" s="1137" t="s">
        <v>901</v>
      </c>
      <c r="E137" s="1201"/>
      <c r="F137" s="1006"/>
      <c r="G137" s="1005"/>
      <c r="H137" s="1005"/>
      <c r="I137" s="1003"/>
      <c r="J137" s="1003"/>
      <c r="K137" s="1004"/>
      <c r="L137" s="1003"/>
      <c r="M137" s="1003"/>
      <c r="N137" s="1002" t="s">
        <v>1520</v>
      </c>
      <c r="O137" s="996"/>
      <c r="P137" s="1202"/>
      <c r="Q137" s="1203"/>
      <c r="R137" s="1203">
        <v>2.4337500000000001E-2</v>
      </c>
      <c r="S137" s="1203"/>
      <c r="T137" s="1134">
        <f t="shared" si="15"/>
        <v>2.4337500000000001E-2</v>
      </c>
      <c r="U137" s="1255"/>
      <c r="V137" s="1255"/>
      <c r="W137" s="1255"/>
      <c r="X137" s="1255"/>
      <c r="Y137" s="1255"/>
      <c r="Z137" s="1255"/>
      <c r="AA137" s="1255"/>
      <c r="AB137" s="1255"/>
      <c r="AC137" s="1198"/>
      <c r="AD137" s="1199"/>
      <c r="AE137" s="1199"/>
      <c r="AF137" s="1199"/>
      <c r="AG137" s="1199"/>
      <c r="AH137" s="1199"/>
      <c r="AI137" s="1199"/>
      <c r="AJ137" s="1198"/>
      <c r="AK137" s="1198"/>
      <c r="AL137" s="1198"/>
      <c r="AM137" s="1198"/>
      <c r="AN137" s="1198"/>
      <c r="AO137" s="1202"/>
      <c r="AP137" s="1205"/>
      <c r="AQ137" s="1205">
        <v>2.4337500000000001E-2</v>
      </c>
      <c r="AR137" s="1205"/>
      <c r="AS137" s="1134">
        <f t="shared" si="16"/>
        <v>2.4337500000000001E-2</v>
      </c>
      <c r="AT137" s="1256"/>
      <c r="AU137" s="1205"/>
      <c r="AV137" s="1256"/>
      <c r="AW137" s="1255"/>
      <c r="AX137" s="1255"/>
      <c r="AY137" s="1255"/>
      <c r="AZ137" s="1255"/>
      <c r="BA137" s="1255"/>
      <c r="BB137" s="1256"/>
      <c r="BC137" s="1001"/>
      <c r="BD137" s="1234" t="s">
        <v>898</v>
      </c>
    </row>
    <row r="138" spans="1:56" s="1000" customFormat="1" ht="29" outlineLevel="1" x14ac:dyDescent="0.25">
      <c r="A138" s="1137">
        <v>20</v>
      </c>
      <c r="B138" s="1161" t="s">
        <v>1519</v>
      </c>
      <c r="C138" s="1235" t="s">
        <v>897</v>
      </c>
      <c r="D138" s="1137" t="s">
        <v>901</v>
      </c>
      <c r="E138" s="1201"/>
      <c r="F138" s="1006"/>
      <c r="G138" s="1005"/>
      <c r="H138" s="1005"/>
      <c r="I138" s="1003"/>
      <c r="J138" s="1003"/>
      <c r="K138" s="1004"/>
      <c r="L138" s="1003"/>
      <c r="M138" s="1003"/>
      <c r="N138" s="1002" t="s">
        <v>1518</v>
      </c>
      <c r="O138" s="996"/>
      <c r="P138" s="1202"/>
      <c r="Q138" s="1203"/>
      <c r="R138" s="1203">
        <v>3.2520800000000002E-2</v>
      </c>
      <c r="S138" s="1203"/>
      <c r="T138" s="1134">
        <f t="shared" si="15"/>
        <v>3.2520800000000002E-2</v>
      </c>
      <c r="U138" s="1255"/>
      <c r="V138" s="1255"/>
      <c r="W138" s="1255"/>
      <c r="X138" s="1255"/>
      <c r="Y138" s="1255"/>
      <c r="Z138" s="1255"/>
      <c r="AA138" s="1255"/>
      <c r="AB138" s="1255"/>
      <c r="AC138" s="1198"/>
      <c r="AD138" s="1199"/>
      <c r="AE138" s="1199"/>
      <c r="AF138" s="1199"/>
      <c r="AG138" s="1199"/>
      <c r="AH138" s="1199"/>
      <c r="AI138" s="1199"/>
      <c r="AJ138" s="1198"/>
      <c r="AK138" s="1198"/>
      <c r="AL138" s="1198"/>
      <c r="AM138" s="1198"/>
      <c r="AN138" s="1198"/>
      <c r="AO138" s="1202"/>
      <c r="AP138" s="1205"/>
      <c r="AQ138" s="1205">
        <v>3.2520800000000002E-2</v>
      </c>
      <c r="AR138" s="1205"/>
      <c r="AS138" s="1134">
        <f t="shared" si="16"/>
        <v>3.2520800000000002E-2</v>
      </c>
      <c r="AT138" s="1256"/>
      <c r="AU138" s="1205"/>
      <c r="AV138" s="1256"/>
      <c r="AW138" s="1255"/>
      <c r="AX138" s="1255"/>
      <c r="AY138" s="1255"/>
      <c r="AZ138" s="1255"/>
      <c r="BA138" s="1255"/>
      <c r="BB138" s="1256"/>
      <c r="BC138" s="1001"/>
      <c r="BD138" s="1234" t="s">
        <v>898</v>
      </c>
    </row>
    <row r="139" spans="1:56" s="1000" customFormat="1" outlineLevel="1" x14ac:dyDescent="0.25">
      <c r="A139" s="1137">
        <v>21</v>
      </c>
      <c r="B139" s="1161" t="s">
        <v>1517</v>
      </c>
      <c r="C139" s="1235" t="s">
        <v>897</v>
      </c>
      <c r="D139" s="1137" t="s">
        <v>901</v>
      </c>
      <c r="E139" s="1201"/>
      <c r="F139" s="1006"/>
      <c r="G139" s="1005"/>
      <c r="H139" s="1005"/>
      <c r="I139" s="1003"/>
      <c r="J139" s="1003"/>
      <c r="K139" s="1004"/>
      <c r="L139" s="1003"/>
      <c r="M139" s="1003"/>
      <c r="N139" s="1002" t="s">
        <v>1516</v>
      </c>
      <c r="O139" s="996"/>
      <c r="P139" s="1202"/>
      <c r="Q139" s="1203"/>
      <c r="R139" s="1203">
        <v>1.2272E-2</v>
      </c>
      <c r="S139" s="1203"/>
      <c r="T139" s="1134">
        <f t="shared" ref="T139:T202" si="17">SUM(P139:S139)</f>
        <v>1.2272E-2</v>
      </c>
      <c r="U139" s="1255"/>
      <c r="V139" s="1255"/>
      <c r="W139" s="1255"/>
      <c r="X139" s="1255"/>
      <c r="Y139" s="1255"/>
      <c r="Z139" s="1255"/>
      <c r="AA139" s="1255"/>
      <c r="AB139" s="1255"/>
      <c r="AC139" s="1198"/>
      <c r="AD139" s="1199"/>
      <c r="AE139" s="1199"/>
      <c r="AF139" s="1199"/>
      <c r="AG139" s="1199"/>
      <c r="AH139" s="1199"/>
      <c r="AI139" s="1199"/>
      <c r="AJ139" s="1198"/>
      <c r="AK139" s="1198"/>
      <c r="AL139" s="1198"/>
      <c r="AM139" s="1198"/>
      <c r="AN139" s="1198"/>
      <c r="AO139" s="1202"/>
      <c r="AP139" s="1205"/>
      <c r="AQ139" s="1205">
        <v>1.2272E-2</v>
      </c>
      <c r="AR139" s="1205"/>
      <c r="AS139" s="1134">
        <f t="shared" ref="AS139:AS202" si="18">SUM(AO139:AR139)</f>
        <v>1.2272E-2</v>
      </c>
      <c r="AT139" s="1256"/>
      <c r="AU139" s="1205"/>
      <c r="AV139" s="1256"/>
      <c r="AW139" s="1255"/>
      <c r="AX139" s="1255"/>
      <c r="AY139" s="1255"/>
      <c r="AZ139" s="1255"/>
      <c r="BA139" s="1255"/>
      <c r="BB139" s="1256"/>
      <c r="BC139" s="1001"/>
      <c r="BD139" s="1234" t="s">
        <v>898</v>
      </c>
    </row>
    <row r="140" spans="1:56" s="1000" customFormat="1" ht="29" outlineLevel="1" x14ac:dyDescent="0.25">
      <c r="A140" s="1137">
        <v>22</v>
      </c>
      <c r="B140" s="1161" t="s">
        <v>1515</v>
      </c>
      <c r="C140" s="1235" t="s">
        <v>897</v>
      </c>
      <c r="D140" s="1137" t="s">
        <v>901</v>
      </c>
      <c r="E140" s="1201"/>
      <c r="F140" s="1006"/>
      <c r="G140" s="1005"/>
      <c r="H140" s="1005"/>
      <c r="I140" s="1003"/>
      <c r="J140" s="1003"/>
      <c r="K140" s="1004"/>
      <c r="L140" s="1003"/>
      <c r="M140" s="1003"/>
      <c r="N140" s="1002" t="s">
        <v>1514</v>
      </c>
      <c r="O140" s="996"/>
      <c r="P140" s="1202"/>
      <c r="Q140" s="1203"/>
      <c r="R140" s="1203">
        <v>7.7924499999999994E-2</v>
      </c>
      <c r="S140" s="1203"/>
      <c r="T140" s="1134">
        <f t="shared" si="17"/>
        <v>7.7924499999999994E-2</v>
      </c>
      <c r="U140" s="1255"/>
      <c r="V140" s="1255"/>
      <c r="W140" s="1255"/>
      <c r="X140" s="1255"/>
      <c r="Y140" s="1255"/>
      <c r="Z140" s="1255"/>
      <c r="AA140" s="1255"/>
      <c r="AB140" s="1255"/>
      <c r="AC140" s="1198"/>
      <c r="AD140" s="1199"/>
      <c r="AE140" s="1199"/>
      <c r="AF140" s="1199"/>
      <c r="AG140" s="1199"/>
      <c r="AH140" s="1199"/>
      <c r="AI140" s="1199"/>
      <c r="AJ140" s="1198"/>
      <c r="AK140" s="1198"/>
      <c r="AL140" s="1198"/>
      <c r="AM140" s="1198"/>
      <c r="AN140" s="1198"/>
      <c r="AO140" s="1202"/>
      <c r="AP140" s="1205"/>
      <c r="AQ140" s="1205">
        <v>7.7924499999999994E-2</v>
      </c>
      <c r="AR140" s="1205"/>
      <c r="AS140" s="1134">
        <f t="shared" si="18"/>
        <v>7.7924499999999994E-2</v>
      </c>
      <c r="AT140" s="1256"/>
      <c r="AU140" s="1205"/>
      <c r="AV140" s="1256"/>
      <c r="AW140" s="1255"/>
      <c r="AX140" s="1255"/>
      <c r="AY140" s="1255"/>
      <c r="AZ140" s="1255"/>
      <c r="BA140" s="1255"/>
      <c r="BB140" s="1256"/>
      <c r="BC140" s="1001"/>
      <c r="BD140" s="1234" t="s">
        <v>898</v>
      </c>
    </row>
    <row r="141" spans="1:56" s="1000" customFormat="1" outlineLevel="1" x14ac:dyDescent="0.25">
      <c r="A141" s="1137">
        <v>23</v>
      </c>
      <c r="B141" s="1161" t="s">
        <v>1513</v>
      </c>
      <c r="C141" s="1235" t="s">
        <v>897</v>
      </c>
      <c r="D141" s="1137" t="s">
        <v>901</v>
      </c>
      <c r="E141" s="1201"/>
      <c r="F141" s="1006"/>
      <c r="G141" s="1005"/>
      <c r="H141" s="1005"/>
      <c r="I141" s="1003"/>
      <c r="J141" s="1003"/>
      <c r="K141" s="1004"/>
      <c r="L141" s="1003"/>
      <c r="M141" s="1003"/>
      <c r="N141" s="1002" t="s">
        <v>1512</v>
      </c>
      <c r="O141" s="996"/>
      <c r="P141" s="1202"/>
      <c r="Q141" s="1203"/>
      <c r="R141" s="1203">
        <v>8.0000000000000002E-3</v>
      </c>
      <c r="S141" s="1203"/>
      <c r="T141" s="1134">
        <f t="shared" si="17"/>
        <v>8.0000000000000002E-3</v>
      </c>
      <c r="U141" s="1255"/>
      <c r="V141" s="1255"/>
      <c r="W141" s="1255"/>
      <c r="X141" s="1255"/>
      <c r="Y141" s="1255"/>
      <c r="Z141" s="1255"/>
      <c r="AA141" s="1255"/>
      <c r="AB141" s="1255"/>
      <c r="AC141" s="1198"/>
      <c r="AD141" s="1199"/>
      <c r="AE141" s="1199"/>
      <c r="AF141" s="1199"/>
      <c r="AG141" s="1199"/>
      <c r="AH141" s="1199"/>
      <c r="AI141" s="1199"/>
      <c r="AJ141" s="1198"/>
      <c r="AK141" s="1198"/>
      <c r="AL141" s="1198"/>
      <c r="AM141" s="1198"/>
      <c r="AN141" s="1198"/>
      <c r="AO141" s="1202"/>
      <c r="AP141" s="1205"/>
      <c r="AQ141" s="1205">
        <v>8.0000000000000002E-3</v>
      </c>
      <c r="AR141" s="1205"/>
      <c r="AS141" s="1134">
        <f t="shared" si="18"/>
        <v>8.0000000000000002E-3</v>
      </c>
      <c r="AT141" s="1256"/>
      <c r="AU141" s="1205"/>
      <c r="AV141" s="1256"/>
      <c r="AW141" s="1255"/>
      <c r="AX141" s="1255"/>
      <c r="AY141" s="1255"/>
      <c r="AZ141" s="1255"/>
      <c r="BA141" s="1255"/>
      <c r="BB141" s="1256"/>
      <c r="BC141" s="1001"/>
      <c r="BD141" s="1234" t="s">
        <v>898</v>
      </c>
    </row>
    <row r="142" spans="1:56" s="1000" customFormat="1" outlineLevel="1" x14ac:dyDescent="0.25">
      <c r="A142" s="1137">
        <v>24</v>
      </c>
      <c r="B142" s="1161" t="s">
        <v>1511</v>
      </c>
      <c r="C142" s="1235" t="s">
        <v>897</v>
      </c>
      <c r="D142" s="1137" t="s">
        <v>901</v>
      </c>
      <c r="E142" s="1201"/>
      <c r="F142" s="1006"/>
      <c r="G142" s="1005"/>
      <c r="H142" s="1005"/>
      <c r="I142" s="1003"/>
      <c r="J142" s="1003"/>
      <c r="K142" s="1004"/>
      <c r="L142" s="1003"/>
      <c r="M142" s="1003"/>
      <c r="N142" s="1002" t="s">
        <v>1509</v>
      </c>
      <c r="O142" s="996"/>
      <c r="P142" s="1202"/>
      <c r="Q142" s="1203"/>
      <c r="R142" s="1203">
        <v>7.0799000000000001E-3</v>
      </c>
      <c r="S142" s="1203"/>
      <c r="T142" s="1134">
        <f t="shared" si="17"/>
        <v>7.0799000000000001E-3</v>
      </c>
      <c r="U142" s="1255"/>
      <c r="V142" s="1255"/>
      <c r="W142" s="1255"/>
      <c r="X142" s="1255"/>
      <c r="Y142" s="1255"/>
      <c r="Z142" s="1255"/>
      <c r="AA142" s="1255"/>
      <c r="AB142" s="1255"/>
      <c r="AC142" s="1198"/>
      <c r="AD142" s="1199"/>
      <c r="AE142" s="1199"/>
      <c r="AF142" s="1199"/>
      <c r="AG142" s="1199"/>
      <c r="AH142" s="1199"/>
      <c r="AI142" s="1199"/>
      <c r="AJ142" s="1198"/>
      <c r="AK142" s="1198"/>
      <c r="AL142" s="1198"/>
      <c r="AM142" s="1198"/>
      <c r="AN142" s="1198"/>
      <c r="AO142" s="1202"/>
      <c r="AP142" s="1205"/>
      <c r="AQ142" s="1205">
        <v>7.0799000000000001E-3</v>
      </c>
      <c r="AR142" s="1205"/>
      <c r="AS142" s="1134">
        <f t="shared" si="18"/>
        <v>7.0799000000000001E-3</v>
      </c>
      <c r="AT142" s="1256"/>
      <c r="AU142" s="1205"/>
      <c r="AV142" s="1256"/>
      <c r="AW142" s="1255"/>
      <c r="AX142" s="1255"/>
      <c r="AY142" s="1255"/>
      <c r="AZ142" s="1255"/>
      <c r="BA142" s="1255"/>
      <c r="BB142" s="1256"/>
      <c r="BC142" s="1001"/>
      <c r="BD142" s="1234" t="s">
        <v>898</v>
      </c>
    </row>
    <row r="143" spans="1:56" s="1000" customFormat="1" ht="43.5" outlineLevel="1" x14ac:dyDescent="0.25">
      <c r="A143" s="1137">
        <v>25</v>
      </c>
      <c r="B143" s="1161" t="s">
        <v>1510</v>
      </c>
      <c r="C143" s="1235" t="s">
        <v>897</v>
      </c>
      <c r="D143" s="1137" t="s">
        <v>901</v>
      </c>
      <c r="E143" s="1201"/>
      <c r="F143" s="1006"/>
      <c r="G143" s="1005"/>
      <c r="H143" s="1005"/>
      <c r="I143" s="1003"/>
      <c r="J143" s="1003"/>
      <c r="K143" s="1004"/>
      <c r="L143" s="1003"/>
      <c r="M143" s="1003"/>
      <c r="N143" s="1002" t="s">
        <v>1509</v>
      </c>
      <c r="O143" s="996"/>
      <c r="P143" s="1202"/>
      <c r="Q143" s="1203"/>
      <c r="R143" s="1203">
        <v>2.9644799999999999E-2</v>
      </c>
      <c r="S143" s="1203"/>
      <c r="T143" s="1134">
        <f t="shared" si="17"/>
        <v>2.9644799999999999E-2</v>
      </c>
      <c r="U143" s="1255"/>
      <c r="V143" s="1255"/>
      <c r="W143" s="1255"/>
      <c r="X143" s="1255"/>
      <c r="Y143" s="1255"/>
      <c r="Z143" s="1255"/>
      <c r="AA143" s="1255"/>
      <c r="AB143" s="1255"/>
      <c r="AC143" s="1198"/>
      <c r="AD143" s="1199"/>
      <c r="AE143" s="1199"/>
      <c r="AF143" s="1199"/>
      <c r="AG143" s="1199"/>
      <c r="AH143" s="1199"/>
      <c r="AI143" s="1199"/>
      <c r="AJ143" s="1198"/>
      <c r="AK143" s="1198"/>
      <c r="AL143" s="1198"/>
      <c r="AM143" s="1198"/>
      <c r="AN143" s="1198"/>
      <c r="AO143" s="1202"/>
      <c r="AP143" s="1205"/>
      <c r="AQ143" s="1205">
        <v>2.9644799999999999E-2</v>
      </c>
      <c r="AR143" s="1205"/>
      <c r="AS143" s="1134">
        <f t="shared" si="18"/>
        <v>2.9644799999999999E-2</v>
      </c>
      <c r="AT143" s="1256"/>
      <c r="AU143" s="1205"/>
      <c r="AV143" s="1256"/>
      <c r="AW143" s="1255"/>
      <c r="AX143" s="1255"/>
      <c r="AY143" s="1255"/>
      <c r="AZ143" s="1255"/>
      <c r="BA143" s="1255"/>
      <c r="BB143" s="1256"/>
      <c r="BC143" s="1001"/>
      <c r="BD143" s="1234" t="s">
        <v>898</v>
      </c>
    </row>
    <row r="144" spans="1:56" s="1000" customFormat="1" outlineLevel="1" x14ac:dyDescent="0.25">
      <c r="A144" s="1137">
        <v>26</v>
      </c>
      <c r="B144" s="1161" t="s">
        <v>1483</v>
      </c>
      <c r="C144" s="1235" t="s">
        <v>897</v>
      </c>
      <c r="D144" s="1137" t="s">
        <v>901</v>
      </c>
      <c r="E144" s="1201"/>
      <c r="F144" s="1006"/>
      <c r="G144" s="1005"/>
      <c r="H144" s="1005"/>
      <c r="I144" s="1003"/>
      <c r="J144" s="1003"/>
      <c r="K144" s="1004"/>
      <c r="L144" s="1003"/>
      <c r="M144" s="1003"/>
      <c r="N144" s="1002" t="s">
        <v>1482</v>
      </c>
      <c r="O144" s="996"/>
      <c r="P144" s="1202"/>
      <c r="Q144" s="1203"/>
      <c r="R144" s="1203">
        <v>4.1196799999999999E-2</v>
      </c>
      <c r="S144" s="1203"/>
      <c r="T144" s="1134">
        <f t="shared" si="17"/>
        <v>4.1196799999999999E-2</v>
      </c>
      <c r="U144" s="1255"/>
      <c r="V144" s="1255"/>
      <c r="W144" s="1255"/>
      <c r="X144" s="1255"/>
      <c r="Y144" s="1255"/>
      <c r="Z144" s="1255"/>
      <c r="AA144" s="1255"/>
      <c r="AB144" s="1255"/>
      <c r="AC144" s="1198"/>
      <c r="AD144" s="1199"/>
      <c r="AE144" s="1199"/>
      <c r="AF144" s="1199"/>
      <c r="AG144" s="1199"/>
      <c r="AH144" s="1199"/>
      <c r="AI144" s="1199"/>
      <c r="AJ144" s="1198"/>
      <c r="AK144" s="1198"/>
      <c r="AL144" s="1198"/>
      <c r="AM144" s="1198"/>
      <c r="AN144" s="1198"/>
      <c r="AO144" s="1202"/>
      <c r="AP144" s="1205"/>
      <c r="AQ144" s="1205">
        <v>4.1196799999999999E-2</v>
      </c>
      <c r="AR144" s="1205"/>
      <c r="AS144" s="1134">
        <f t="shared" si="18"/>
        <v>4.1196799999999999E-2</v>
      </c>
      <c r="AT144" s="1256"/>
      <c r="AU144" s="1205"/>
      <c r="AV144" s="1256"/>
      <c r="AW144" s="1255"/>
      <c r="AX144" s="1255"/>
      <c r="AY144" s="1255"/>
      <c r="AZ144" s="1255"/>
      <c r="BA144" s="1255"/>
      <c r="BB144" s="1256"/>
      <c r="BC144" s="1283" t="s">
        <v>1479</v>
      </c>
      <c r="BD144" s="1234" t="s">
        <v>901</v>
      </c>
    </row>
    <row r="145" spans="1:56" s="1000" customFormat="1" outlineLevel="1" x14ac:dyDescent="0.25">
      <c r="A145" s="1137">
        <v>27</v>
      </c>
      <c r="B145" s="1161" t="s">
        <v>1481</v>
      </c>
      <c r="C145" s="1235" t="s">
        <v>897</v>
      </c>
      <c r="D145" s="1137" t="s">
        <v>901</v>
      </c>
      <c r="E145" s="1201"/>
      <c r="F145" s="1006"/>
      <c r="G145" s="1005"/>
      <c r="H145" s="1005"/>
      <c r="I145" s="1003"/>
      <c r="J145" s="1003"/>
      <c r="K145" s="1004"/>
      <c r="L145" s="1003"/>
      <c r="M145" s="1003"/>
      <c r="N145" s="1002" t="s">
        <v>1480</v>
      </c>
      <c r="O145" s="996"/>
      <c r="P145" s="1202"/>
      <c r="Q145" s="1203"/>
      <c r="R145" s="1203">
        <v>3.6143000000000002E-2</v>
      </c>
      <c r="S145" s="1203"/>
      <c r="T145" s="1134">
        <f t="shared" si="17"/>
        <v>3.6143000000000002E-2</v>
      </c>
      <c r="U145" s="1255"/>
      <c r="V145" s="1255"/>
      <c r="W145" s="1255"/>
      <c r="X145" s="1255"/>
      <c r="Y145" s="1255"/>
      <c r="Z145" s="1255"/>
      <c r="AA145" s="1255"/>
      <c r="AB145" s="1255"/>
      <c r="AC145" s="1198"/>
      <c r="AD145" s="1199"/>
      <c r="AE145" s="1199"/>
      <c r="AF145" s="1199"/>
      <c r="AG145" s="1199"/>
      <c r="AH145" s="1199"/>
      <c r="AI145" s="1199"/>
      <c r="AJ145" s="1198"/>
      <c r="AK145" s="1198"/>
      <c r="AL145" s="1198"/>
      <c r="AM145" s="1198"/>
      <c r="AN145" s="1198"/>
      <c r="AO145" s="1202"/>
      <c r="AP145" s="1205"/>
      <c r="AQ145" s="1205">
        <v>3.6143000000000002E-2</v>
      </c>
      <c r="AR145" s="1205"/>
      <c r="AS145" s="1134">
        <f t="shared" si="18"/>
        <v>3.6143000000000002E-2</v>
      </c>
      <c r="AT145" s="1256"/>
      <c r="AU145" s="1205"/>
      <c r="AV145" s="1256"/>
      <c r="AW145" s="1255"/>
      <c r="AX145" s="1255"/>
      <c r="AY145" s="1255"/>
      <c r="AZ145" s="1255"/>
      <c r="BA145" s="1255"/>
      <c r="BB145" s="1256"/>
      <c r="BC145" s="1283" t="s">
        <v>1479</v>
      </c>
      <c r="BD145" s="1234" t="s">
        <v>901</v>
      </c>
    </row>
    <row r="146" spans="1:56" s="1000" customFormat="1" outlineLevel="1" x14ac:dyDescent="0.25">
      <c r="A146" s="1137">
        <v>28</v>
      </c>
      <c r="B146" s="1161" t="s">
        <v>1508</v>
      </c>
      <c r="C146" s="1235" t="s">
        <v>897</v>
      </c>
      <c r="D146" s="1137" t="s">
        <v>901</v>
      </c>
      <c r="E146" s="1201"/>
      <c r="F146" s="1006"/>
      <c r="G146" s="1005"/>
      <c r="H146" s="1005"/>
      <c r="I146" s="1003"/>
      <c r="J146" s="1003"/>
      <c r="K146" s="1004"/>
      <c r="L146" s="1003"/>
      <c r="M146" s="1003"/>
      <c r="N146" s="1002" t="s">
        <v>1507</v>
      </c>
      <c r="O146" s="996"/>
      <c r="P146" s="1202"/>
      <c r="Q146" s="1203"/>
      <c r="R146" s="1203">
        <v>0.14882899999999999</v>
      </c>
      <c r="S146" s="1203"/>
      <c r="T146" s="1134">
        <f t="shared" si="17"/>
        <v>0.14882899999999999</v>
      </c>
      <c r="U146" s="1255"/>
      <c r="V146" s="1255"/>
      <c r="W146" s="1255"/>
      <c r="X146" s="1255"/>
      <c r="Y146" s="1255"/>
      <c r="Z146" s="1255"/>
      <c r="AA146" s="1255"/>
      <c r="AB146" s="1255"/>
      <c r="AC146" s="1198"/>
      <c r="AD146" s="1199"/>
      <c r="AE146" s="1199"/>
      <c r="AF146" s="1199"/>
      <c r="AG146" s="1199"/>
      <c r="AH146" s="1199"/>
      <c r="AI146" s="1199"/>
      <c r="AJ146" s="1198"/>
      <c r="AK146" s="1198"/>
      <c r="AL146" s="1198"/>
      <c r="AM146" s="1198"/>
      <c r="AN146" s="1198"/>
      <c r="AO146" s="1202"/>
      <c r="AP146" s="1205"/>
      <c r="AQ146" s="1205">
        <v>0.14882899999999999</v>
      </c>
      <c r="AR146" s="1205"/>
      <c r="AS146" s="1134">
        <f t="shared" si="18"/>
        <v>0.14882899999999999</v>
      </c>
      <c r="AT146" s="1256"/>
      <c r="AU146" s="1205"/>
      <c r="AV146" s="1256"/>
      <c r="AW146" s="1255"/>
      <c r="AX146" s="1255"/>
      <c r="AY146" s="1255"/>
      <c r="AZ146" s="1255"/>
      <c r="BA146" s="1255"/>
      <c r="BB146" s="1256"/>
      <c r="BC146" s="1001"/>
      <c r="BD146" s="1234" t="s">
        <v>898</v>
      </c>
    </row>
    <row r="147" spans="1:56" s="1000" customFormat="1" outlineLevel="1" x14ac:dyDescent="0.25">
      <c r="A147" s="1137">
        <v>29</v>
      </c>
      <c r="B147" s="1161" t="s">
        <v>1508</v>
      </c>
      <c r="C147" s="1235" t="s">
        <v>897</v>
      </c>
      <c r="D147" s="1137" t="s">
        <v>901</v>
      </c>
      <c r="E147" s="1201"/>
      <c r="F147" s="1006"/>
      <c r="G147" s="1005"/>
      <c r="H147" s="1005"/>
      <c r="I147" s="1003"/>
      <c r="J147" s="1003"/>
      <c r="K147" s="1004"/>
      <c r="L147" s="1003"/>
      <c r="M147" s="1003"/>
      <c r="N147" s="1002" t="s">
        <v>1507</v>
      </c>
      <c r="O147" s="996"/>
      <c r="P147" s="1202"/>
      <c r="Q147" s="1203"/>
      <c r="R147" s="1203">
        <v>0.14882899999999999</v>
      </c>
      <c r="S147" s="1203"/>
      <c r="T147" s="1134">
        <f t="shared" si="17"/>
        <v>0.14882899999999999</v>
      </c>
      <c r="U147" s="1255"/>
      <c r="V147" s="1255"/>
      <c r="W147" s="1255"/>
      <c r="X147" s="1255"/>
      <c r="Y147" s="1255"/>
      <c r="Z147" s="1255"/>
      <c r="AA147" s="1255"/>
      <c r="AB147" s="1255"/>
      <c r="AC147" s="1198"/>
      <c r="AD147" s="1199"/>
      <c r="AE147" s="1199"/>
      <c r="AF147" s="1199"/>
      <c r="AG147" s="1199"/>
      <c r="AH147" s="1199"/>
      <c r="AI147" s="1199"/>
      <c r="AJ147" s="1198"/>
      <c r="AK147" s="1198"/>
      <c r="AL147" s="1198"/>
      <c r="AM147" s="1198"/>
      <c r="AN147" s="1198"/>
      <c r="AO147" s="1202"/>
      <c r="AP147" s="1205"/>
      <c r="AQ147" s="1205">
        <v>0.14882899999999999</v>
      </c>
      <c r="AR147" s="1205"/>
      <c r="AS147" s="1134">
        <f t="shared" si="18"/>
        <v>0.14882899999999999</v>
      </c>
      <c r="AT147" s="1256"/>
      <c r="AU147" s="1205"/>
      <c r="AV147" s="1256"/>
      <c r="AW147" s="1255"/>
      <c r="AX147" s="1255"/>
      <c r="AY147" s="1255"/>
      <c r="AZ147" s="1255"/>
      <c r="BA147" s="1255"/>
      <c r="BB147" s="1256"/>
      <c r="BC147" s="1001"/>
      <c r="BD147" s="1234" t="s">
        <v>898</v>
      </c>
    </row>
    <row r="148" spans="1:56" s="1000" customFormat="1" outlineLevel="1" x14ac:dyDescent="0.25">
      <c r="A148" s="1137">
        <v>30</v>
      </c>
      <c r="B148" s="1161" t="s">
        <v>1506</v>
      </c>
      <c r="C148" s="1235" t="s">
        <v>897</v>
      </c>
      <c r="D148" s="1137" t="s">
        <v>901</v>
      </c>
      <c r="E148" s="1201"/>
      <c r="F148" s="1006"/>
      <c r="G148" s="1005"/>
      <c r="H148" s="1005"/>
      <c r="I148" s="1003"/>
      <c r="J148" s="1003"/>
      <c r="K148" s="1004"/>
      <c r="L148" s="1003"/>
      <c r="M148" s="1003"/>
      <c r="N148" s="1002" t="s">
        <v>1505</v>
      </c>
      <c r="O148" s="996"/>
      <c r="P148" s="1202"/>
      <c r="Q148" s="1203"/>
      <c r="R148" s="1203"/>
      <c r="S148" s="1203">
        <v>0.16739329999999999</v>
      </c>
      <c r="T148" s="1134">
        <f t="shared" si="17"/>
        <v>0.16739329999999999</v>
      </c>
      <c r="U148" s="1255"/>
      <c r="V148" s="1255"/>
      <c r="W148" s="1255"/>
      <c r="X148" s="1255"/>
      <c r="Y148" s="1255"/>
      <c r="Z148" s="1255"/>
      <c r="AA148" s="1255"/>
      <c r="AB148" s="1255"/>
      <c r="AC148" s="1198"/>
      <c r="AD148" s="1199"/>
      <c r="AE148" s="1199"/>
      <c r="AF148" s="1199"/>
      <c r="AG148" s="1199"/>
      <c r="AH148" s="1199"/>
      <c r="AI148" s="1199"/>
      <c r="AJ148" s="1198"/>
      <c r="AK148" s="1198"/>
      <c r="AL148" s="1198"/>
      <c r="AM148" s="1198"/>
      <c r="AN148" s="1198"/>
      <c r="AO148" s="1202"/>
      <c r="AP148" s="1205"/>
      <c r="AQ148" s="1205"/>
      <c r="AR148" s="1205">
        <v>0.16739329999999999</v>
      </c>
      <c r="AS148" s="1134">
        <f t="shared" si="18"/>
        <v>0.16739329999999999</v>
      </c>
      <c r="AT148" s="1256"/>
      <c r="AU148" s="1205"/>
      <c r="AV148" s="1256"/>
      <c r="AW148" s="1255"/>
      <c r="AX148" s="1255"/>
      <c r="AY148" s="1255"/>
      <c r="AZ148" s="1255"/>
      <c r="BA148" s="1255"/>
      <c r="BB148" s="1256"/>
      <c r="BC148" s="1001"/>
      <c r="BD148" s="1234" t="s">
        <v>898</v>
      </c>
    </row>
    <row r="149" spans="1:56" s="1000" customFormat="1" ht="13.5" customHeight="1" outlineLevel="1" x14ac:dyDescent="0.25">
      <c r="A149" s="1137">
        <v>31</v>
      </c>
      <c r="B149" s="1161" t="s">
        <v>1504</v>
      </c>
      <c r="C149" s="1235" t="s">
        <v>897</v>
      </c>
      <c r="D149" s="1137" t="s">
        <v>901</v>
      </c>
      <c r="E149" s="1201"/>
      <c r="F149" s="1006"/>
      <c r="G149" s="1005"/>
      <c r="H149" s="1005"/>
      <c r="I149" s="1003"/>
      <c r="J149" s="1003"/>
      <c r="K149" s="1004"/>
      <c r="L149" s="1003"/>
      <c r="M149" s="1003"/>
      <c r="N149" s="1002" t="s">
        <v>1503</v>
      </c>
      <c r="O149" s="996"/>
      <c r="P149" s="1202"/>
      <c r="Q149" s="1203"/>
      <c r="R149" s="1203"/>
      <c r="S149" s="1203">
        <v>0.192222</v>
      </c>
      <c r="T149" s="1134">
        <f t="shared" si="17"/>
        <v>0.192222</v>
      </c>
      <c r="U149" s="1255"/>
      <c r="V149" s="1255"/>
      <c r="W149" s="1255"/>
      <c r="X149" s="1255"/>
      <c r="Y149" s="1255"/>
      <c r="Z149" s="1255"/>
      <c r="AA149" s="1255"/>
      <c r="AB149" s="1255"/>
      <c r="AC149" s="1198"/>
      <c r="AD149" s="1199"/>
      <c r="AE149" s="1199"/>
      <c r="AF149" s="1199"/>
      <c r="AG149" s="1199"/>
      <c r="AH149" s="1199"/>
      <c r="AI149" s="1199"/>
      <c r="AJ149" s="1198"/>
      <c r="AK149" s="1198"/>
      <c r="AL149" s="1198"/>
      <c r="AM149" s="1198"/>
      <c r="AN149" s="1198"/>
      <c r="AO149" s="1202"/>
      <c r="AP149" s="1205"/>
      <c r="AQ149" s="1205"/>
      <c r="AR149" s="1205">
        <v>0.192222</v>
      </c>
      <c r="AS149" s="1134">
        <f t="shared" si="18"/>
        <v>0.192222</v>
      </c>
      <c r="AT149" s="1256"/>
      <c r="AU149" s="1205"/>
      <c r="AV149" s="1256"/>
      <c r="AW149" s="1255"/>
      <c r="AX149" s="1255"/>
      <c r="AY149" s="1255"/>
      <c r="AZ149" s="1255"/>
      <c r="BA149" s="1255"/>
      <c r="BB149" s="1256"/>
      <c r="BC149" s="1001"/>
      <c r="BD149" s="1234" t="s">
        <v>898</v>
      </c>
    </row>
    <row r="150" spans="1:56" s="1000" customFormat="1" outlineLevel="1" x14ac:dyDescent="0.25">
      <c r="A150" s="1137">
        <v>32</v>
      </c>
      <c r="B150" s="1161" t="s">
        <v>1502</v>
      </c>
      <c r="C150" s="1235" t="s">
        <v>897</v>
      </c>
      <c r="D150" s="1137" t="s">
        <v>901</v>
      </c>
      <c r="E150" s="1201"/>
      <c r="F150" s="1006"/>
      <c r="G150" s="1005"/>
      <c r="H150" s="1005"/>
      <c r="I150" s="1003"/>
      <c r="J150" s="1003"/>
      <c r="K150" s="1004"/>
      <c r="L150" s="1003"/>
      <c r="M150" s="1003"/>
      <c r="N150" s="1002" t="s">
        <v>1501</v>
      </c>
      <c r="O150" s="996"/>
      <c r="P150" s="1202"/>
      <c r="Q150" s="1203"/>
      <c r="R150" s="1203"/>
      <c r="S150" s="1203">
        <v>1.5599999999999999E-2</v>
      </c>
      <c r="T150" s="1134">
        <f t="shared" si="17"/>
        <v>1.5599999999999999E-2</v>
      </c>
      <c r="U150" s="1255"/>
      <c r="V150" s="1255"/>
      <c r="W150" s="1255"/>
      <c r="X150" s="1255"/>
      <c r="Y150" s="1255"/>
      <c r="Z150" s="1255"/>
      <c r="AA150" s="1255"/>
      <c r="AB150" s="1255"/>
      <c r="AC150" s="1198"/>
      <c r="AD150" s="1199"/>
      <c r="AE150" s="1199"/>
      <c r="AF150" s="1199"/>
      <c r="AG150" s="1199"/>
      <c r="AH150" s="1199"/>
      <c r="AI150" s="1199"/>
      <c r="AJ150" s="1198"/>
      <c r="AK150" s="1198"/>
      <c r="AL150" s="1198"/>
      <c r="AM150" s="1198"/>
      <c r="AN150" s="1198"/>
      <c r="AO150" s="1202"/>
      <c r="AP150" s="1205"/>
      <c r="AQ150" s="1205"/>
      <c r="AR150" s="1205">
        <v>1.5599999999999999E-2</v>
      </c>
      <c r="AS150" s="1134">
        <f t="shared" si="18"/>
        <v>1.5599999999999999E-2</v>
      </c>
      <c r="AT150" s="1256"/>
      <c r="AU150" s="1205"/>
      <c r="AV150" s="1256"/>
      <c r="AW150" s="1255"/>
      <c r="AX150" s="1255"/>
      <c r="AY150" s="1255"/>
      <c r="AZ150" s="1255"/>
      <c r="BA150" s="1255"/>
      <c r="BB150" s="1256"/>
      <c r="BC150" s="1001"/>
      <c r="BD150" s="1234" t="s">
        <v>898</v>
      </c>
    </row>
    <row r="151" spans="1:56" s="1000" customFormat="1" outlineLevel="1" x14ac:dyDescent="0.25">
      <c r="A151" s="1137">
        <v>33</v>
      </c>
      <c r="B151" s="1161" t="s">
        <v>1500</v>
      </c>
      <c r="C151" s="1235" t="s">
        <v>897</v>
      </c>
      <c r="D151" s="1137" t="s">
        <v>901</v>
      </c>
      <c r="E151" s="1201"/>
      <c r="F151" s="1006"/>
      <c r="G151" s="1005"/>
      <c r="H151" s="1005"/>
      <c r="I151" s="1003"/>
      <c r="J151" s="1003"/>
      <c r="K151" s="1004"/>
      <c r="L151" s="1003"/>
      <c r="M151" s="1003"/>
      <c r="N151" s="1002" t="s">
        <v>1499</v>
      </c>
      <c r="O151" s="996"/>
      <c r="P151" s="1202"/>
      <c r="Q151" s="1203"/>
      <c r="R151" s="1203"/>
      <c r="S151" s="1203">
        <v>2.1143972</v>
      </c>
      <c r="T151" s="1134">
        <f t="shared" si="17"/>
        <v>2.1143972</v>
      </c>
      <c r="U151" s="1255"/>
      <c r="V151" s="1255"/>
      <c r="W151" s="1255"/>
      <c r="X151" s="1255"/>
      <c r="Y151" s="1255"/>
      <c r="Z151" s="1255"/>
      <c r="AA151" s="1255"/>
      <c r="AB151" s="1255"/>
      <c r="AC151" s="1198"/>
      <c r="AD151" s="1199"/>
      <c r="AE151" s="1199"/>
      <c r="AF151" s="1199"/>
      <c r="AG151" s="1199"/>
      <c r="AH151" s="1199"/>
      <c r="AI151" s="1199"/>
      <c r="AJ151" s="1198"/>
      <c r="AK151" s="1198"/>
      <c r="AL151" s="1198"/>
      <c r="AM151" s="1198"/>
      <c r="AN151" s="1198"/>
      <c r="AO151" s="1202"/>
      <c r="AP151" s="1205"/>
      <c r="AQ151" s="1205"/>
      <c r="AR151" s="1205">
        <v>2.1143972</v>
      </c>
      <c r="AS151" s="1134">
        <f t="shared" si="18"/>
        <v>2.1143972</v>
      </c>
      <c r="AT151" s="1256"/>
      <c r="AU151" s="1205"/>
      <c r="AV151" s="1256"/>
      <c r="AW151" s="1255"/>
      <c r="AX151" s="1255"/>
      <c r="AY151" s="1255"/>
      <c r="AZ151" s="1255"/>
      <c r="BA151" s="1255"/>
      <c r="BB151" s="1256"/>
      <c r="BC151" s="1001"/>
      <c r="BD151" s="1234" t="s">
        <v>898</v>
      </c>
    </row>
    <row r="152" spans="1:56" s="1000" customFormat="1" outlineLevel="1" x14ac:dyDescent="0.25">
      <c r="A152" s="1137">
        <v>34</v>
      </c>
      <c r="B152" s="1161" t="s">
        <v>1498</v>
      </c>
      <c r="C152" s="1235" t="s">
        <v>897</v>
      </c>
      <c r="D152" s="1137" t="s">
        <v>901</v>
      </c>
      <c r="E152" s="1201"/>
      <c r="F152" s="1006"/>
      <c r="G152" s="1005"/>
      <c r="H152" s="1005"/>
      <c r="I152" s="1003"/>
      <c r="J152" s="1003"/>
      <c r="K152" s="1004"/>
      <c r="L152" s="1003"/>
      <c r="M152" s="1003"/>
      <c r="N152" s="1002" t="s">
        <v>1497</v>
      </c>
      <c r="O152" s="996"/>
      <c r="P152" s="1202"/>
      <c r="Q152" s="1203"/>
      <c r="R152" s="1203"/>
      <c r="S152" s="1203">
        <v>0.43134899999999998</v>
      </c>
      <c r="T152" s="1134">
        <f t="shared" si="17"/>
        <v>0.43134899999999998</v>
      </c>
      <c r="U152" s="1255"/>
      <c r="V152" s="1255"/>
      <c r="W152" s="1255"/>
      <c r="X152" s="1255"/>
      <c r="Y152" s="1255"/>
      <c r="Z152" s="1255"/>
      <c r="AA152" s="1255"/>
      <c r="AB152" s="1255"/>
      <c r="AC152" s="1198"/>
      <c r="AD152" s="1199"/>
      <c r="AE152" s="1199"/>
      <c r="AF152" s="1199"/>
      <c r="AG152" s="1199"/>
      <c r="AH152" s="1199"/>
      <c r="AI152" s="1199"/>
      <c r="AJ152" s="1198"/>
      <c r="AK152" s="1198"/>
      <c r="AL152" s="1198"/>
      <c r="AM152" s="1198"/>
      <c r="AN152" s="1198"/>
      <c r="AO152" s="1202"/>
      <c r="AP152" s="1205"/>
      <c r="AQ152" s="1205"/>
      <c r="AR152" s="1205">
        <v>0.43134899999999998</v>
      </c>
      <c r="AS152" s="1134">
        <f t="shared" si="18"/>
        <v>0.43134899999999998</v>
      </c>
      <c r="AT152" s="1256"/>
      <c r="AU152" s="1205"/>
      <c r="AV152" s="1256"/>
      <c r="AW152" s="1255"/>
      <c r="AX152" s="1255"/>
      <c r="AY152" s="1255"/>
      <c r="AZ152" s="1255"/>
      <c r="BA152" s="1255"/>
      <c r="BB152" s="1256"/>
      <c r="BC152" s="1001"/>
      <c r="BD152" s="1234" t="s">
        <v>898</v>
      </c>
    </row>
    <row r="153" spans="1:56" s="1000" customFormat="1" outlineLevel="1" x14ac:dyDescent="0.25">
      <c r="A153" s="1137">
        <v>35</v>
      </c>
      <c r="B153" s="1161" t="s">
        <v>1496</v>
      </c>
      <c r="C153" s="1235" t="s">
        <v>897</v>
      </c>
      <c r="D153" s="1137" t="s">
        <v>901</v>
      </c>
      <c r="E153" s="1201"/>
      <c r="F153" s="1006"/>
      <c r="G153" s="1005"/>
      <c r="H153" s="1005"/>
      <c r="I153" s="1003"/>
      <c r="J153" s="1003"/>
      <c r="K153" s="1004"/>
      <c r="L153" s="1003"/>
      <c r="M153" s="1003"/>
      <c r="N153" s="1002" t="s">
        <v>1495</v>
      </c>
      <c r="O153" s="996"/>
      <c r="P153" s="1202"/>
      <c r="Q153" s="1203"/>
      <c r="R153" s="1203"/>
      <c r="S153" s="1203">
        <v>1.039E-3</v>
      </c>
      <c r="T153" s="1134">
        <f t="shared" si="17"/>
        <v>1.039E-3</v>
      </c>
      <c r="U153" s="1255"/>
      <c r="V153" s="1255"/>
      <c r="W153" s="1255"/>
      <c r="X153" s="1255"/>
      <c r="Y153" s="1255"/>
      <c r="Z153" s="1255"/>
      <c r="AA153" s="1255"/>
      <c r="AB153" s="1255"/>
      <c r="AC153" s="1198"/>
      <c r="AD153" s="1199"/>
      <c r="AE153" s="1199"/>
      <c r="AF153" s="1199"/>
      <c r="AG153" s="1199"/>
      <c r="AH153" s="1199"/>
      <c r="AI153" s="1199"/>
      <c r="AJ153" s="1198"/>
      <c r="AK153" s="1198"/>
      <c r="AL153" s="1198"/>
      <c r="AM153" s="1198"/>
      <c r="AN153" s="1198"/>
      <c r="AO153" s="1202"/>
      <c r="AP153" s="1205"/>
      <c r="AQ153" s="1205"/>
      <c r="AR153" s="1205">
        <v>1.039E-3</v>
      </c>
      <c r="AS153" s="1134">
        <f t="shared" si="18"/>
        <v>1.039E-3</v>
      </c>
      <c r="AT153" s="1256"/>
      <c r="AU153" s="1205"/>
      <c r="AV153" s="1256"/>
      <c r="AW153" s="1255"/>
      <c r="AX153" s="1255"/>
      <c r="AY153" s="1255"/>
      <c r="AZ153" s="1255"/>
      <c r="BA153" s="1255"/>
      <c r="BB153" s="1256"/>
      <c r="BC153" s="1001"/>
      <c r="BD153" s="1234" t="s">
        <v>898</v>
      </c>
    </row>
    <row r="154" spans="1:56" s="1000" customFormat="1" outlineLevel="1" x14ac:dyDescent="0.25">
      <c r="A154" s="1137">
        <v>36</v>
      </c>
      <c r="B154" s="1161" t="s">
        <v>1494</v>
      </c>
      <c r="C154" s="1235" t="s">
        <v>897</v>
      </c>
      <c r="D154" s="1137" t="s">
        <v>901</v>
      </c>
      <c r="E154" s="1201"/>
      <c r="F154" s="1006"/>
      <c r="G154" s="1005"/>
      <c r="H154" s="1005"/>
      <c r="I154" s="1003"/>
      <c r="J154" s="1003"/>
      <c r="K154" s="1004"/>
      <c r="L154" s="1003"/>
      <c r="M154" s="1003"/>
      <c r="N154" s="1002" t="s">
        <v>1493</v>
      </c>
      <c r="O154" s="996"/>
      <c r="P154" s="1202"/>
      <c r="Q154" s="1203"/>
      <c r="R154" s="1203"/>
      <c r="S154" s="1203">
        <v>1.4197999999999999E-3</v>
      </c>
      <c r="T154" s="1134">
        <f t="shared" si="17"/>
        <v>1.4197999999999999E-3</v>
      </c>
      <c r="U154" s="1255"/>
      <c r="V154" s="1255"/>
      <c r="W154" s="1255"/>
      <c r="X154" s="1255"/>
      <c r="Y154" s="1255"/>
      <c r="Z154" s="1255"/>
      <c r="AA154" s="1255"/>
      <c r="AB154" s="1255"/>
      <c r="AC154" s="1198"/>
      <c r="AD154" s="1199"/>
      <c r="AE154" s="1199"/>
      <c r="AF154" s="1199"/>
      <c r="AG154" s="1199"/>
      <c r="AH154" s="1199"/>
      <c r="AI154" s="1199"/>
      <c r="AJ154" s="1198"/>
      <c r="AK154" s="1198"/>
      <c r="AL154" s="1198"/>
      <c r="AM154" s="1198"/>
      <c r="AN154" s="1198"/>
      <c r="AO154" s="1202"/>
      <c r="AP154" s="1205"/>
      <c r="AQ154" s="1205"/>
      <c r="AR154" s="1205">
        <v>1.4197999999999999E-3</v>
      </c>
      <c r="AS154" s="1134">
        <f t="shared" si="18"/>
        <v>1.4197999999999999E-3</v>
      </c>
      <c r="AT154" s="1256"/>
      <c r="AU154" s="1205"/>
      <c r="AV154" s="1256"/>
      <c r="AW154" s="1255"/>
      <c r="AX154" s="1255"/>
      <c r="AY154" s="1255"/>
      <c r="AZ154" s="1255"/>
      <c r="BA154" s="1255"/>
      <c r="BB154" s="1256"/>
      <c r="BC154" s="1001"/>
      <c r="BD154" s="1234" t="s">
        <v>898</v>
      </c>
    </row>
    <row r="155" spans="1:56" s="1000" customFormat="1" outlineLevel="1" x14ac:dyDescent="0.25">
      <c r="A155" s="1137">
        <v>37</v>
      </c>
      <c r="B155" s="1161" t="s">
        <v>1492</v>
      </c>
      <c r="C155" s="1235" t="s">
        <v>897</v>
      </c>
      <c r="D155" s="1137" t="s">
        <v>901</v>
      </c>
      <c r="E155" s="1201"/>
      <c r="F155" s="1006"/>
      <c r="G155" s="1005"/>
      <c r="H155" s="1005"/>
      <c r="I155" s="1003"/>
      <c r="J155" s="1003"/>
      <c r="K155" s="1004"/>
      <c r="L155" s="1003"/>
      <c r="M155" s="1003"/>
      <c r="N155" s="1002" t="s">
        <v>1491</v>
      </c>
      <c r="O155" s="996"/>
      <c r="P155" s="1202"/>
      <c r="Q155" s="1203"/>
      <c r="R155" s="1203"/>
      <c r="S155" s="1203">
        <v>4.8000000000000001E-4</v>
      </c>
      <c r="T155" s="1134">
        <f t="shared" si="17"/>
        <v>4.8000000000000001E-4</v>
      </c>
      <c r="U155" s="1255"/>
      <c r="V155" s="1255"/>
      <c r="W155" s="1255"/>
      <c r="X155" s="1255"/>
      <c r="Y155" s="1255"/>
      <c r="Z155" s="1255"/>
      <c r="AA155" s="1255"/>
      <c r="AB155" s="1255"/>
      <c r="AC155" s="1198"/>
      <c r="AD155" s="1199"/>
      <c r="AE155" s="1199"/>
      <c r="AF155" s="1199"/>
      <c r="AG155" s="1199"/>
      <c r="AH155" s="1199"/>
      <c r="AI155" s="1199"/>
      <c r="AJ155" s="1198"/>
      <c r="AK155" s="1198"/>
      <c r="AL155" s="1198"/>
      <c r="AM155" s="1198"/>
      <c r="AN155" s="1198"/>
      <c r="AO155" s="1202"/>
      <c r="AP155" s="1205"/>
      <c r="AQ155" s="1205"/>
      <c r="AR155" s="1205">
        <v>4.8000000000000001E-4</v>
      </c>
      <c r="AS155" s="1134">
        <f t="shared" si="18"/>
        <v>4.8000000000000001E-4</v>
      </c>
      <c r="AT155" s="1256"/>
      <c r="AU155" s="1205"/>
      <c r="AV155" s="1256"/>
      <c r="AW155" s="1255"/>
      <c r="AX155" s="1255"/>
      <c r="AY155" s="1255"/>
      <c r="AZ155" s="1255"/>
      <c r="BA155" s="1255"/>
      <c r="BB155" s="1256"/>
      <c r="BC155" s="1001"/>
      <c r="BD155" s="1234" t="s">
        <v>898</v>
      </c>
    </row>
    <row r="156" spans="1:56" s="1000" customFormat="1" outlineLevel="1" x14ac:dyDescent="0.25">
      <c r="A156" s="1137">
        <v>38</v>
      </c>
      <c r="B156" s="1161" t="s">
        <v>1490</v>
      </c>
      <c r="C156" s="1235" t="s">
        <v>897</v>
      </c>
      <c r="D156" s="1137" t="s">
        <v>901</v>
      </c>
      <c r="E156" s="1201"/>
      <c r="F156" s="1006"/>
      <c r="G156" s="1005"/>
      <c r="H156" s="1005"/>
      <c r="I156" s="1003"/>
      <c r="J156" s="1003"/>
      <c r="K156" s="1004"/>
      <c r="L156" s="1003"/>
      <c r="M156" s="1003"/>
      <c r="N156" s="1002" t="s">
        <v>1488</v>
      </c>
      <c r="O156" s="996"/>
      <c r="P156" s="1202"/>
      <c r="Q156" s="1203"/>
      <c r="R156" s="1203"/>
      <c r="S156" s="1203">
        <v>1.50002E-2</v>
      </c>
      <c r="T156" s="1134">
        <f t="shared" si="17"/>
        <v>1.50002E-2</v>
      </c>
      <c r="U156" s="1255"/>
      <c r="V156" s="1255"/>
      <c r="W156" s="1255"/>
      <c r="X156" s="1255"/>
      <c r="Y156" s="1255"/>
      <c r="Z156" s="1255"/>
      <c r="AA156" s="1255"/>
      <c r="AB156" s="1255"/>
      <c r="AC156" s="1198"/>
      <c r="AD156" s="1199"/>
      <c r="AE156" s="1199"/>
      <c r="AF156" s="1199"/>
      <c r="AG156" s="1199"/>
      <c r="AH156" s="1199"/>
      <c r="AI156" s="1199"/>
      <c r="AJ156" s="1198"/>
      <c r="AK156" s="1198"/>
      <c r="AL156" s="1198"/>
      <c r="AM156" s="1198"/>
      <c r="AN156" s="1198"/>
      <c r="AO156" s="1202"/>
      <c r="AP156" s="1205"/>
      <c r="AQ156" s="1205"/>
      <c r="AR156" s="1205">
        <v>1.50002E-2</v>
      </c>
      <c r="AS156" s="1134">
        <f t="shared" si="18"/>
        <v>1.50002E-2</v>
      </c>
      <c r="AT156" s="1256"/>
      <c r="AU156" s="1205"/>
      <c r="AV156" s="1256"/>
      <c r="AW156" s="1255"/>
      <c r="AX156" s="1255"/>
      <c r="AY156" s="1255"/>
      <c r="AZ156" s="1255"/>
      <c r="BA156" s="1255"/>
      <c r="BB156" s="1256"/>
      <c r="BC156" s="1001"/>
      <c r="BD156" s="1234" t="s">
        <v>898</v>
      </c>
    </row>
    <row r="157" spans="1:56" s="1000" customFormat="1" outlineLevel="1" x14ac:dyDescent="0.25">
      <c r="A157" s="1137">
        <v>39</v>
      </c>
      <c r="B157" s="1161" t="s">
        <v>1489</v>
      </c>
      <c r="C157" s="1235" t="s">
        <v>897</v>
      </c>
      <c r="D157" s="1137" t="s">
        <v>901</v>
      </c>
      <c r="E157" s="1201"/>
      <c r="F157" s="1006"/>
      <c r="G157" s="1005"/>
      <c r="H157" s="1005"/>
      <c r="I157" s="1003"/>
      <c r="J157" s="1003"/>
      <c r="K157" s="1004"/>
      <c r="L157" s="1003"/>
      <c r="M157" s="1003"/>
      <c r="N157" s="1002" t="s">
        <v>1488</v>
      </c>
      <c r="O157" s="996"/>
      <c r="P157" s="1202"/>
      <c r="Q157" s="1203"/>
      <c r="R157" s="1203"/>
      <c r="S157" s="1203">
        <v>2.2000000000000001E-3</v>
      </c>
      <c r="T157" s="1134">
        <f t="shared" si="17"/>
        <v>2.2000000000000001E-3</v>
      </c>
      <c r="U157" s="1255"/>
      <c r="V157" s="1255"/>
      <c r="W157" s="1255"/>
      <c r="X157" s="1255"/>
      <c r="Y157" s="1255"/>
      <c r="Z157" s="1255"/>
      <c r="AA157" s="1255"/>
      <c r="AB157" s="1255"/>
      <c r="AC157" s="1198"/>
      <c r="AD157" s="1199"/>
      <c r="AE157" s="1199"/>
      <c r="AF157" s="1199"/>
      <c r="AG157" s="1199"/>
      <c r="AH157" s="1199"/>
      <c r="AI157" s="1199"/>
      <c r="AJ157" s="1198"/>
      <c r="AK157" s="1198"/>
      <c r="AL157" s="1198"/>
      <c r="AM157" s="1198"/>
      <c r="AN157" s="1198"/>
      <c r="AO157" s="1202"/>
      <c r="AP157" s="1205"/>
      <c r="AQ157" s="1205"/>
      <c r="AR157" s="1205">
        <v>2.2000000000000001E-3</v>
      </c>
      <c r="AS157" s="1134">
        <f t="shared" si="18"/>
        <v>2.2000000000000001E-3</v>
      </c>
      <c r="AT157" s="1256"/>
      <c r="AU157" s="1205"/>
      <c r="AV157" s="1256"/>
      <c r="AW157" s="1255"/>
      <c r="AX157" s="1255"/>
      <c r="AY157" s="1255"/>
      <c r="AZ157" s="1255"/>
      <c r="BA157" s="1255"/>
      <c r="BB157" s="1256"/>
      <c r="BC157" s="1001"/>
      <c r="BD157" s="1234" t="s">
        <v>898</v>
      </c>
    </row>
    <row r="158" spans="1:56" s="1000" customFormat="1" outlineLevel="1" x14ac:dyDescent="0.25">
      <c r="A158" s="1137">
        <v>40</v>
      </c>
      <c r="B158" s="1161" t="s">
        <v>1489</v>
      </c>
      <c r="C158" s="1235" t="s">
        <v>897</v>
      </c>
      <c r="D158" s="1137" t="s">
        <v>901</v>
      </c>
      <c r="E158" s="1201"/>
      <c r="F158" s="1006"/>
      <c r="G158" s="1005"/>
      <c r="H158" s="1005"/>
      <c r="I158" s="1003"/>
      <c r="J158" s="1003"/>
      <c r="K158" s="1004"/>
      <c r="L158" s="1003"/>
      <c r="M158" s="1003"/>
      <c r="N158" s="1002" t="s">
        <v>1488</v>
      </c>
      <c r="O158" s="996"/>
      <c r="P158" s="1202"/>
      <c r="Q158" s="1203"/>
      <c r="R158" s="1203"/>
      <c r="S158" s="1203">
        <v>2.2000000000000001E-3</v>
      </c>
      <c r="T158" s="1134">
        <f t="shared" si="17"/>
        <v>2.2000000000000001E-3</v>
      </c>
      <c r="U158" s="1255"/>
      <c r="V158" s="1255"/>
      <c r="W158" s="1255"/>
      <c r="X158" s="1255"/>
      <c r="Y158" s="1255"/>
      <c r="Z158" s="1255"/>
      <c r="AA158" s="1255"/>
      <c r="AB158" s="1255"/>
      <c r="AC158" s="1198"/>
      <c r="AD158" s="1199"/>
      <c r="AE158" s="1199"/>
      <c r="AF158" s="1199"/>
      <c r="AG158" s="1199"/>
      <c r="AH158" s="1199"/>
      <c r="AI158" s="1199"/>
      <c r="AJ158" s="1198"/>
      <c r="AK158" s="1198"/>
      <c r="AL158" s="1198"/>
      <c r="AM158" s="1198"/>
      <c r="AN158" s="1198"/>
      <c r="AO158" s="1202"/>
      <c r="AP158" s="1205"/>
      <c r="AQ158" s="1205"/>
      <c r="AR158" s="1205">
        <v>2.2000000000000001E-3</v>
      </c>
      <c r="AS158" s="1134">
        <f t="shared" si="18"/>
        <v>2.2000000000000001E-3</v>
      </c>
      <c r="AT158" s="1256"/>
      <c r="AU158" s="1205"/>
      <c r="AV158" s="1256"/>
      <c r="AW158" s="1255"/>
      <c r="AX158" s="1255"/>
      <c r="AY158" s="1255"/>
      <c r="AZ158" s="1255"/>
      <c r="BA158" s="1255"/>
      <c r="BB158" s="1256"/>
      <c r="BC158" s="1001"/>
      <c r="BD158" s="1234" t="s">
        <v>898</v>
      </c>
    </row>
    <row r="159" spans="1:56" s="1000" customFormat="1" outlineLevel="1" x14ac:dyDescent="0.25">
      <c r="A159" s="1137">
        <v>41</v>
      </c>
      <c r="B159" s="1161" t="s">
        <v>1487</v>
      </c>
      <c r="C159" s="1235" t="s">
        <v>897</v>
      </c>
      <c r="D159" s="1137" t="s">
        <v>901</v>
      </c>
      <c r="E159" s="1201"/>
      <c r="F159" s="1006"/>
      <c r="G159" s="1005"/>
      <c r="H159" s="1005"/>
      <c r="I159" s="1003"/>
      <c r="J159" s="1003"/>
      <c r="K159" s="1004"/>
      <c r="L159" s="1003"/>
      <c r="M159" s="1003"/>
      <c r="N159" s="1002" t="s">
        <v>1486</v>
      </c>
      <c r="O159" s="996"/>
      <c r="P159" s="1202"/>
      <c r="Q159" s="1203"/>
      <c r="R159" s="1203"/>
      <c r="S159" s="1203">
        <v>7.0000000000000001E-3</v>
      </c>
      <c r="T159" s="1134">
        <f t="shared" si="17"/>
        <v>7.0000000000000001E-3</v>
      </c>
      <c r="U159" s="1255"/>
      <c r="V159" s="1255"/>
      <c r="W159" s="1255"/>
      <c r="X159" s="1255"/>
      <c r="Y159" s="1255"/>
      <c r="Z159" s="1255"/>
      <c r="AA159" s="1255"/>
      <c r="AB159" s="1255"/>
      <c r="AC159" s="1198"/>
      <c r="AD159" s="1199"/>
      <c r="AE159" s="1199"/>
      <c r="AF159" s="1199"/>
      <c r="AG159" s="1199"/>
      <c r="AH159" s="1199"/>
      <c r="AI159" s="1199"/>
      <c r="AJ159" s="1198"/>
      <c r="AK159" s="1198"/>
      <c r="AL159" s="1198"/>
      <c r="AM159" s="1198"/>
      <c r="AN159" s="1198"/>
      <c r="AO159" s="1202"/>
      <c r="AP159" s="1205"/>
      <c r="AQ159" s="1205"/>
      <c r="AR159" s="1205">
        <v>7.0000000000000001E-3</v>
      </c>
      <c r="AS159" s="1134">
        <f t="shared" si="18"/>
        <v>7.0000000000000001E-3</v>
      </c>
      <c r="AT159" s="1256"/>
      <c r="AU159" s="1205"/>
      <c r="AV159" s="1256"/>
      <c r="AW159" s="1255"/>
      <c r="AX159" s="1255"/>
      <c r="AY159" s="1255"/>
      <c r="AZ159" s="1255"/>
      <c r="BA159" s="1255"/>
      <c r="BB159" s="1256"/>
      <c r="BC159" s="1001"/>
      <c r="BD159" s="1234" t="s">
        <v>898</v>
      </c>
    </row>
    <row r="160" spans="1:56" s="1000" customFormat="1" outlineLevel="1" x14ac:dyDescent="0.25">
      <c r="A160" s="1137">
        <v>42</v>
      </c>
      <c r="B160" s="1161" t="s">
        <v>1487</v>
      </c>
      <c r="C160" s="1235" t="s">
        <v>897</v>
      </c>
      <c r="D160" s="1137" t="s">
        <v>901</v>
      </c>
      <c r="E160" s="1201"/>
      <c r="F160" s="1006"/>
      <c r="G160" s="1005"/>
      <c r="H160" s="1005"/>
      <c r="I160" s="1003"/>
      <c r="J160" s="1003"/>
      <c r="K160" s="1004"/>
      <c r="L160" s="1003"/>
      <c r="M160" s="1003"/>
      <c r="N160" s="1002" t="s">
        <v>1486</v>
      </c>
      <c r="O160" s="996"/>
      <c r="P160" s="1202"/>
      <c r="Q160" s="1203"/>
      <c r="R160" s="1203"/>
      <c r="S160" s="1203">
        <v>3.5000000000000001E-3</v>
      </c>
      <c r="T160" s="1134">
        <f t="shared" si="17"/>
        <v>3.5000000000000001E-3</v>
      </c>
      <c r="U160" s="1255"/>
      <c r="V160" s="1255"/>
      <c r="W160" s="1255"/>
      <c r="X160" s="1255"/>
      <c r="Y160" s="1255"/>
      <c r="Z160" s="1255"/>
      <c r="AA160" s="1255"/>
      <c r="AB160" s="1255"/>
      <c r="AC160" s="1198"/>
      <c r="AD160" s="1199"/>
      <c r="AE160" s="1199"/>
      <c r="AF160" s="1199"/>
      <c r="AG160" s="1199"/>
      <c r="AH160" s="1199"/>
      <c r="AI160" s="1199"/>
      <c r="AJ160" s="1198"/>
      <c r="AK160" s="1198"/>
      <c r="AL160" s="1198"/>
      <c r="AM160" s="1198"/>
      <c r="AN160" s="1198"/>
      <c r="AO160" s="1202"/>
      <c r="AP160" s="1205"/>
      <c r="AQ160" s="1205"/>
      <c r="AR160" s="1205">
        <v>3.5000000000000001E-3</v>
      </c>
      <c r="AS160" s="1134">
        <f t="shared" si="18"/>
        <v>3.5000000000000001E-3</v>
      </c>
      <c r="AT160" s="1256"/>
      <c r="AU160" s="1205"/>
      <c r="AV160" s="1256"/>
      <c r="AW160" s="1255"/>
      <c r="AX160" s="1255"/>
      <c r="AY160" s="1255"/>
      <c r="AZ160" s="1255"/>
      <c r="BA160" s="1255"/>
      <c r="BB160" s="1256"/>
      <c r="BC160" s="1001"/>
      <c r="BD160" s="1234" t="s">
        <v>898</v>
      </c>
    </row>
    <row r="161" spans="1:69" s="1000" customFormat="1" outlineLevel="1" x14ac:dyDescent="0.25">
      <c r="A161" s="1137">
        <v>43</v>
      </c>
      <c r="B161" s="1161" t="s">
        <v>1487</v>
      </c>
      <c r="C161" s="1235" t="s">
        <v>897</v>
      </c>
      <c r="D161" s="1137" t="s">
        <v>901</v>
      </c>
      <c r="E161" s="1201"/>
      <c r="F161" s="1006"/>
      <c r="G161" s="1005"/>
      <c r="H161" s="1005"/>
      <c r="I161" s="1003"/>
      <c r="J161" s="1003"/>
      <c r="K161" s="1004"/>
      <c r="L161" s="1003"/>
      <c r="M161" s="1003"/>
      <c r="N161" s="1002" t="s">
        <v>1486</v>
      </c>
      <c r="O161" s="996"/>
      <c r="P161" s="1202"/>
      <c r="Q161" s="1203"/>
      <c r="R161" s="1203"/>
      <c r="S161" s="1203">
        <v>3.5000000000000001E-3</v>
      </c>
      <c r="T161" s="1134">
        <f t="shared" si="17"/>
        <v>3.5000000000000001E-3</v>
      </c>
      <c r="U161" s="1255"/>
      <c r="V161" s="1255"/>
      <c r="W161" s="1255"/>
      <c r="X161" s="1255"/>
      <c r="Y161" s="1255"/>
      <c r="Z161" s="1255"/>
      <c r="AA161" s="1255"/>
      <c r="AB161" s="1255"/>
      <c r="AC161" s="1198"/>
      <c r="AD161" s="1199"/>
      <c r="AE161" s="1199"/>
      <c r="AF161" s="1199"/>
      <c r="AG161" s="1199"/>
      <c r="AH161" s="1199"/>
      <c r="AI161" s="1199"/>
      <c r="AJ161" s="1198"/>
      <c r="AK161" s="1198"/>
      <c r="AL161" s="1198"/>
      <c r="AM161" s="1198"/>
      <c r="AN161" s="1198"/>
      <c r="AO161" s="1202"/>
      <c r="AP161" s="1205"/>
      <c r="AQ161" s="1205"/>
      <c r="AR161" s="1205">
        <v>3.5000000000000001E-3</v>
      </c>
      <c r="AS161" s="1134">
        <f t="shared" si="18"/>
        <v>3.5000000000000001E-3</v>
      </c>
      <c r="AT161" s="1256"/>
      <c r="AU161" s="1205"/>
      <c r="AV161" s="1256"/>
      <c r="AW161" s="1255"/>
      <c r="AX161" s="1255"/>
      <c r="AY161" s="1255"/>
      <c r="AZ161" s="1255"/>
      <c r="BA161" s="1255"/>
      <c r="BB161" s="1256"/>
      <c r="BC161" s="1001"/>
      <c r="BD161" s="1234" t="s">
        <v>898</v>
      </c>
    </row>
    <row r="162" spans="1:69" s="1000" customFormat="1" outlineLevel="1" x14ac:dyDescent="0.25">
      <c r="A162" s="1137">
        <v>44</v>
      </c>
      <c r="B162" s="1161" t="s">
        <v>1487</v>
      </c>
      <c r="C162" s="1235" t="s">
        <v>897</v>
      </c>
      <c r="D162" s="1137" t="s">
        <v>901</v>
      </c>
      <c r="E162" s="1201"/>
      <c r="F162" s="1006"/>
      <c r="G162" s="1005"/>
      <c r="H162" s="1005"/>
      <c r="I162" s="1003"/>
      <c r="J162" s="1003"/>
      <c r="K162" s="1004"/>
      <c r="L162" s="1003"/>
      <c r="M162" s="1003"/>
      <c r="N162" s="1002" t="s">
        <v>1486</v>
      </c>
      <c r="O162" s="996"/>
      <c r="P162" s="1202"/>
      <c r="Q162" s="1203"/>
      <c r="R162" s="1203"/>
      <c r="S162" s="1203">
        <v>3.5000000000000001E-3</v>
      </c>
      <c r="T162" s="1134">
        <f t="shared" si="17"/>
        <v>3.5000000000000001E-3</v>
      </c>
      <c r="U162" s="1255"/>
      <c r="V162" s="1255"/>
      <c r="W162" s="1255"/>
      <c r="X162" s="1255"/>
      <c r="Y162" s="1255"/>
      <c r="Z162" s="1255"/>
      <c r="AA162" s="1255"/>
      <c r="AB162" s="1255"/>
      <c r="AC162" s="1198"/>
      <c r="AD162" s="1199"/>
      <c r="AE162" s="1199"/>
      <c r="AF162" s="1199"/>
      <c r="AG162" s="1199"/>
      <c r="AH162" s="1199"/>
      <c r="AI162" s="1199"/>
      <c r="AJ162" s="1198"/>
      <c r="AK162" s="1198"/>
      <c r="AL162" s="1198"/>
      <c r="AM162" s="1198"/>
      <c r="AN162" s="1198"/>
      <c r="AO162" s="1202"/>
      <c r="AP162" s="1205"/>
      <c r="AQ162" s="1205"/>
      <c r="AR162" s="1205">
        <v>3.5000000000000001E-3</v>
      </c>
      <c r="AS162" s="1134">
        <f t="shared" si="18"/>
        <v>3.5000000000000001E-3</v>
      </c>
      <c r="AT162" s="1256"/>
      <c r="AU162" s="1205"/>
      <c r="AV162" s="1256"/>
      <c r="AW162" s="1255"/>
      <c r="AX162" s="1255"/>
      <c r="AY162" s="1255"/>
      <c r="AZ162" s="1255"/>
      <c r="BA162" s="1255"/>
      <c r="BB162" s="1256"/>
      <c r="BC162" s="1001"/>
      <c r="BD162" s="1234" t="s">
        <v>898</v>
      </c>
    </row>
    <row r="163" spans="1:69" s="1000" customFormat="1" outlineLevel="1" x14ac:dyDescent="0.25">
      <c r="A163" s="1137">
        <v>45</v>
      </c>
      <c r="B163" s="1161" t="s">
        <v>1485</v>
      </c>
      <c r="C163" s="1235" t="s">
        <v>897</v>
      </c>
      <c r="D163" s="1137" t="s">
        <v>901</v>
      </c>
      <c r="E163" s="1201"/>
      <c r="F163" s="1006"/>
      <c r="G163" s="1005"/>
      <c r="H163" s="1005"/>
      <c r="I163" s="1003"/>
      <c r="J163" s="1003"/>
      <c r="K163" s="1004"/>
      <c r="L163" s="1003"/>
      <c r="M163" s="1003"/>
      <c r="N163" s="1002" t="s">
        <v>1484</v>
      </c>
      <c r="O163" s="996"/>
      <c r="P163" s="1202"/>
      <c r="Q163" s="1203"/>
      <c r="R163" s="1203"/>
      <c r="S163" s="1203">
        <v>1.5E-3</v>
      </c>
      <c r="T163" s="1134">
        <f t="shared" si="17"/>
        <v>1.5E-3</v>
      </c>
      <c r="U163" s="1255"/>
      <c r="V163" s="1255"/>
      <c r="W163" s="1255"/>
      <c r="X163" s="1255"/>
      <c r="Y163" s="1255"/>
      <c r="Z163" s="1255"/>
      <c r="AA163" s="1255"/>
      <c r="AB163" s="1255"/>
      <c r="AC163" s="1198"/>
      <c r="AD163" s="1199"/>
      <c r="AE163" s="1199"/>
      <c r="AF163" s="1199"/>
      <c r="AG163" s="1199"/>
      <c r="AH163" s="1199"/>
      <c r="AI163" s="1199"/>
      <c r="AJ163" s="1198"/>
      <c r="AK163" s="1198"/>
      <c r="AL163" s="1198"/>
      <c r="AM163" s="1198"/>
      <c r="AN163" s="1198"/>
      <c r="AO163" s="1202"/>
      <c r="AP163" s="1205"/>
      <c r="AQ163" s="1205"/>
      <c r="AR163" s="1205">
        <v>1.5E-3</v>
      </c>
      <c r="AS163" s="1134">
        <f t="shared" si="18"/>
        <v>1.5E-3</v>
      </c>
      <c r="AT163" s="1256"/>
      <c r="AU163" s="1205"/>
      <c r="AV163" s="1256"/>
      <c r="AW163" s="1255"/>
      <c r="AX163" s="1255"/>
      <c r="AY163" s="1255"/>
      <c r="AZ163" s="1255"/>
      <c r="BA163" s="1255"/>
      <c r="BB163" s="1256"/>
      <c r="BC163" s="1001"/>
      <c r="BD163" s="1234" t="s">
        <v>898</v>
      </c>
    </row>
    <row r="164" spans="1:69" s="1000" customFormat="1" outlineLevel="1" x14ac:dyDescent="0.25">
      <c r="A164" s="1137">
        <v>46</v>
      </c>
      <c r="B164" s="1161" t="s">
        <v>1483</v>
      </c>
      <c r="C164" s="1235" t="s">
        <v>897</v>
      </c>
      <c r="D164" s="1137" t="s">
        <v>901</v>
      </c>
      <c r="E164" s="1201"/>
      <c r="F164" s="1006"/>
      <c r="G164" s="1005"/>
      <c r="H164" s="1005"/>
      <c r="I164" s="1003"/>
      <c r="J164" s="1003"/>
      <c r="K164" s="1004"/>
      <c r="L164" s="1003"/>
      <c r="M164" s="1003"/>
      <c r="N164" s="1002" t="s">
        <v>1482</v>
      </c>
      <c r="O164" s="996"/>
      <c r="P164" s="1202"/>
      <c r="Q164" s="1203"/>
      <c r="R164" s="1203"/>
      <c r="S164" s="1203"/>
      <c r="T164" s="1134">
        <f t="shared" si="17"/>
        <v>0</v>
      </c>
      <c r="U164" s="1255"/>
      <c r="V164" s="1255"/>
      <c r="W164" s="1255"/>
      <c r="X164" s="1255"/>
      <c r="Y164" s="1255"/>
      <c r="Z164" s="1255"/>
      <c r="AA164" s="1255"/>
      <c r="AB164" s="1255"/>
      <c r="AC164" s="1198"/>
      <c r="AD164" s="1199"/>
      <c r="AE164" s="1199"/>
      <c r="AF164" s="1199"/>
      <c r="AG164" s="1199"/>
      <c r="AH164" s="1199"/>
      <c r="AI164" s="1199"/>
      <c r="AJ164" s="1198"/>
      <c r="AK164" s="1198"/>
      <c r="AL164" s="1198"/>
      <c r="AM164" s="1198"/>
      <c r="AN164" s="1198"/>
      <c r="AO164" s="1202"/>
      <c r="AP164" s="1205"/>
      <c r="AQ164" s="1205"/>
      <c r="AR164" s="1205"/>
      <c r="AS164" s="1134">
        <f t="shared" si="18"/>
        <v>0</v>
      </c>
      <c r="AT164" s="1256"/>
      <c r="AU164" s="1205"/>
      <c r="AV164" s="1256"/>
      <c r="AW164" s="1255"/>
      <c r="AX164" s="1255"/>
      <c r="AY164" s="1255"/>
      <c r="AZ164" s="1255"/>
      <c r="BA164" s="1255"/>
      <c r="BB164" s="1256">
        <v>4.1196799999999999E-2</v>
      </c>
      <c r="BC164" s="1001" t="s">
        <v>1479</v>
      </c>
      <c r="BD164" s="1234" t="s">
        <v>901</v>
      </c>
    </row>
    <row r="165" spans="1:69" s="1000" customFormat="1" outlineLevel="1" x14ac:dyDescent="0.25">
      <c r="A165" s="1137">
        <v>47</v>
      </c>
      <c r="B165" s="1161" t="s">
        <v>1481</v>
      </c>
      <c r="C165" s="1235" t="s">
        <v>897</v>
      </c>
      <c r="D165" s="1137" t="s">
        <v>901</v>
      </c>
      <c r="E165" s="1201"/>
      <c r="F165" s="1006"/>
      <c r="G165" s="1005"/>
      <c r="H165" s="1005"/>
      <c r="I165" s="1003"/>
      <c r="J165" s="1003"/>
      <c r="K165" s="1004"/>
      <c r="L165" s="1003"/>
      <c r="M165" s="1003"/>
      <c r="N165" s="1002" t="s">
        <v>1480</v>
      </c>
      <c r="O165" s="996"/>
      <c r="P165" s="1202"/>
      <c r="Q165" s="1203"/>
      <c r="R165" s="1203"/>
      <c r="S165" s="1203"/>
      <c r="T165" s="1134">
        <f t="shared" si="17"/>
        <v>0</v>
      </c>
      <c r="U165" s="1255"/>
      <c r="V165" s="1255"/>
      <c r="W165" s="1255"/>
      <c r="X165" s="1255"/>
      <c r="Y165" s="1255"/>
      <c r="Z165" s="1255"/>
      <c r="AA165" s="1255"/>
      <c r="AB165" s="1255"/>
      <c r="AC165" s="1198"/>
      <c r="AD165" s="1199"/>
      <c r="AE165" s="1199"/>
      <c r="AF165" s="1199"/>
      <c r="AG165" s="1199"/>
      <c r="AH165" s="1199"/>
      <c r="AI165" s="1199"/>
      <c r="AJ165" s="1198"/>
      <c r="AK165" s="1198"/>
      <c r="AL165" s="1198"/>
      <c r="AM165" s="1198"/>
      <c r="AN165" s="1198"/>
      <c r="AO165" s="1202"/>
      <c r="AP165" s="1205"/>
      <c r="AQ165" s="1205"/>
      <c r="AR165" s="1205"/>
      <c r="AS165" s="1134">
        <f t="shared" si="18"/>
        <v>0</v>
      </c>
      <c r="AT165" s="1256"/>
      <c r="AU165" s="1205"/>
      <c r="AV165" s="1256"/>
      <c r="AW165" s="1255"/>
      <c r="AX165" s="1255"/>
      <c r="AY165" s="1255"/>
      <c r="AZ165" s="1255"/>
      <c r="BA165" s="1255"/>
      <c r="BB165" s="1256">
        <v>3.6143000000000002E-2</v>
      </c>
      <c r="BC165" s="1001" t="s">
        <v>1479</v>
      </c>
      <c r="BD165" s="1234" t="s">
        <v>901</v>
      </c>
    </row>
    <row r="166" spans="1:69" ht="29" outlineLevel="1" x14ac:dyDescent="0.25">
      <c r="A166" s="1151">
        <v>48</v>
      </c>
      <c r="B166" s="1284" t="s">
        <v>1478</v>
      </c>
      <c r="C166" s="1149" t="s">
        <v>897</v>
      </c>
      <c r="D166" s="1151" t="s">
        <v>901</v>
      </c>
      <c r="E166" s="1214"/>
      <c r="F166" s="989"/>
      <c r="G166" s="537"/>
      <c r="H166" s="537"/>
      <c r="I166" s="1215"/>
      <c r="J166" s="1215"/>
      <c r="K166" s="1268"/>
      <c r="L166" s="1215"/>
      <c r="M166" s="1215"/>
      <c r="N166" s="1285">
        <v>44826</v>
      </c>
      <c r="O166" s="1219"/>
      <c r="P166" s="1191"/>
      <c r="Q166" s="1192"/>
      <c r="R166" s="1192"/>
      <c r="S166" s="1192"/>
      <c r="T166" s="1134">
        <f t="shared" si="17"/>
        <v>0</v>
      </c>
      <c r="U166" s="1286">
        <v>1.4396000000000001E-2</v>
      </c>
      <c r="V166" s="1221"/>
      <c r="W166" s="1221"/>
      <c r="X166" s="1221"/>
      <c r="Y166" s="1221"/>
      <c r="Z166" s="1221"/>
      <c r="AA166" s="1221"/>
      <c r="AB166" s="1221"/>
      <c r="AC166" s="1192"/>
      <c r="AD166" s="1192"/>
      <c r="AE166" s="1192"/>
      <c r="AF166" s="1192"/>
      <c r="AG166" s="1192"/>
      <c r="AH166" s="1193"/>
      <c r="AI166" s="1194"/>
      <c r="AJ166" s="1193"/>
      <c r="AK166" s="1193"/>
      <c r="AL166" s="1193"/>
      <c r="AM166" s="1193"/>
      <c r="AN166" s="1193"/>
      <c r="AO166" s="1194"/>
      <c r="AP166" s="1194"/>
      <c r="AQ166" s="1194"/>
      <c r="AR166" s="1194"/>
      <c r="AS166" s="1134">
        <f t="shared" si="18"/>
        <v>0</v>
      </c>
      <c r="AT166" s="1286">
        <v>1.4396000000000001E-2</v>
      </c>
      <c r="AU166" s="1167"/>
      <c r="AV166" s="1222"/>
      <c r="AW166" s="1221"/>
      <c r="AX166" s="1221"/>
      <c r="AY166" s="1221"/>
      <c r="AZ166" s="1221"/>
      <c r="BA166" s="1221"/>
      <c r="BB166" s="1222"/>
      <c r="BC166" s="1219"/>
      <c r="BD166" s="1213" t="s">
        <v>898</v>
      </c>
      <c r="BE166" s="1167"/>
      <c r="BF166" s="1167"/>
      <c r="BG166" s="1287">
        <v>1.4396000000000001E-2</v>
      </c>
      <c r="BH166" s="1167"/>
      <c r="BI166" s="1167"/>
      <c r="BJ166" s="1192"/>
      <c r="BK166" s="1192"/>
      <c r="BL166" s="1192"/>
      <c r="BM166" s="1192"/>
      <c r="BN166" s="1192"/>
      <c r="BO166" s="1167"/>
      <c r="BP166" s="968"/>
      <c r="BQ166" s="1288" t="s">
        <v>898</v>
      </c>
    </row>
    <row r="167" spans="1:69" ht="41.25" customHeight="1" outlineLevel="1" x14ac:dyDescent="0.25">
      <c r="A167" s="1151">
        <v>49</v>
      </c>
      <c r="B167" s="1289" t="s">
        <v>1477</v>
      </c>
      <c r="C167" s="1149" t="s">
        <v>897</v>
      </c>
      <c r="D167" s="1151" t="s">
        <v>901</v>
      </c>
      <c r="E167" s="1214"/>
      <c r="F167" s="989"/>
      <c r="G167" s="537"/>
      <c r="H167" s="537"/>
      <c r="I167" s="1215"/>
      <c r="J167" s="1215"/>
      <c r="K167" s="1268"/>
      <c r="L167" s="1215"/>
      <c r="M167" s="1215"/>
      <c r="N167" s="1285">
        <v>44953</v>
      </c>
      <c r="O167" s="1219"/>
      <c r="P167" s="1191"/>
      <c r="Q167" s="1192"/>
      <c r="R167" s="1192"/>
      <c r="S167" s="1192"/>
      <c r="T167" s="1134">
        <f t="shared" si="17"/>
        <v>0</v>
      </c>
      <c r="U167" s="1286">
        <v>9.9499900000000002E-2</v>
      </c>
      <c r="V167" s="1221"/>
      <c r="W167" s="1221"/>
      <c r="X167" s="1221"/>
      <c r="Y167" s="1221"/>
      <c r="Z167" s="1221"/>
      <c r="AA167" s="1221"/>
      <c r="AB167" s="1221"/>
      <c r="AC167" s="1192"/>
      <c r="AD167" s="1192"/>
      <c r="AE167" s="1192"/>
      <c r="AF167" s="1192"/>
      <c r="AG167" s="1192"/>
      <c r="AH167" s="1193"/>
      <c r="AI167" s="1194"/>
      <c r="AJ167" s="1193"/>
      <c r="AK167" s="1193"/>
      <c r="AL167" s="1193"/>
      <c r="AM167" s="1193"/>
      <c r="AN167" s="1193"/>
      <c r="AO167" s="1194"/>
      <c r="AP167" s="1194"/>
      <c r="AQ167" s="1194"/>
      <c r="AR167" s="1194"/>
      <c r="AS167" s="1134">
        <f t="shared" si="18"/>
        <v>0</v>
      </c>
      <c r="AT167" s="1286">
        <v>9.9499900000000002E-2</v>
      </c>
      <c r="AU167" s="1167"/>
      <c r="AV167" s="1222"/>
      <c r="AW167" s="1221"/>
      <c r="AX167" s="1221"/>
      <c r="AY167" s="1221"/>
      <c r="AZ167" s="1221"/>
      <c r="BA167" s="1221"/>
      <c r="BB167" s="1222"/>
      <c r="BC167" s="1219"/>
      <c r="BD167" s="1213" t="s">
        <v>898</v>
      </c>
      <c r="BE167" s="1167"/>
      <c r="BF167" s="1167"/>
      <c r="BG167" s="1287">
        <v>9.9499900000000002E-2</v>
      </c>
      <c r="BH167" s="1167"/>
      <c r="BI167" s="1167"/>
      <c r="BJ167" s="1192"/>
      <c r="BK167" s="1192"/>
      <c r="BL167" s="1192"/>
      <c r="BM167" s="1192"/>
      <c r="BN167" s="1192"/>
      <c r="BO167" s="1167"/>
      <c r="BP167" s="968"/>
      <c r="BQ167" s="1288" t="s">
        <v>898</v>
      </c>
    </row>
    <row r="168" spans="1:69" ht="37.5" customHeight="1" outlineLevel="1" x14ac:dyDescent="0.25">
      <c r="A168" s="1151">
        <v>50</v>
      </c>
      <c r="B168" s="1289" t="s">
        <v>1476</v>
      </c>
      <c r="C168" s="1149" t="s">
        <v>897</v>
      </c>
      <c r="D168" s="1151" t="s">
        <v>901</v>
      </c>
      <c r="E168" s="1214"/>
      <c r="F168" s="989"/>
      <c r="G168" s="537"/>
      <c r="H168" s="537"/>
      <c r="I168" s="1215"/>
      <c r="J168" s="1215"/>
      <c r="K168" s="1268"/>
      <c r="L168" s="1215"/>
      <c r="M168" s="1215"/>
      <c r="N168" s="1285">
        <v>44782</v>
      </c>
      <c r="O168" s="1219"/>
      <c r="P168" s="1191"/>
      <c r="Q168" s="1192"/>
      <c r="R168" s="1192"/>
      <c r="S168" s="1192"/>
      <c r="T168" s="1134">
        <f t="shared" si="17"/>
        <v>0</v>
      </c>
      <c r="U168" s="1286">
        <v>0.21577479999999999</v>
      </c>
      <c r="V168" s="1221"/>
      <c r="W168" s="1221"/>
      <c r="X168" s="1221"/>
      <c r="Y168" s="1221"/>
      <c r="Z168" s="1221"/>
      <c r="AA168" s="1221"/>
      <c r="AB168" s="1221"/>
      <c r="AC168" s="1192"/>
      <c r="AD168" s="1192"/>
      <c r="AE168" s="1192"/>
      <c r="AF168" s="1192"/>
      <c r="AG168" s="1192"/>
      <c r="AH168" s="1193"/>
      <c r="AI168" s="1194"/>
      <c r="AJ168" s="1193"/>
      <c r="AK168" s="1193"/>
      <c r="AL168" s="1193"/>
      <c r="AM168" s="1193"/>
      <c r="AN168" s="1193"/>
      <c r="AO168" s="1194"/>
      <c r="AP168" s="1194"/>
      <c r="AQ168" s="1194"/>
      <c r="AR168" s="1194"/>
      <c r="AS168" s="1134">
        <f t="shared" si="18"/>
        <v>0</v>
      </c>
      <c r="AT168" s="1286">
        <v>0.21577479999999999</v>
      </c>
      <c r="AU168" s="1167"/>
      <c r="AV168" s="1222"/>
      <c r="AW168" s="1221"/>
      <c r="AX168" s="1221"/>
      <c r="AY168" s="1221"/>
      <c r="AZ168" s="1221"/>
      <c r="BA168" s="1221"/>
      <c r="BB168" s="1222"/>
      <c r="BC168" s="1219"/>
      <c r="BD168" s="1213" t="s">
        <v>898</v>
      </c>
      <c r="BE168" s="1167"/>
      <c r="BF168" s="1167"/>
      <c r="BG168" s="1287">
        <v>0.21577479999999999</v>
      </c>
      <c r="BH168" s="1167"/>
      <c r="BI168" s="1167"/>
      <c r="BJ168" s="1192"/>
      <c r="BK168" s="1192"/>
      <c r="BL168" s="1192"/>
      <c r="BM168" s="1192"/>
      <c r="BN168" s="1192"/>
      <c r="BO168" s="1167"/>
      <c r="BP168" s="968"/>
      <c r="BQ168" s="1288" t="s">
        <v>898</v>
      </c>
    </row>
    <row r="169" spans="1:69" ht="30" customHeight="1" outlineLevel="1" x14ac:dyDescent="0.25">
      <c r="A169" s="1151">
        <v>51</v>
      </c>
      <c r="B169" s="1289" t="s">
        <v>1475</v>
      </c>
      <c r="C169" s="1149" t="s">
        <v>897</v>
      </c>
      <c r="D169" s="1151" t="s">
        <v>901</v>
      </c>
      <c r="E169" s="1214"/>
      <c r="F169" s="989"/>
      <c r="G169" s="537"/>
      <c r="H169" s="537"/>
      <c r="I169" s="1215"/>
      <c r="J169" s="1215"/>
      <c r="K169" s="1268"/>
      <c r="L169" s="1215"/>
      <c r="M169" s="1215"/>
      <c r="N169" s="1285">
        <v>44791</v>
      </c>
      <c r="O169" s="1219"/>
      <c r="P169" s="1191"/>
      <c r="Q169" s="1192"/>
      <c r="R169" s="1192"/>
      <c r="S169" s="1192"/>
      <c r="T169" s="1134">
        <f t="shared" si="17"/>
        <v>0</v>
      </c>
      <c r="U169" s="1286">
        <v>5.2399999999999999E-3</v>
      </c>
      <c r="V169" s="1221"/>
      <c r="W169" s="1221"/>
      <c r="X169" s="1221"/>
      <c r="Y169" s="1221"/>
      <c r="Z169" s="1221"/>
      <c r="AA169" s="1221"/>
      <c r="AB169" s="1221"/>
      <c r="AC169" s="1192"/>
      <c r="AD169" s="1192"/>
      <c r="AE169" s="1192"/>
      <c r="AF169" s="1192"/>
      <c r="AG169" s="1192"/>
      <c r="AH169" s="1193"/>
      <c r="AI169" s="1194"/>
      <c r="AJ169" s="1193"/>
      <c r="AK169" s="1193"/>
      <c r="AL169" s="1193"/>
      <c r="AM169" s="1193"/>
      <c r="AN169" s="1193"/>
      <c r="AO169" s="1194"/>
      <c r="AP169" s="1194"/>
      <c r="AQ169" s="1194"/>
      <c r="AR169" s="1194"/>
      <c r="AS169" s="1134">
        <f t="shared" si="18"/>
        <v>0</v>
      </c>
      <c r="AT169" s="1286">
        <v>5.2399999999999999E-3</v>
      </c>
      <c r="AU169" s="1167"/>
      <c r="AV169" s="1222"/>
      <c r="AW169" s="1221"/>
      <c r="AX169" s="1221"/>
      <c r="AY169" s="1221"/>
      <c r="AZ169" s="1221"/>
      <c r="BA169" s="1221"/>
      <c r="BB169" s="1222"/>
      <c r="BC169" s="1219"/>
      <c r="BD169" s="1213" t="s">
        <v>898</v>
      </c>
      <c r="BE169" s="1167"/>
      <c r="BF169" s="1167"/>
      <c r="BG169" s="1287">
        <v>5.2399999999999999E-3</v>
      </c>
      <c r="BH169" s="1167"/>
      <c r="BI169" s="1167"/>
      <c r="BJ169" s="1192"/>
      <c r="BK169" s="1192"/>
      <c r="BL169" s="1192"/>
      <c r="BM169" s="1192"/>
      <c r="BN169" s="1192"/>
      <c r="BO169" s="1167"/>
      <c r="BP169" s="968"/>
      <c r="BQ169" s="1288" t="s">
        <v>898</v>
      </c>
    </row>
    <row r="170" spans="1:69" ht="29" outlineLevel="1" x14ac:dyDescent="0.25">
      <c r="A170" s="1151">
        <v>52</v>
      </c>
      <c r="B170" s="1290" t="s">
        <v>1474</v>
      </c>
      <c r="C170" s="1149" t="s">
        <v>897</v>
      </c>
      <c r="D170" s="1151" t="s">
        <v>901</v>
      </c>
      <c r="E170" s="1214"/>
      <c r="F170" s="989"/>
      <c r="G170" s="537"/>
      <c r="H170" s="537"/>
      <c r="I170" s="1215"/>
      <c r="J170" s="1215"/>
      <c r="K170" s="1268"/>
      <c r="L170" s="1215"/>
      <c r="M170" s="1215"/>
      <c r="N170" s="1285">
        <v>45009</v>
      </c>
      <c r="O170" s="1219"/>
      <c r="P170" s="1191"/>
      <c r="Q170" s="1192"/>
      <c r="R170" s="1192"/>
      <c r="S170" s="1192"/>
      <c r="T170" s="1134">
        <f t="shared" si="17"/>
        <v>0</v>
      </c>
      <c r="U170" s="1286">
        <v>1.1505E-2</v>
      </c>
      <c r="V170" s="1221"/>
      <c r="W170" s="1221"/>
      <c r="X170" s="1221"/>
      <c r="Y170" s="1221"/>
      <c r="Z170" s="1221"/>
      <c r="AA170" s="1221"/>
      <c r="AB170" s="1221"/>
      <c r="AC170" s="1192"/>
      <c r="AD170" s="1192"/>
      <c r="AE170" s="1192"/>
      <c r="AF170" s="1192"/>
      <c r="AG170" s="1192"/>
      <c r="AH170" s="1193"/>
      <c r="AI170" s="1194"/>
      <c r="AJ170" s="1193"/>
      <c r="AK170" s="1193"/>
      <c r="AL170" s="1193"/>
      <c r="AM170" s="1193"/>
      <c r="AN170" s="1193"/>
      <c r="AO170" s="1194"/>
      <c r="AP170" s="1194"/>
      <c r="AQ170" s="1194"/>
      <c r="AR170" s="1194"/>
      <c r="AS170" s="1134">
        <f t="shared" si="18"/>
        <v>0</v>
      </c>
      <c r="AT170" s="1286">
        <v>1.1505E-2</v>
      </c>
      <c r="AU170" s="1167"/>
      <c r="AV170" s="1222"/>
      <c r="AW170" s="1221"/>
      <c r="AX170" s="1221"/>
      <c r="AY170" s="1221"/>
      <c r="AZ170" s="1221"/>
      <c r="BA170" s="1221"/>
      <c r="BB170" s="1222"/>
      <c r="BC170" s="1219"/>
      <c r="BD170" s="1213" t="s">
        <v>898</v>
      </c>
      <c r="BE170" s="1167"/>
      <c r="BF170" s="1167"/>
      <c r="BG170" s="1287">
        <v>1.1505E-2</v>
      </c>
      <c r="BH170" s="1167"/>
      <c r="BI170" s="1167"/>
      <c r="BJ170" s="1192"/>
      <c r="BK170" s="1192"/>
      <c r="BL170" s="1192"/>
      <c r="BM170" s="1192"/>
      <c r="BN170" s="1192"/>
      <c r="BO170" s="1167"/>
      <c r="BP170" s="968"/>
      <c r="BQ170" s="1288" t="s">
        <v>898</v>
      </c>
    </row>
    <row r="171" spans="1:69" ht="29" outlineLevel="1" x14ac:dyDescent="0.25">
      <c r="A171" s="1151">
        <v>53</v>
      </c>
      <c r="B171" s="1290" t="s">
        <v>1473</v>
      </c>
      <c r="C171" s="1149" t="s">
        <v>897</v>
      </c>
      <c r="D171" s="1151" t="s">
        <v>901</v>
      </c>
      <c r="E171" s="1214"/>
      <c r="F171" s="989"/>
      <c r="G171" s="537"/>
      <c r="H171" s="537"/>
      <c r="I171" s="1215"/>
      <c r="J171" s="1215"/>
      <c r="K171" s="1268"/>
      <c r="L171" s="1215"/>
      <c r="M171" s="1215"/>
      <c r="N171" s="1285">
        <v>44739</v>
      </c>
      <c r="O171" s="1219"/>
      <c r="P171" s="1191"/>
      <c r="Q171" s="1192"/>
      <c r="R171" s="1192"/>
      <c r="S171" s="1192"/>
      <c r="T171" s="1134">
        <f t="shared" si="17"/>
        <v>0</v>
      </c>
      <c r="U171" s="1286">
        <v>1.8457500000000002E-2</v>
      </c>
      <c r="V171" s="1221"/>
      <c r="W171" s="1221"/>
      <c r="X171" s="1221"/>
      <c r="Y171" s="1221"/>
      <c r="Z171" s="1221"/>
      <c r="AA171" s="1221"/>
      <c r="AB171" s="1221"/>
      <c r="AC171" s="1192"/>
      <c r="AD171" s="1192"/>
      <c r="AE171" s="1192"/>
      <c r="AF171" s="1192"/>
      <c r="AG171" s="1192"/>
      <c r="AH171" s="1193"/>
      <c r="AI171" s="1194"/>
      <c r="AJ171" s="1193"/>
      <c r="AK171" s="1193"/>
      <c r="AL171" s="1193"/>
      <c r="AM171" s="1193"/>
      <c r="AN171" s="1193"/>
      <c r="AO171" s="1194"/>
      <c r="AP171" s="1194"/>
      <c r="AQ171" s="1194"/>
      <c r="AR171" s="1194"/>
      <c r="AS171" s="1134">
        <f t="shared" si="18"/>
        <v>0</v>
      </c>
      <c r="AT171" s="1286">
        <v>1.8457500000000002E-2</v>
      </c>
      <c r="AU171" s="1167"/>
      <c r="AV171" s="1222"/>
      <c r="AW171" s="1221"/>
      <c r="AX171" s="1221"/>
      <c r="AY171" s="1221"/>
      <c r="AZ171" s="1221"/>
      <c r="BA171" s="1221"/>
      <c r="BB171" s="1222"/>
      <c r="BC171" s="1219"/>
      <c r="BD171" s="1213" t="s">
        <v>898</v>
      </c>
      <c r="BE171" s="1167"/>
      <c r="BF171" s="1167"/>
      <c r="BG171" s="1287">
        <v>1.8457500000000002E-2</v>
      </c>
      <c r="BH171" s="1167"/>
      <c r="BI171" s="1167"/>
      <c r="BJ171" s="1192"/>
      <c r="BK171" s="1192"/>
      <c r="BL171" s="1192"/>
      <c r="BM171" s="1192"/>
      <c r="BN171" s="1192"/>
      <c r="BO171" s="1167"/>
      <c r="BP171" s="968"/>
      <c r="BQ171" s="1288" t="s">
        <v>898</v>
      </c>
    </row>
    <row r="172" spans="1:69" ht="29" outlineLevel="1" x14ac:dyDescent="0.25">
      <c r="A172" s="1151">
        <v>54</v>
      </c>
      <c r="B172" s="1290" t="s">
        <v>1472</v>
      </c>
      <c r="C172" s="1149" t="s">
        <v>897</v>
      </c>
      <c r="D172" s="1151" t="s">
        <v>901</v>
      </c>
      <c r="E172" s="1214"/>
      <c r="F172" s="989"/>
      <c r="G172" s="537"/>
      <c r="H172" s="537"/>
      <c r="I172" s="1215"/>
      <c r="J172" s="1215"/>
      <c r="K172" s="1268"/>
      <c r="L172" s="1215"/>
      <c r="M172" s="1215"/>
      <c r="N172" s="1285">
        <v>44926</v>
      </c>
      <c r="O172" s="1219"/>
      <c r="P172" s="1191"/>
      <c r="Q172" s="1192"/>
      <c r="R172" s="1192"/>
      <c r="S172" s="1192"/>
      <c r="T172" s="1134">
        <f t="shared" si="17"/>
        <v>0</v>
      </c>
      <c r="U172" s="1291">
        <v>3.96E-3</v>
      </c>
      <c r="V172" s="1221"/>
      <c r="W172" s="1221"/>
      <c r="X172" s="1221"/>
      <c r="Y172" s="1221"/>
      <c r="Z172" s="1221"/>
      <c r="AA172" s="1221"/>
      <c r="AB172" s="1221"/>
      <c r="AC172" s="1192"/>
      <c r="AD172" s="1192"/>
      <c r="AE172" s="1192"/>
      <c r="AF172" s="1192"/>
      <c r="AG172" s="1192"/>
      <c r="AH172" s="1193"/>
      <c r="AI172" s="1194"/>
      <c r="AJ172" s="1193"/>
      <c r="AK172" s="1193"/>
      <c r="AL172" s="1193"/>
      <c r="AM172" s="1193"/>
      <c r="AN172" s="1193"/>
      <c r="AO172" s="1194"/>
      <c r="AP172" s="1194"/>
      <c r="AQ172" s="1194"/>
      <c r="AR172" s="1194"/>
      <c r="AS172" s="1134">
        <f t="shared" si="18"/>
        <v>0</v>
      </c>
      <c r="AT172" s="1291">
        <v>3.96E-3</v>
      </c>
      <c r="AU172" s="1167"/>
      <c r="AV172" s="1222"/>
      <c r="AW172" s="1221"/>
      <c r="AX172" s="1221"/>
      <c r="AY172" s="1221"/>
      <c r="AZ172" s="1221"/>
      <c r="BA172" s="1221"/>
      <c r="BB172" s="1222"/>
      <c r="BC172" s="1219"/>
      <c r="BD172" s="1213" t="s">
        <v>898</v>
      </c>
      <c r="BE172" s="1167"/>
      <c r="BF172" s="1167"/>
      <c r="BG172" s="1292">
        <v>3.96E-3</v>
      </c>
      <c r="BH172" s="1167"/>
      <c r="BI172" s="1167"/>
      <c r="BJ172" s="1192"/>
      <c r="BK172" s="1192"/>
      <c r="BL172" s="1192"/>
      <c r="BM172" s="1192"/>
      <c r="BN172" s="1192"/>
      <c r="BO172" s="1167"/>
      <c r="BP172" s="968"/>
      <c r="BQ172" s="1288" t="s">
        <v>898</v>
      </c>
    </row>
    <row r="173" spans="1:69" ht="29" outlineLevel="1" x14ac:dyDescent="0.25">
      <c r="A173" s="1151">
        <v>55</v>
      </c>
      <c r="B173" s="1290" t="s">
        <v>1471</v>
      </c>
      <c r="C173" s="1149" t="s">
        <v>897</v>
      </c>
      <c r="D173" s="1151" t="s">
        <v>901</v>
      </c>
      <c r="E173" s="1214"/>
      <c r="F173" s="989"/>
      <c r="G173" s="537"/>
      <c r="H173" s="537"/>
      <c r="I173" s="1215"/>
      <c r="J173" s="1215"/>
      <c r="K173" s="1268"/>
      <c r="L173" s="1215"/>
      <c r="M173" s="1215"/>
      <c r="N173" s="1217">
        <v>44677</v>
      </c>
      <c r="O173" s="1219"/>
      <c r="P173" s="1191"/>
      <c r="Q173" s="1192"/>
      <c r="R173" s="1192"/>
      <c r="S173" s="1192"/>
      <c r="T173" s="1134">
        <f t="shared" si="17"/>
        <v>0</v>
      </c>
      <c r="U173" s="1286">
        <v>2.0038809999999998</v>
      </c>
      <c r="V173" s="1221"/>
      <c r="W173" s="1221"/>
      <c r="X173" s="1221"/>
      <c r="Y173" s="1221"/>
      <c r="Z173" s="1221"/>
      <c r="AA173" s="1221"/>
      <c r="AB173" s="1221"/>
      <c r="AC173" s="1192"/>
      <c r="AD173" s="1192"/>
      <c r="AE173" s="1192"/>
      <c r="AF173" s="1192"/>
      <c r="AG173" s="1192"/>
      <c r="AH173" s="1193"/>
      <c r="AI173" s="1194"/>
      <c r="AJ173" s="1193"/>
      <c r="AK173" s="1193"/>
      <c r="AL173" s="1193"/>
      <c r="AM173" s="1193"/>
      <c r="AN173" s="1193"/>
      <c r="AO173" s="1194"/>
      <c r="AP173" s="1194"/>
      <c r="AQ173" s="1194"/>
      <c r="AR173" s="1194"/>
      <c r="AS173" s="1134">
        <f t="shared" si="18"/>
        <v>0</v>
      </c>
      <c r="AT173" s="1286">
        <v>2.0038809999999998</v>
      </c>
      <c r="AU173" s="1167"/>
      <c r="AV173" s="1222"/>
      <c r="AW173" s="1221"/>
      <c r="AX173" s="1221"/>
      <c r="AY173" s="1221"/>
      <c r="AZ173" s="1221"/>
      <c r="BA173" s="1221"/>
      <c r="BB173" s="1222"/>
      <c r="BC173" s="1219"/>
      <c r="BD173" s="1213" t="s">
        <v>898</v>
      </c>
      <c r="BE173" s="1167"/>
      <c r="BF173" s="1167"/>
      <c r="BG173" s="1287">
        <v>2.0038809999999998</v>
      </c>
      <c r="BH173" s="1167"/>
      <c r="BI173" s="1167"/>
      <c r="BJ173" s="1192"/>
      <c r="BK173" s="1192"/>
      <c r="BL173" s="1192"/>
      <c r="BM173" s="1192"/>
      <c r="BN173" s="1192"/>
      <c r="BO173" s="1167"/>
      <c r="BP173" s="968"/>
      <c r="BQ173" s="1288" t="s">
        <v>898</v>
      </c>
    </row>
    <row r="174" spans="1:69" ht="29" outlineLevel="1" x14ac:dyDescent="0.25">
      <c r="A174" s="1151">
        <v>56</v>
      </c>
      <c r="B174" s="1290" t="s">
        <v>1470</v>
      </c>
      <c r="C174" s="1149" t="s">
        <v>897</v>
      </c>
      <c r="D174" s="1151" t="s">
        <v>901</v>
      </c>
      <c r="E174" s="1214"/>
      <c r="F174" s="989"/>
      <c r="G174" s="537"/>
      <c r="H174" s="537"/>
      <c r="I174" s="1215"/>
      <c r="J174" s="1215"/>
      <c r="K174" s="1268"/>
      <c r="L174" s="1215"/>
      <c r="M174" s="1215"/>
      <c r="N174" s="1285">
        <v>44884</v>
      </c>
      <c r="O174" s="1219"/>
      <c r="P174" s="1191"/>
      <c r="Q174" s="1192"/>
      <c r="R174" s="1192"/>
      <c r="S174" s="1192"/>
      <c r="T174" s="1134">
        <f t="shared" si="17"/>
        <v>0</v>
      </c>
      <c r="U174" s="1286">
        <v>1.308E-2</v>
      </c>
      <c r="V174" s="1221"/>
      <c r="W174" s="1221"/>
      <c r="X174" s="1221"/>
      <c r="Y174" s="1221"/>
      <c r="Z174" s="1221"/>
      <c r="AA174" s="1221"/>
      <c r="AB174" s="1221"/>
      <c r="AC174" s="1192"/>
      <c r="AD174" s="1192"/>
      <c r="AE174" s="1192"/>
      <c r="AF174" s="1192"/>
      <c r="AG174" s="1192"/>
      <c r="AH174" s="1193"/>
      <c r="AI174" s="1194"/>
      <c r="AJ174" s="1193"/>
      <c r="AK174" s="1193"/>
      <c r="AL174" s="1193"/>
      <c r="AM174" s="1193"/>
      <c r="AN174" s="1193"/>
      <c r="AO174" s="1194"/>
      <c r="AP174" s="1194"/>
      <c r="AQ174" s="1194"/>
      <c r="AR174" s="1194"/>
      <c r="AS174" s="1134">
        <f t="shared" si="18"/>
        <v>0</v>
      </c>
      <c r="AT174" s="1286">
        <v>1.308E-2</v>
      </c>
      <c r="AU174" s="1167"/>
      <c r="AV174" s="1222"/>
      <c r="AW174" s="1221"/>
      <c r="AX174" s="1221"/>
      <c r="AY174" s="1221"/>
      <c r="AZ174" s="1221"/>
      <c r="BA174" s="1221"/>
      <c r="BB174" s="1222"/>
      <c r="BC174" s="1219"/>
      <c r="BD174" s="1213" t="s">
        <v>898</v>
      </c>
      <c r="BE174" s="1167"/>
      <c r="BF174" s="1167"/>
      <c r="BG174" s="1287">
        <v>1.308E-2</v>
      </c>
      <c r="BH174" s="1167"/>
      <c r="BI174" s="1167"/>
      <c r="BJ174" s="1192"/>
      <c r="BK174" s="1192"/>
      <c r="BL174" s="1192"/>
      <c r="BM174" s="1192"/>
      <c r="BN174" s="1192"/>
      <c r="BO174" s="1167"/>
      <c r="BP174" s="968"/>
      <c r="BQ174" s="1288" t="s">
        <v>898</v>
      </c>
    </row>
    <row r="175" spans="1:69" ht="29" outlineLevel="1" x14ac:dyDescent="0.25">
      <c r="A175" s="1151">
        <v>57</v>
      </c>
      <c r="B175" s="1290" t="s">
        <v>1469</v>
      </c>
      <c r="C175" s="1149" t="s">
        <v>897</v>
      </c>
      <c r="D175" s="1151" t="s">
        <v>901</v>
      </c>
      <c r="E175" s="1214"/>
      <c r="F175" s="989"/>
      <c r="G175" s="537"/>
      <c r="H175" s="537"/>
      <c r="I175" s="1215"/>
      <c r="J175" s="1215"/>
      <c r="K175" s="1268"/>
      <c r="L175" s="1215"/>
      <c r="M175" s="1215"/>
      <c r="N175" s="1285">
        <v>44855</v>
      </c>
      <c r="O175" s="1219"/>
      <c r="P175" s="1191"/>
      <c r="Q175" s="1192"/>
      <c r="R175" s="1192"/>
      <c r="S175" s="1192"/>
      <c r="T175" s="1134">
        <f t="shared" si="17"/>
        <v>0</v>
      </c>
      <c r="U175" s="1291">
        <v>3.3449E-3</v>
      </c>
      <c r="V175" s="1221"/>
      <c r="W175" s="1221"/>
      <c r="X175" s="1221"/>
      <c r="Y175" s="1221"/>
      <c r="Z175" s="1221"/>
      <c r="AA175" s="1221"/>
      <c r="AB175" s="1221"/>
      <c r="AC175" s="1192"/>
      <c r="AD175" s="1192"/>
      <c r="AE175" s="1192"/>
      <c r="AF175" s="1192"/>
      <c r="AG175" s="1192"/>
      <c r="AH175" s="1193"/>
      <c r="AI175" s="1194"/>
      <c r="AJ175" s="1193"/>
      <c r="AK175" s="1193"/>
      <c r="AL175" s="1193"/>
      <c r="AM175" s="1193"/>
      <c r="AN175" s="1193"/>
      <c r="AO175" s="1194"/>
      <c r="AP175" s="1194"/>
      <c r="AQ175" s="1194"/>
      <c r="AR175" s="1194"/>
      <c r="AS175" s="1134">
        <f t="shared" si="18"/>
        <v>0</v>
      </c>
      <c r="AT175" s="1291">
        <v>3.3449E-3</v>
      </c>
      <c r="AU175" s="1167"/>
      <c r="AV175" s="1222"/>
      <c r="AW175" s="1221"/>
      <c r="AX175" s="1221"/>
      <c r="AY175" s="1221"/>
      <c r="AZ175" s="1221"/>
      <c r="BA175" s="1221"/>
      <c r="BB175" s="1222"/>
      <c r="BC175" s="1219"/>
      <c r="BD175" s="1213" t="s">
        <v>898</v>
      </c>
      <c r="BE175" s="1167"/>
      <c r="BF175" s="1167"/>
      <c r="BG175" s="1292">
        <v>3.3449E-3</v>
      </c>
      <c r="BH175" s="1167"/>
      <c r="BI175" s="1167"/>
      <c r="BJ175" s="1192"/>
      <c r="BK175" s="1192"/>
      <c r="BL175" s="1192"/>
      <c r="BM175" s="1192"/>
      <c r="BN175" s="1192"/>
      <c r="BO175" s="1167"/>
      <c r="BP175" s="968"/>
      <c r="BQ175" s="1288" t="s">
        <v>898</v>
      </c>
    </row>
    <row r="176" spans="1:69" ht="29" outlineLevel="1" x14ac:dyDescent="0.25">
      <c r="A176" s="1151">
        <v>58</v>
      </c>
      <c r="B176" s="1290" t="s">
        <v>1468</v>
      </c>
      <c r="C176" s="1149" t="s">
        <v>897</v>
      </c>
      <c r="D176" s="1151" t="s">
        <v>901</v>
      </c>
      <c r="E176" s="1214"/>
      <c r="F176" s="989"/>
      <c r="G176" s="537"/>
      <c r="H176" s="537"/>
      <c r="I176" s="1215"/>
      <c r="J176" s="1215"/>
      <c r="K176" s="1268"/>
      <c r="L176" s="1215"/>
      <c r="M176" s="1215"/>
      <c r="N176" s="1285">
        <v>44985</v>
      </c>
      <c r="O176" s="1219"/>
      <c r="P176" s="1191"/>
      <c r="Q176" s="1192"/>
      <c r="R176" s="1192"/>
      <c r="S176" s="1192"/>
      <c r="T176" s="1134">
        <f t="shared" si="17"/>
        <v>0</v>
      </c>
      <c r="U176" s="1291">
        <v>4.4013999999999998E-3</v>
      </c>
      <c r="V176" s="1221"/>
      <c r="W176" s="1221"/>
      <c r="X176" s="1221"/>
      <c r="Y176" s="1221"/>
      <c r="Z176" s="1221"/>
      <c r="AA176" s="1221"/>
      <c r="AB176" s="1221"/>
      <c r="AC176" s="1192"/>
      <c r="AD176" s="1192"/>
      <c r="AE176" s="1192"/>
      <c r="AF176" s="1192"/>
      <c r="AG176" s="1192"/>
      <c r="AH176" s="1193"/>
      <c r="AI176" s="1194"/>
      <c r="AJ176" s="1193"/>
      <c r="AK176" s="1193"/>
      <c r="AL176" s="1193"/>
      <c r="AM176" s="1193"/>
      <c r="AN176" s="1193"/>
      <c r="AO176" s="1194"/>
      <c r="AP176" s="1194"/>
      <c r="AQ176" s="1194"/>
      <c r="AR176" s="1194"/>
      <c r="AS176" s="1134">
        <f t="shared" si="18"/>
        <v>0</v>
      </c>
      <c r="AT176" s="1291">
        <v>4.4013999999999998E-3</v>
      </c>
      <c r="AU176" s="1167"/>
      <c r="AV176" s="1222"/>
      <c r="AW176" s="1221"/>
      <c r="AX176" s="1221"/>
      <c r="AY176" s="1221"/>
      <c r="AZ176" s="1221"/>
      <c r="BA176" s="1221"/>
      <c r="BB176" s="1222"/>
      <c r="BC176" s="1219"/>
      <c r="BD176" s="1213" t="s">
        <v>898</v>
      </c>
      <c r="BE176" s="1167"/>
      <c r="BF176" s="1167"/>
      <c r="BG176" s="1292">
        <v>4.4013999999999998E-3</v>
      </c>
      <c r="BH176" s="1167"/>
      <c r="BI176" s="1167"/>
      <c r="BJ176" s="1192"/>
      <c r="BK176" s="1192"/>
      <c r="BL176" s="1192"/>
      <c r="BM176" s="1192"/>
      <c r="BN176" s="1192"/>
      <c r="BO176" s="1167"/>
      <c r="BP176" s="968"/>
      <c r="BQ176" s="1288" t="s">
        <v>898</v>
      </c>
    </row>
    <row r="177" spans="1:69" ht="29" outlineLevel="1" x14ac:dyDescent="0.25">
      <c r="A177" s="1151">
        <v>59</v>
      </c>
      <c r="B177" s="1290" t="s">
        <v>1467</v>
      </c>
      <c r="C177" s="1149" t="s">
        <v>897</v>
      </c>
      <c r="D177" s="1151" t="s">
        <v>901</v>
      </c>
      <c r="E177" s="1214"/>
      <c r="F177" s="989"/>
      <c r="G177" s="537"/>
      <c r="H177" s="537"/>
      <c r="I177" s="1215"/>
      <c r="J177" s="1215"/>
      <c r="K177" s="1268"/>
      <c r="L177" s="1215"/>
      <c r="M177" s="1215"/>
      <c r="N177" s="1285">
        <v>44848</v>
      </c>
      <c r="O177" s="1219"/>
      <c r="P177" s="1191"/>
      <c r="Q177" s="1192"/>
      <c r="R177" s="1192"/>
      <c r="S177" s="1192"/>
      <c r="T177" s="1134">
        <f t="shared" si="17"/>
        <v>0</v>
      </c>
      <c r="U177" s="1286">
        <v>5.0000000000000001E-3</v>
      </c>
      <c r="V177" s="1221"/>
      <c r="W177" s="1221"/>
      <c r="X177" s="1221"/>
      <c r="Y177" s="1221"/>
      <c r="Z177" s="1221"/>
      <c r="AA177" s="1221"/>
      <c r="AB177" s="1221"/>
      <c r="AC177" s="1192"/>
      <c r="AD177" s="1192"/>
      <c r="AE177" s="1192"/>
      <c r="AF177" s="1192"/>
      <c r="AG177" s="1192"/>
      <c r="AH177" s="1193"/>
      <c r="AI177" s="1194"/>
      <c r="AJ177" s="1193"/>
      <c r="AK177" s="1193"/>
      <c r="AL177" s="1193"/>
      <c r="AM177" s="1193"/>
      <c r="AN177" s="1193"/>
      <c r="AO177" s="1194"/>
      <c r="AP177" s="1194"/>
      <c r="AQ177" s="1194"/>
      <c r="AR177" s="1194"/>
      <c r="AS177" s="1134">
        <f t="shared" si="18"/>
        <v>0</v>
      </c>
      <c r="AT177" s="1286">
        <v>5.0000000000000001E-3</v>
      </c>
      <c r="AU177" s="1167"/>
      <c r="AV177" s="1222"/>
      <c r="AW177" s="1221"/>
      <c r="AX177" s="1221"/>
      <c r="AY177" s="1221"/>
      <c r="AZ177" s="1221"/>
      <c r="BA177" s="1221"/>
      <c r="BB177" s="1222"/>
      <c r="BC177" s="1219"/>
      <c r="BD177" s="1213" t="s">
        <v>898</v>
      </c>
      <c r="BE177" s="1167"/>
      <c r="BF177" s="1167"/>
      <c r="BG177" s="1287">
        <v>5.0000000000000001E-3</v>
      </c>
      <c r="BH177" s="1167"/>
      <c r="BI177" s="1167"/>
      <c r="BJ177" s="1192"/>
      <c r="BK177" s="1192"/>
      <c r="BL177" s="1192"/>
      <c r="BM177" s="1192"/>
      <c r="BN177" s="1192"/>
      <c r="BO177" s="1167"/>
      <c r="BP177" s="968"/>
      <c r="BQ177" s="1288" t="s">
        <v>898</v>
      </c>
    </row>
    <row r="178" spans="1:69" ht="29" outlineLevel="1" x14ac:dyDescent="0.25">
      <c r="A178" s="1151">
        <v>60</v>
      </c>
      <c r="B178" s="1290" t="s">
        <v>1466</v>
      </c>
      <c r="C178" s="1149" t="s">
        <v>897</v>
      </c>
      <c r="D178" s="1151" t="s">
        <v>901</v>
      </c>
      <c r="E178" s="1214"/>
      <c r="F178" s="989"/>
      <c r="G178" s="537"/>
      <c r="H178" s="537"/>
      <c r="I178" s="1215"/>
      <c r="J178" s="1215"/>
      <c r="K178" s="1268"/>
      <c r="L178" s="1215"/>
      <c r="M178" s="1215"/>
      <c r="N178" s="1285">
        <v>44917</v>
      </c>
      <c r="O178" s="1219"/>
      <c r="P178" s="1191"/>
      <c r="Q178" s="1192"/>
      <c r="R178" s="1192"/>
      <c r="S178" s="1192"/>
      <c r="T178" s="1134">
        <f t="shared" si="17"/>
        <v>0</v>
      </c>
      <c r="U178" s="1286">
        <v>1.295E-2</v>
      </c>
      <c r="V178" s="1221"/>
      <c r="W178" s="1221"/>
      <c r="X178" s="1221"/>
      <c r="Y178" s="1221"/>
      <c r="Z178" s="1221"/>
      <c r="AA178" s="1221"/>
      <c r="AB178" s="1221"/>
      <c r="AC178" s="1192"/>
      <c r="AD178" s="1192"/>
      <c r="AE178" s="1192"/>
      <c r="AF178" s="1192"/>
      <c r="AG178" s="1192"/>
      <c r="AH178" s="1193"/>
      <c r="AI178" s="1194"/>
      <c r="AJ178" s="1193"/>
      <c r="AK178" s="1193"/>
      <c r="AL178" s="1193"/>
      <c r="AM178" s="1193"/>
      <c r="AN178" s="1193"/>
      <c r="AO178" s="1194"/>
      <c r="AP178" s="1194"/>
      <c r="AQ178" s="1194"/>
      <c r="AR178" s="1194"/>
      <c r="AS178" s="1134">
        <f t="shared" si="18"/>
        <v>0</v>
      </c>
      <c r="AT178" s="1286">
        <v>1.295E-2</v>
      </c>
      <c r="AU178" s="1167"/>
      <c r="AV178" s="1222"/>
      <c r="AW178" s="1221"/>
      <c r="AX178" s="1221"/>
      <c r="AY178" s="1221"/>
      <c r="AZ178" s="1221"/>
      <c r="BA178" s="1221"/>
      <c r="BB178" s="1222"/>
      <c r="BC178" s="1219"/>
      <c r="BD178" s="1213" t="s">
        <v>898</v>
      </c>
      <c r="BE178" s="1167"/>
      <c r="BF178" s="1167"/>
      <c r="BG178" s="1287">
        <v>1.295E-2</v>
      </c>
      <c r="BH178" s="1167"/>
      <c r="BI178" s="1167"/>
      <c r="BJ178" s="1192"/>
      <c r="BK178" s="1192"/>
      <c r="BL178" s="1192"/>
      <c r="BM178" s="1192"/>
      <c r="BN178" s="1192"/>
      <c r="BO178" s="1167"/>
      <c r="BP178" s="968"/>
      <c r="BQ178" s="1288" t="s">
        <v>898</v>
      </c>
    </row>
    <row r="179" spans="1:69" ht="29" outlineLevel="1" x14ac:dyDescent="0.25">
      <c r="A179" s="1151">
        <v>61</v>
      </c>
      <c r="B179" s="1290" t="s">
        <v>1465</v>
      </c>
      <c r="C179" s="1149" t="s">
        <v>897</v>
      </c>
      <c r="D179" s="1151" t="s">
        <v>901</v>
      </c>
      <c r="E179" s="1214"/>
      <c r="F179" s="989"/>
      <c r="G179" s="537"/>
      <c r="H179" s="537"/>
      <c r="I179" s="1215"/>
      <c r="J179" s="1215"/>
      <c r="K179" s="1268"/>
      <c r="L179" s="1215"/>
      <c r="M179" s="1215"/>
      <c r="N179" s="1285">
        <v>44882</v>
      </c>
      <c r="O179" s="1219"/>
      <c r="P179" s="1191"/>
      <c r="Q179" s="1192"/>
      <c r="R179" s="1192"/>
      <c r="S179" s="1192"/>
      <c r="T179" s="1134">
        <f t="shared" si="17"/>
        <v>0</v>
      </c>
      <c r="U179" s="1286">
        <v>2.3333199999999998E-2</v>
      </c>
      <c r="V179" s="1221"/>
      <c r="W179" s="1221"/>
      <c r="X179" s="1221"/>
      <c r="Y179" s="1221"/>
      <c r="Z179" s="1221"/>
      <c r="AA179" s="1221"/>
      <c r="AB179" s="1221"/>
      <c r="AC179" s="1192"/>
      <c r="AD179" s="1192"/>
      <c r="AE179" s="1192"/>
      <c r="AF179" s="1192"/>
      <c r="AG179" s="1192"/>
      <c r="AH179" s="1193"/>
      <c r="AI179" s="1194"/>
      <c r="AJ179" s="1193"/>
      <c r="AK179" s="1193"/>
      <c r="AL179" s="1193"/>
      <c r="AM179" s="1193"/>
      <c r="AN179" s="1193"/>
      <c r="AO179" s="1194"/>
      <c r="AP179" s="1194"/>
      <c r="AQ179" s="1194"/>
      <c r="AR179" s="1194"/>
      <c r="AS179" s="1134">
        <f t="shared" si="18"/>
        <v>0</v>
      </c>
      <c r="AT179" s="1286">
        <v>2.3333199999999998E-2</v>
      </c>
      <c r="AU179" s="1167"/>
      <c r="AV179" s="1222"/>
      <c r="AW179" s="1221"/>
      <c r="AX179" s="1221"/>
      <c r="AY179" s="1221"/>
      <c r="AZ179" s="1221"/>
      <c r="BA179" s="1221"/>
      <c r="BB179" s="1222"/>
      <c r="BC179" s="1219"/>
      <c r="BD179" s="1213" t="s">
        <v>898</v>
      </c>
      <c r="BE179" s="1167"/>
      <c r="BF179" s="1167"/>
      <c r="BG179" s="1287">
        <v>2.3333199999999998E-2</v>
      </c>
      <c r="BH179" s="1167"/>
      <c r="BI179" s="1167"/>
      <c r="BJ179" s="1192"/>
      <c r="BK179" s="1192"/>
      <c r="BL179" s="1192"/>
      <c r="BM179" s="1192"/>
      <c r="BN179" s="1192"/>
      <c r="BO179" s="1167"/>
      <c r="BP179" s="968"/>
      <c r="BQ179" s="1288" t="s">
        <v>898</v>
      </c>
    </row>
    <row r="180" spans="1:69" ht="29" outlineLevel="1" x14ac:dyDescent="0.25">
      <c r="A180" s="1151">
        <v>62</v>
      </c>
      <c r="B180" s="1290" t="s">
        <v>1464</v>
      </c>
      <c r="C180" s="1149" t="s">
        <v>897</v>
      </c>
      <c r="D180" s="1151" t="s">
        <v>901</v>
      </c>
      <c r="E180" s="1214"/>
      <c r="F180" s="989"/>
      <c r="G180" s="537"/>
      <c r="H180" s="537"/>
      <c r="I180" s="1215"/>
      <c r="J180" s="1215"/>
      <c r="K180" s="1268"/>
      <c r="L180" s="1215"/>
      <c r="M180" s="1215"/>
      <c r="N180" s="1285">
        <v>44840</v>
      </c>
      <c r="O180" s="1219"/>
      <c r="P180" s="1191"/>
      <c r="Q180" s="1192"/>
      <c r="R180" s="1192"/>
      <c r="S180" s="1192"/>
      <c r="T180" s="1134">
        <f t="shared" si="17"/>
        <v>0</v>
      </c>
      <c r="U180" s="1286">
        <v>9.9994999999999997E-3</v>
      </c>
      <c r="V180" s="1221"/>
      <c r="W180" s="1221"/>
      <c r="X180" s="1221"/>
      <c r="Y180" s="1221"/>
      <c r="Z180" s="1221"/>
      <c r="AA180" s="1221"/>
      <c r="AB180" s="1221"/>
      <c r="AC180" s="1192"/>
      <c r="AD180" s="1192"/>
      <c r="AE180" s="1192"/>
      <c r="AF180" s="1192"/>
      <c r="AG180" s="1192"/>
      <c r="AH180" s="1193"/>
      <c r="AI180" s="1194"/>
      <c r="AJ180" s="1193"/>
      <c r="AK180" s="1193"/>
      <c r="AL180" s="1193"/>
      <c r="AM180" s="1193"/>
      <c r="AN180" s="1193"/>
      <c r="AO180" s="1194"/>
      <c r="AP180" s="1194"/>
      <c r="AQ180" s="1194"/>
      <c r="AR180" s="1194"/>
      <c r="AS180" s="1134">
        <f t="shared" si="18"/>
        <v>0</v>
      </c>
      <c r="AT180" s="1286">
        <v>9.9994999999999997E-3</v>
      </c>
      <c r="AU180" s="1167"/>
      <c r="AV180" s="1222"/>
      <c r="AW180" s="1221"/>
      <c r="AX180" s="1221"/>
      <c r="AY180" s="1221"/>
      <c r="AZ180" s="1221"/>
      <c r="BA180" s="1221"/>
      <c r="BB180" s="1222"/>
      <c r="BC180" s="1219"/>
      <c r="BD180" s="1213" t="s">
        <v>898</v>
      </c>
      <c r="BE180" s="1167"/>
      <c r="BF180" s="1167"/>
      <c r="BG180" s="1287">
        <v>9.9994999999999997E-3</v>
      </c>
      <c r="BH180" s="1167"/>
      <c r="BI180" s="1167"/>
      <c r="BJ180" s="1192"/>
      <c r="BK180" s="1192"/>
      <c r="BL180" s="1192"/>
      <c r="BM180" s="1192"/>
      <c r="BN180" s="1192"/>
      <c r="BO180" s="1167"/>
      <c r="BP180" s="968"/>
      <c r="BQ180" s="1288" t="s">
        <v>898</v>
      </c>
    </row>
    <row r="181" spans="1:69" ht="29" outlineLevel="1" x14ac:dyDescent="0.25">
      <c r="A181" s="1151">
        <v>63</v>
      </c>
      <c r="B181" s="1290" t="s">
        <v>1463</v>
      </c>
      <c r="C181" s="1149" t="s">
        <v>897</v>
      </c>
      <c r="D181" s="1151" t="s">
        <v>901</v>
      </c>
      <c r="E181" s="1214"/>
      <c r="F181" s="989"/>
      <c r="G181" s="537"/>
      <c r="H181" s="537"/>
      <c r="I181" s="1215"/>
      <c r="J181" s="1215"/>
      <c r="K181" s="1268"/>
      <c r="L181" s="1215"/>
      <c r="M181" s="1215"/>
      <c r="N181" s="1285">
        <v>44875</v>
      </c>
      <c r="O181" s="1219"/>
      <c r="P181" s="1191"/>
      <c r="Q181" s="1192"/>
      <c r="R181" s="1192"/>
      <c r="S181" s="1192"/>
      <c r="T181" s="1134">
        <f t="shared" si="17"/>
        <v>0</v>
      </c>
      <c r="U181" s="1286">
        <v>5.8599999999999999E-2</v>
      </c>
      <c r="V181" s="1221"/>
      <c r="W181" s="1221"/>
      <c r="X181" s="1221"/>
      <c r="Y181" s="1221"/>
      <c r="Z181" s="1221"/>
      <c r="AA181" s="1221"/>
      <c r="AB181" s="1221"/>
      <c r="AC181" s="1192"/>
      <c r="AD181" s="1192"/>
      <c r="AE181" s="1192"/>
      <c r="AF181" s="1192"/>
      <c r="AG181" s="1192"/>
      <c r="AH181" s="1193"/>
      <c r="AI181" s="1194"/>
      <c r="AJ181" s="1193"/>
      <c r="AK181" s="1193"/>
      <c r="AL181" s="1193"/>
      <c r="AM181" s="1193"/>
      <c r="AN181" s="1193"/>
      <c r="AO181" s="1194"/>
      <c r="AP181" s="1194"/>
      <c r="AQ181" s="1194"/>
      <c r="AR181" s="1194"/>
      <c r="AS181" s="1134">
        <f t="shared" si="18"/>
        <v>0</v>
      </c>
      <c r="AT181" s="1286">
        <v>5.8599999999999999E-2</v>
      </c>
      <c r="AU181" s="1167"/>
      <c r="AV181" s="1222"/>
      <c r="AW181" s="1221"/>
      <c r="AX181" s="1221"/>
      <c r="AY181" s="1221"/>
      <c r="AZ181" s="1221"/>
      <c r="BA181" s="1221"/>
      <c r="BB181" s="1222"/>
      <c r="BC181" s="1219"/>
      <c r="BD181" s="1213" t="s">
        <v>898</v>
      </c>
      <c r="BE181" s="1167"/>
      <c r="BF181" s="1167"/>
      <c r="BG181" s="1287">
        <v>5.8599999999999999E-2</v>
      </c>
      <c r="BH181" s="1167"/>
      <c r="BI181" s="1167"/>
      <c r="BJ181" s="1192"/>
      <c r="BK181" s="1192"/>
      <c r="BL181" s="1192"/>
      <c r="BM181" s="1192"/>
      <c r="BN181" s="1192"/>
      <c r="BO181" s="1167"/>
      <c r="BP181" s="968"/>
      <c r="BQ181" s="1288" t="s">
        <v>898</v>
      </c>
    </row>
    <row r="182" spans="1:69" ht="29" outlineLevel="1" x14ac:dyDescent="0.25">
      <c r="A182" s="1151">
        <v>64</v>
      </c>
      <c r="B182" s="1290" t="s">
        <v>1462</v>
      </c>
      <c r="C182" s="1149" t="s">
        <v>897</v>
      </c>
      <c r="D182" s="1151" t="s">
        <v>901</v>
      </c>
      <c r="E182" s="1214"/>
      <c r="F182" s="989"/>
      <c r="G182" s="537"/>
      <c r="H182" s="537"/>
      <c r="I182" s="1215"/>
      <c r="J182" s="1215"/>
      <c r="K182" s="1268"/>
      <c r="L182" s="1215"/>
      <c r="M182" s="1215"/>
      <c r="N182" s="1285">
        <v>44937</v>
      </c>
      <c r="O182" s="1219"/>
      <c r="P182" s="1191"/>
      <c r="Q182" s="1192"/>
      <c r="R182" s="1192"/>
      <c r="S182" s="1192"/>
      <c r="T182" s="1134">
        <f t="shared" si="17"/>
        <v>0</v>
      </c>
      <c r="U182" s="1286">
        <v>2.18064E-2</v>
      </c>
      <c r="V182" s="1221"/>
      <c r="W182" s="1221"/>
      <c r="X182" s="1221"/>
      <c r="Y182" s="1221"/>
      <c r="Z182" s="1221"/>
      <c r="AA182" s="1221"/>
      <c r="AB182" s="1221"/>
      <c r="AC182" s="1192"/>
      <c r="AD182" s="1192"/>
      <c r="AE182" s="1192"/>
      <c r="AF182" s="1192"/>
      <c r="AG182" s="1192"/>
      <c r="AH182" s="1193"/>
      <c r="AI182" s="1194"/>
      <c r="AJ182" s="1193"/>
      <c r="AK182" s="1193"/>
      <c r="AL182" s="1193"/>
      <c r="AM182" s="1193"/>
      <c r="AN182" s="1193"/>
      <c r="AO182" s="1194"/>
      <c r="AP182" s="1194"/>
      <c r="AQ182" s="1194"/>
      <c r="AR182" s="1194"/>
      <c r="AS182" s="1134">
        <f t="shared" si="18"/>
        <v>0</v>
      </c>
      <c r="AT182" s="1286">
        <v>2.18064E-2</v>
      </c>
      <c r="AU182" s="1167"/>
      <c r="AV182" s="1222"/>
      <c r="AW182" s="1221"/>
      <c r="AX182" s="1221"/>
      <c r="AY182" s="1221"/>
      <c r="AZ182" s="1221"/>
      <c r="BA182" s="1221"/>
      <c r="BB182" s="1222"/>
      <c r="BC182" s="1219"/>
      <c r="BD182" s="1213" t="s">
        <v>898</v>
      </c>
      <c r="BE182" s="1167"/>
      <c r="BF182" s="1167"/>
      <c r="BG182" s="1287">
        <v>2.18064E-2</v>
      </c>
      <c r="BH182" s="1167"/>
      <c r="BI182" s="1167"/>
      <c r="BJ182" s="1192"/>
      <c r="BK182" s="1192"/>
      <c r="BL182" s="1192"/>
      <c r="BM182" s="1192"/>
      <c r="BN182" s="1192"/>
      <c r="BO182" s="1167"/>
      <c r="BP182" s="968"/>
      <c r="BQ182" s="1288" t="s">
        <v>898</v>
      </c>
    </row>
    <row r="183" spans="1:69" ht="29" outlineLevel="1" x14ac:dyDescent="0.25">
      <c r="A183" s="1151">
        <v>65</v>
      </c>
      <c r="B183" s="1290" t="s">
        <v>1461</v>
      </c>
      <c r="C183" s="1149" t="s">
        <v>897</v>
      </c>
      <c r="D183" s="1151" t="s">
        <v>901</v>
      </c>
      <c r="E183" s="1214"/>
      <c r="F183" s="989"/>
      <c r="G183" s="537"/>
      <c r="H183" s="537"/>
      <c r="I183" s="1215"/>
      <c r="J183" s="1215"/>
      <c r="K183" s="1268"/>
      <c r="L183" s="1215"/>
      <c r="M183" s="1215"/>
      <c r="N183" s="1285">
        <v>44795</v>
      </c>
      <c r="O183" s="1219"/>
      <c r="P183" s="1191"/>
      <c r="Q183" s="1192"/>
      <c r="R183" s="1192"/>
      <c r="S183" s="1192"/>
      <c r="T183" s="1134">
        <f t="shared" si="17"/>
        <v>0</v>
      </c>
      <c r="U183" s="1291">
        <v>2.1511999999999998E-3</v>
      </c>
      <c r="V183" s="1221"/>
      <c r="W183" s="1221"/>
      <c r="X183" s="1221"/>
      <c r="Y183" s="1221"/>
      <c r="Z183" s="1221"/>
      <c r="AA183" s="1221"/>
      <c r="AB183" s="1221"/>
      <c r="AC183" s="1192"/>
      <c r="AD183" s="1192"/>
      <c r="AE183" s="1192"/>
      <c r="AF183" s="1192"/>
      <c r="AG183" s="1192"/>
      <c r="AH183" s="1193"/>
      <c r="AI183" s="1194"/>
      <c r="AJ183" s="1193"/>
      <c r="AK183" s="1193"/>
      <c r="AL183" s="1193"/>
      <c r="AM183" s="1193"/>
      <c r="AN183" s="1193"/>
      <c r="AO183" s="1194"/>
      <c r="AP183" s="1194"/>
      <c r="AQ183" s="1194"/>
      <c r="AR183" s="1194"/>
      <c r="AS183" s="1134">
        <f t="shared" si="18"/>
        <v>0</v>
      </c>
      <c r="AT183" s="1286">
        <v>2.1511999999999998E-3</v>
      </c>
      <c r="AU183" s="1167"/>
      <c r="AV183" s="1222"/>
      <c r="AW183" s="1221"/>
      <c r="AX183" s="1221"/>
      <c r="AY183" s="1221"/>
      <c r="AZ183" s="1221"/>
      <c r="BA183" s="1221"/>
      <c r="BB183" s="1222"/>
      <c r="BC183" s="1219"/>
      <c r="BD183" s="1213" t="s">
        <v>898</v>
      </c>
      <c r="BE183" s="1167"/>
      <c r="BF183" s="1167"/>
      <c r="BG183" s="1287">
        <v>2.1511999999999998E-3</v>
      </c>
      <c r="BH183" s="1167"/>
      <c r="BI183" s="1167"/>
      <c r="BJ183" s="1192"/>
      <c r="BK183" s="1192"/>
      <c r="BL183" s="1192"/>
      <c r="BM183" s="1192"/>
      <c r="BN183" s="1192"/>
      <c r="BO183" s="1167"/>
      <c r="BP183" s="968"/>
      <c r="BQ183" s="1288" t="s">
        <v>898</v>
      </c>
    </row>
    <row r="184" spans="1:69" ht="29" outlineLevel="1" x14ac:dyDescent="0.25">
      <c r="A184" s="1151">
        <v>66</v>
      </c>
      <c r="B184" s="1290" t="s">
        <v>1460</v>
      </c>
      <c r="C184" s="1149" t="s">
        <v>897</v>
      </c>
      <c r="D184" s="1151" t="s">
        <v>901</v>
      </c>
      <c r="E184" s="1214"/>
      <c r="F184" s="989"/>
      <c r="G184" s="537"/>
      <c r="H184" s="537"/>
      <c r="I184" s="1215"/>
      <c r="J184" s="1215"/>
      <c r="K184" s="1268"/>
      <c r="L184" s="1215"/>
      <c r="M184" s="1215"/>
      <c r="N184" s="1285">
        <v>44965</v>
      </c>
      <c r="O184" s="1219"/>
      <c r="P184" s="1191"/>
      <c r="Q184" s="1192"/>
      <c r="R184" s="1192"/>
      <c r="S184" s="1192"/>
      <c r="T184" s="1134">
        <f t="shared" si="17"/>
        <v>0</v>
      </c>
      <c r="U184" s="1286">
        <v>0.02</v>
      </c>
      <c r="V184" s="1221"/>
      <c r="W184" s="1221"/>
      <c r="X184" s="1221"/>
      <c r="Y184" s="1221"/>
      <c r="Z184" s="1221"/>
      <c r="AA184" s="1221"/>
      <c r="AB184" s="1221"/>
      <c r="AC184" s="1192"/>
      <c r="AD184" s="1192"/>
      <c r="AE184" s="1192"/>
      <c r="AF184" s="1192"/>
      <c r="AG184" s="1192"/>
      <c r="AH184" s="1193"/>
      <c r="AI184" s="1194"/>
      <c r="AJ184" s="1193"/>
      <c r="AK184" s="1193"/>
      <c r="AL184" s="1193"/>
      <c r="AM184" s="1193"/>
      <c r="AN184" s="1193"/>
      <c r="AO184" s="1194"/>
      <c r="AP184" s="1194"/>
      <c r="AQ184" s="1194"/>
      <c r="AR184" s="1194"/>
      <c r="AS184" s="1134">
        <f t="shared" si="18"/>
        <v>0</v>
      </c>
      <c r="AT184" s="1286">
        <v>0.02</v>
      </c>
      <c r="AU184" s="1167"/>
      <c r="AV184" s="1222"/>
      <c r="AW184" s="1221"/>
      <c r="AX184" s="1221"/>
      <c r="AY184" s="1221"/>
      <c r="AZ184" s="1221"/>
      <c r="BA184" s="1221"/>
      <c r="BB184" s="1222"/>
      <c r="BC184" s="1219"/>
      <c r="BD184" s="1213" t="s">
        <v>898</v>
      </c>
      <c r="BE184" s="1167"/>
      <c r="BF184" s="1167"/>
      <c r="BG184" s="1287">
        <v>0.02</v>
      </c>
      <c r="BH184" s="1167"/>
      <c r="BI184" s="1167"/>
      <c r="BJ184" s="1192"/>
      <c r="BK184" s="1192"/>
      <c r="BL184" s="1192"/>
      <c r="BM184" s="1192"/>
      <c r="BN184" s="1192"/>
      <c r="BO184" s="1167"/>
      <c r="BP184" s="968"/>
      <c r="BQ184" s="1288" t="s">
        <v>898</v>
      </c>
    </row>
    <row r="185" spans="1:69" ht="29" outlineLevel="1" x14ac:dyDescent="0.25">
      <c r="A185" s="1151">
        <v>67</v>
      </c>
      <c r="B185" s="1290" t="s">
        <v>1459</v>
      </c>
      <c r="C185" s="1149" t="s">
        <v>897</v>
      </c>
      <c r="D185" s="1151" t="s">
        <v>901</v>
      </c>
      <c r="E185" s="1214"/>
      <c r="F185" s="989"/>
      <c r="G185" s="537"/>
      <c r="H185" s="537"/>
      <c r="I185" s="1215"/>
      <c r="J185" s="1215"/>
      <c r="K185" s="1268"/>
      <c r="L185" s="1215"/>
      <c r="M185" s="1215"/>
      <c r="N185" s="1285">
        <v>44810</v>
      </c>
      <c r="O185" s="1219"/>
      <c r="P185" s="1191"/>
      <c r="Q185" s="1192"/>
      <c r="R185" s="1192"/>
      <c r="S185" s="1192"/>
      <c r="T185" s="1134">
        <f t="shared" si="17"/>
        <v>0</v>
      </c>
      <c r="U185" s="1286">
        <v>1.09E-2</v>
      </c>
      <c r="V185" s="1221"/>
      <c r="W185" s="1221"/>
      <c r="X185" s="1221"/>
      <c r="Y185" s="1221"/>
      <c r="Z185" s="1221"/>
      <c r="AA185" s="1221"/>
      <c r="AB185" s="1221"/>
      <c r="AC185" s="1192"/>
      <c r="AD185" s="1192"/>
      <c r="AE185" s="1192"/>
      <c r="AF185" s="1192"/>
      <c r="AG185" s="1192"/>
      <c r="AH185" s="1193"/>
      <c r="AI185" s="1194"/>
      <c r="AJ185" s="1193"/>
      <c r="AK185" s="1193"/>
      <c r="AL185" s="1193"/>
      <c r="AM185" s="1193"/>
      <c r="AN185" s="1193"/>
      <c r="AO185" s="1194"/>
      <c r="AP185" s="1194"/>
      <c r="AQ185" s="1194"/>
      <c r="AR185" s="1194"/>
      <c r="AS185" s="1134">
        <f t="shared" si="18"/>
        <v>0</v>
      </c>
      <c r="AT185" s="1286">
        <v>1.09E-2</v>
      </c>
      <c r="AU185" s="1167"/>
      <c r="AV185" s="1222"/>
      <c r="AW185" s="1221"/>
      <c r="AX185" s="1221"/>
      <c r="AY185" s="1221"/>
      <c r="AZ185" s="1221"/>
      <c r="BA185" s="1221"/>
      <c r="BB185" s="1222"/>
      <c r="BC185" s="1219"/>
      <c r="BD185" s="1213" t="s">
        <v>898</v>
      </c>
      <c r="BE185" s="1167"/>
      <c r="BF185" s="1167"/>
      <c r="BG185" s="1287">
        <v>1.09E-2</v>
      </c>
      <c r="BH185" s="1167"/>
      <c r="BI185" s="1167"/>
      <c r="BJ185" s="1192"/>
      <c r="BK185" s="1192"/>
      <c r="BL185" s="1192"/>
      <c r="BM185" s="1192"/>
      <c r="BN185" s="1192"/>
      <c r="BO185" s="1167"/>
      <c r="BP185" s="968"/>
      <c r="BQ185" s="1288" t="s">
        <v>898</v>
      </c>
    </row>
    <row r="186" spans="1:69" ht="29.5" outlineLevel="1" thickBot="1" x14ac:dyDescent="0.3">
      <c r="A186" s="1293">
        <v>68</v>
      </c>
      <c r="B186" s="1294" t="s">
        <v>1458</v>
      </c>
      <c r="C186" s="1149" t="s">
        <v>897</v>
      </c>
      <c r="D186" s="1151" t="s">
        <v>901</v>
      </c>
      <c r="E186" s="1214"/>
      <c r="F186" s="989"/>
      <c r="G186" s="537"/>
      <c r="H186" s="537"/>
      <c r="I186" s="1215"/>
      <c r="J186" s="1215"/>
      <c r="K186" s="1268"/>
      <c r="L186" s="1215"/>
      <c r="M186" s="1215"/>
      <c r="N186" s="1285">
        <v>44686</v>
      </c>
      <c r="O186" s="1219"/>
      <c r="P186" s="1191"/>
      <c r="Q186" s="1192"/>
      <c r="R186" s="1192"/>
      <c r="S186" s="1192"/>
      <c r="T186" s="1134">
        <f t="shared" si="17"/>
        <v>0</v>
      </c>
      <c r="U186" s="1286">
        <v>1.09322E-2</v>
      </c>
      <c r="V186" s="1221"/>
      <c r="W186" s="1221"/>
      <c r="X186" s="1221"/>
      <c r="Y186" s="1221"/>
      <c r="Z186" s="1221"/>
      <c r="AA186" s="1221"/>
      <c r="AB186" s="1221"/>
      <c r="AC186" s="1192"/>
      <c r="AD186" s="1192"/>
      <c r="AE186" s="1192"/>
      <c r="AF186" s="1192"/>
      <c r="AG186" s="1192"/>
      <c r="AH186" s="1193"/>
      <c r="AI186" s="1194"/>
      <c r="AJ186" s="1193"/>
      <c r="AK186" s="1193"/>
      <c r="AL186" s="1193"/>
      <c r="AM186" s="1193"/>
      <c r="AN186" s="1193"/>
      <c r="AO186" s="1194"/>
      <c r="AP186" s="1194"/>
      <c r="AQ186" s="1194"/>
      <c r="AR186" s="1194"/>
      <c r="AS186" s="1134">
        <f t="shared" si="18"/>
        <v>0</v>
      </c>
      <c r="AT186" s="1286">
        <v>1.09322E-2</v>
      </c>
      <c r="AU186" s="1167"/>
      <c r="AV186" s="1222"/>
      <c r="AW186" s="1221"/>
      <c r="AX186" s="1221"/>
      <c r="AY186" s="1221"/>
      <c r="AZ186" s="1221"/>
      <c r="BA186" s="1221"/>
      <c r="BB186" s="1222"/>
      <c r="BC186" s="1219"/>
      <c r="BD186" s="1213" t="s">
        <v>898</v>
      </c>
      <c r="BE186" s="1167"/>
      <c r="BF186" s="1167"/>
      <c r="BG186" s="1287">
        <v>1.09322E-2</v>
      </c>
      <c r="BH186" s="1167"/>
      <c r="BI186" s="1167"/>
      <c r="BJ186" s="1192"/>
      <c r="BK186" s="1192"/>
      <c r="BL186" s="1192"/>
      <c r="BM186" s="1192"/>
      <c r="BN186" s="1192"/>
      <c r="BO186" s="1167"/>
      <c r="BP186" s="968"/>
      <c r="BQ186" s="1288" t="s">
        <v>898</v>
      </c>
    </row>
    <row r="187" spans="1:69" ht="29" outlineLevel="1" x14ac:dyDescent="0.25">
      <c r="A187" s="1151">
        <v>69</v>
      </c>
      <c r="B187" s="1295" t="s">
        <v>1457</v>
      </c>
      <c r="C187" s="1149" t="s">
        <v>897</v>
      </c>
      <c r="D187" s="1151" t="s">
        <v>901</v>
      </c>
      <c r="E187" s="1214"/>
      <c r="F187" s="989"/>
      <c r="G187" s="537"/>
      <c r="H187" s="537"/>
      <c r="I187" s="1215"/>
      <c r="J187" s="1215"/>
      <c r="K187" s="1268"/>
      <c r="L187" s="1215"/>
      <c r="M187" s="1215"/>
      <c r="N187" s="1296">
        <v>45017</v>
      </c>
      <c r="O187" s="1219"/>
      <c r="P187" s="1191"/>
      <c r="Q187" s="1192"/>
      <c r="R187" s="1192"/>
      <c r="S187" s="1192"/>
      <c r="T187" s="1134">
        <f t="shared" si="17"/>
        <v>0</v>
      </c>
      <c r="U187" s="1221"/>
      <c r="V187" s="1297">
        <v>2.0649000000000002E-3</v>
      </c>
      <c r="W187" s="1221"/>
      <c r="X187" s="1221"/>
      <c r="Y187" s="1221"/>
      <c r="Z187" s="1221"/>
      <c r="AA187" s="1221"/>
      <c r="AB187" s="1221"/>
      <c r="AC187" s="1192"/>
      <c r="AD187" s="1192"/>
      <c r="AE187" s="1192"/>
      <c r="AF187" s="1192"/>
      <c r="AG187" s="1192"/>
      <c r="AH187" s="1193"/>
      <c r="AI187" s="1194"/>
      <c r="AJ187" s="1193"/>
      <c r="AK187" s="1193"/>
      <c r="AL187" s="1193"/>
      <c r="AM187" s="1193"/>
      <c r="AN187" s="1193"/>
      <c r="AO187" s="1194"/>
      <c r="AP187" s="1194"/>
      <c r="AQ187" s="1194"/>
      <c r="AR187" s="1194"/>
      <c r="AS187" s="1134">
        <f t="shared" si="18"/>
        <v>0</v>
      </c>
      <c r="AT187" s="1286"/>
      <c r="AU187" s="1298">
        <v>2.0649000000000002E-3</v>
      </c>
      <c r="AV187" s="1222"/>
      <c r="AW187" s="1221"/>
      <c r="AX187" s="1221"/>
      <c r="AY187" s="1221"/>
      <c r="AZ187" s="1221"/>
      <c r="BA187" s="1221"/>
      <c r="BB187" s="1222"/>
      <c r="BC187" s="1219"/>
      <c r="BD187" s="1213" t="s">
        <v>898</v>
      </c>
      <c r="BE187" s="1167"/>
      <c r="BF187" s="1167"/>
      <c r="BG187" s="1287"/>
      <c r="BH187" s="1298">
        <v>2.0649000000000002E-3</v>
      </c>
      <c r="BI187" s="1167"/>
      <c r="BJ187" s="1192"/>
      <c r="BK187" s="1192"/>
      <c r="BL187" s="1192"/>
      <c r="BM187" s="1192"/>
      <c r="BN187" s="1192"/>
      <c r="BO187" s="1167"/>
      <c r="BP187" s="968"/>
      <c r="BQ187" s="1288" t="s">
        <v>898</v>
      </c>
    </row>
    <row r="188" spans="1:69" ht="29" outlineLevel="1" x14ac:dyDescent="0.25">
      <c r="A188" s="1293">
        <v>70</v>
      </c>
      <c r="B188" s="1299" t="s">
        <v>1456</v>
      </c>
      <c r="C188" s="1149" t="s">
        <v>897</v>
      </c>
      <c r="D188" s="1151" t="s">
        <v>901</v>
      </c>
      <c r="E188" s="1214"/>
      <c r="F188" s="989"/>
      <c r="G188" s="537"/>
      <c r="H188" s="537"/>
      <c r="I188" s="1215"/>
      <c r="J188" s="1215"/>
      <c r="K188" s="1268"/>
      <c r="L188" s="1215"/>
      <c r="M188" s="1215"/>
      <c r="N188" s="1296">
        <v>45041</v>
      </c>
      <c r="O188" s="1219"/>
      <c r="P188" s="1191"/>
      <c r="Q188" s="1192"/>
      <c r="R188" s="1192"/>
      <c r="S188" s="1192"/>
      <c r="T188" s="1134">
        <f t="shared" si="17"/>
        <v>0</v>
      </c>
      <c r="U188" s="1221"/>
      <c r="V188" s="1221">
        <v>3.5258699999999997E-2</v>
      </c>
      <c r="W188" s="1221"/>
      <c r="X188" s="1221"/>
      <c r="Y188" s="1221"/>
      <c r="Z188" s="1221"/>
      <c r="AA188" s="1221"/>
      <c r="AB188" s="1221"/>
      <c r="AC188" s="1192"/>
      <c r="AD188" s="1192"/>
      <c r="AE188" s="1192"/>
      <c r="AF188" s="1192"/>
      <c r="AG188" s="1192"/>
      <c r="AH188" s="1193"/>
      <c r="AI188" s="1194"/>
      <c r="AJ188" s="1193"/>
      <c r="AK188" s="1193"/>
      <c r="AL188" s="1193"/>
      <c r="AM188" s="1193"/>
      <c r="AN188" s="1193"/>
      <c r="AO188" s="1194"/>
      <c r="AP188" s="1194"/>
      <c r="AQ188" s="1194"/>
      <c r="AR188" s="1194"/>
      <c r="AS188" s="1134">
        <f t="shared" si="18"/>
        <v>0</v>
      </c>
      <c r="AT188" s="1286"/>
      <c r="AU188" s="1192">
        <v>3.5258699999999997E-2</v>
      </c>
      <c r="AV188" s="1222"/>
      <c r="AW188" s="1221"/>
      <c r="AX188" s="1221"/>
      <c r="AY188" s="1221"/>
      <c r="AZ188" s="1221"/>
      <c r="BA188" s="1221"/>
      <c r="BB188" s="1222"/>
      <c r="BC188" s="1219"/>
      <c r="BD188" s="1213" t="s">
        <v>898</v>
      </c>
      <c r="BE188" s="1167"/>
      <c r="BF188" s="1167"/>
      <c r="BG188" s="1287"/>
      <c r="BH188" s="1192">
        <v>3.5258699999999997E-2</v>
      </c>
      <c r="BI188" s="1167"/>
      <c r="BJ188" s="1192"/>
      <c r="BK188" s="1192"/>
      <c r="BL188" s="1192"/>
      <c r="BM188" s="1192"/>
      <c r="BN188" s="1192"/>
      <c r="BO188" s="1167"/>
      <c r="BP188" s="968"/>
      <c r="BQ188" s="1288" t="s">
        <v>898</v>
      </c>
    </row>
    <row r="189" spans="1:69" ht="29" outlineLevel="1" x14ac:dyDescent="0.25">
      <c r="A189" s="1293">
        <v>72</v>
      </c>
      <c r="B189" s="1299" t="s">
        <v>1455</v>
      </c>
      <c r="C189" s="1149" t="s">
        <v>897</v>
      </c>
      <c r="D189" s="1151" t="s">
        <v>901</v>
      </c>
      <c r="E189" s="1214"/>
      <c r="F189" s="989"/>
      <c r="G189" s="537"/>
      <c r="H189" s="537"/>
      <c r="I189" s="1215"/>
      <c r="J189" s="1215"/>
      <c r="K189" s="1268"/>
      <c r="L189" s="1215"/>
      <c r="M189" s="1215"/>
      <c r="N189" s="1296">
        <v>45077</v>
      </c>
      <c r="O189" s="1219"/>
      <c r="P189" s="1191"/>
      <c r="Q189" s="1192"/>
      <c r="R189" s="1192"/>
      <c r="S189" s="1192"/>
      <c r="T189" s="1134">
        <f t="shared" si="17"/>
        <v>0</v>
      </c>
      <c r="U189" s="1221"/>
      <c r="V189" s="1221">
        <v>2.09453E-2</v>
      </c>
      <c r="W189" s="1221"/>
      <c r="X189" s="1221"/>
      <c r="Y189" s="1221"/>
      <c r="Z189" s="1221"/>
      <c r="AA189" s="1221"/>
      <c r="AB189" s="1221"/>
      <c r="AC189" s="1192"/>
      <c r="AD189" s="1192"/>
      <c r="AE189" s="1192"/>
      <c r="AF189" s="1192"/>
      <c r="AG189" s="1192"/>
      <c r="AH189" s="1193"/>
      <c r="AI189" s="1194"/>
      <c r="AJ189" s="1193"/>
      <c r="AK189" s="1193"/>
      <c r="AL189" s="1193"/>
      <c r="AM189" s="1193"/>
      <c r="AN189" s="1193"/>
      <c r="AO189" s="1194"/>
      <c r="AP189" s="1194"/>
      <c r="AQ189" s="1194"/>
      <c r="AR189" s="1194"/>
      <c r="AS189" s="1134">
        <f t="shared" si="18"/>
        <v>0</v>
      </c>
      <c r="AT189" s="1286"/>
      <c r="AU189" s="1192">
        <v>2.09453E-2</v>
      </c>
      <c r="AV189" s="1222"/>
      <c r="AW189" s="1221"/>
      <c r="AX189" s="1221"/>
      <c r="AY189" s="1221"/>
      <c r="AZ189" s="1221"/>
      <c r="BA189" s="1221"/>
      <c r="BB189" s="1222"/>
      <c r="BC189" s="1219"/>
      <c r="BD189" s="1213" t="s">
        <v>898</v>
      </c>
      <c r="BE189" s="1167"/>
      <c r="BF189" s="1167"/>
      <c r="BG189" s="1287"/>
      <c r="BH189" s="1192">
        <v>2.09453E-2</v>
      </c>
      <c r="BI189" s="1167"/>
      <c r="BJ189" s="1192"/>
      <c r="BK189" s="1192"/>
      <c r="BL189" s="1192"/>
      <c r="BM189" s="1192"/>
      <c r="BN189" s="1192"/>
      <c r="BO189" s="1167"/>
      <c r="BP189" s="968"/>
      <c r="BQ189" s="1288" t="s">
        <v>898</v>
      </c>
    </row>
    <row r="190" spans="1:69" ht="29" outlineLevel="1" x14ac:dyDescent="0.25">
      <c r="A190" s="1151">
        <v>73</v>
      </c>
      <c r="B190" s="1299" t="s">
        <v>1454</v>
      </c>
      <c r="C190" s="1149" t="s">
        <v>897</v>
      </c>
      <c r="D190" s="1151" t="s">
        <v>901</v>
      </c>
      <c r="E190" s="1214"/>
      <c r="F190" s="989"/>
      <c r="G190" s="537"/>
      <c r="H190" s="537"/>
      <c r="I190" s="1215"/>
      <c r="J190" s="1215"/>
      <c r="K190" s="1268"/>
      <c r="L190" s="1215"/>
      <c r="M190" s="1215"/>
      <c r="N190" s="1296">
        <v>45103</v>
      </c>
      <c r="O190" s="1219"/>
      <c r="P190" s="1191"/>
      <c r="Q190" s="1192"/>
      <c r="R190" s="1192"/>
      <c r="S190" s="1192"/>
      <c r="T190" s="1134">
        <f t="shared" si="17"/>
        <v>0</v>
      </c>
      <c r="U190" s="1221"/>
      <c r="V190" s="1221">
        <v>3.7339400000000002E-2</v>
      </c>
      <c r="W190" s="1221"/>
      <c r="X190" s="1221"/>
      <c r="Y190" s="1221"/>
      <c r="Z190" s="1221"/>
      <c r="AA190" s="1221"/>
      <c r="AB190" s="1221"/>
      <c r="AC190" s="1192"/>
      <c r="AD190" s="1192"/>
      <c r="AE190" s="1192"/>
      <c r="AF190" s="1192"/>
      <c r="AG190" s="1192"/>
      <c r="AH190" s="1193"/>
      <c r="AI190" s="1194"/>
      <c r="AJ190" s="1193"/>
      <c r="AK190" s="1193"/>
      <c r="AL190" s="1193"/>
      <c r="AM190" s="1193"/>
      <c r="AN190" s="1193"/>
      <c r="AO190" s="1194"/>
      <c r="AP190" s="1194"/>
      <c r="AQ190" s="1194"/>
      <c r="AR190" s="1194"/>
      <c r="AS190" s="1134">
        <f t="shared" si="18"/>
        <v>0</v>
      </c>
      <c r="AT190" s="1286"/>
      <c r="AU190" s="1192">
        <v>3.7339400000000002E-2</v>
      </c>
      <c r="AV190" s="1222"/>
      <c r="AW190" s="1221"/>
      <c r="AX190" s="1221"/>
      <c r="AY190" s="1221"/>
      <c r="AZ190" s="1221"/>
      <c r="BA190" s="1221"/>
      <c r="BB190" s="1222"/>
      <c r="BC190" s="1219"/>
      <c r="BD190" s="1213" t="s">
        <v>898</v>
      </c>
      <c r="BE190" s="1167"/>
      <c r="BF190" s="1167"/>
      <c r="BG190" s="1287"/>
      <c r="BH190" s="1192">
        <v>3.7339400000000002E-2</v>
      </c>
      <c r="BI190" s="1167"/>
      <c r="BJ190" s="1192"/>
      <c r="BK190" s="1192"/>
      <c r="BL190" s="1192"/>
      <c r="BM190" s="1192"/>
      <c r="BN190" s="1192"/>
      <c r="BO190" s="1167"/>
      <c r="BP190" s="968"/>
      <c r="BQ190" s="1288" t="s">
        <v>898</v>
      </c>
    </row>
    <row r="191" spans="1:69" ht="29" outlineLevel="1" x14ac:dyDescent="0.25">
      <c r="A191" s="1293">
        <v>74</v>
      </c>
      <c r="B191" s="1299" t="s">
        <v>1453</v>
      </c>
      <c r="C191" s="1149" t="s">
        <v>897</v>
      </c>
      <c r="D191" s="1151" t="s">
        <v>901</v>
      </c>
      <c r="E191" s="1214"/>
      <c r="F191" s="989"/>
      <c r="G191" s="537"/>
      <c r="H191" s="537"/>
      <c r="I191" s="1215"/>
      <c r="J191" s="1215"/>
      <c r="K191" s="1268"/>
      <c r="L191" s="1215"/>
      <c r="M191" s="1215"/>
      <c r="N191" s="1296">
        <v>45035</v>
      </c>
      <c r="O191" s="1219"/>
      <c r="P191" s="1191"/>
      <c r="Q191" s="1192"/>
      <c r="R191" s="1192"/>
      <c r="S191" s="1192"/>
      <c r="T191" s="1134">
        <f t="shared" si="17"/>
        <v>0</v>
      </c>
      <c r="U191" s="1221"/>
      <c r="V191" s="1221">
        <v>3.3201000000000001E-2</v>
      </c>
      <c r="W191" s="1221"/>
      <c r="X191" s="1221"/>
      <c r="Y191" s="1221"/>
      <c r="Z191" s="1221"/>
      <c r="AA191" s="1221"/>
      <c r="AB191" s="1221"/>
      <c r="AC191" s="1192"/>
      <c r="AD191" s="1192"/>
      <c r="AE191" s="1192"/>
      <c r="AF191" s="1192"/>
      <c r="AG191" s="1192"/>
      <c r="AH191" s="1193"/>
      <c r="AI191" s="1194"/>
      <c r="AJ191" s="1193"/>
      <c r="AK191" s="1193"/>
      <c r="AL191" s="1193"/>
      <c r="AM191" s="1193"/>
      <c r="AN191" s="1193"/>
      <c r="AO191" s="1194"/>
      <c r="AP191" s="1194"/>
      <c r="AQ191" s="1194"/>
      <c r="AR191" s="1194"/>
      <c r="AS191" s="1134">
        <f t="shared" si="18"/>
        <v>0</v>
      </c>
      <c r="AT191" s="1286"/>
      <c r="AU191" s="1192">
        <v>3.3201000000000001E-2</v>
      </c>
      <c r="AV191" s="1222"/>
      <c r="AW191" s="1221"/>
      <c r="AX191" s="1221"/>
      <c r="AY191" s="1221"/>
      <c r="AZ191" s="1221"/>
      <c r="BA191" s="1221"/>
      <c r="BB191" s="1222"/>
      <c r="BC191" s="1219"/>
      <c r="BD191" s="1213" t="s">
        <v>898</v>
      </c>
      <c r="BE191" s="1167"/>
      <c r="BF191" s="1167"/>
      <c r="BG191" s="1287"/>
      <c r="BH191" s="1192">
        <v>3.3201000000000001E-2</v>
      </c>
      <c r="BI191" s="1167"/>
      <c r="BJ191" s="1192"/>
      <c r="BK191" s="1192"/>
      <c r="BL191" s="1192"/>
      <c r="BM191" s="1192"/>
      <c r="BN191" s="1192"/>
      <c r="BO191" s="1167"/>
      <c r="BP191" s="968"/>
      <c r="BQ191" s="1288" t="s">
        <v>898</v>
      </c>
    </row>
    <row r="192" spans="1:69" ht="29" outlineLevel="1" x14ac:dyDescent="0.25">
      <c r="A192" s="1151">
        <v>75</v>
      </c>
      <c r="B192" s="1299" t="s">
        <v>1452</v>
      </c>
      <c r="C192" s="1149" t="s">
        <v>897</v>
      </c>
      <c r="D192" s="1151" t="s">
        <v>901</v>
      </c>
      <c r="E192" s="1214"/>
      <c r="F192" s="989"/>
      <c r="G192" s="537"/>
      <c r="H192" s="537"/>
      <c r="I192" s="1215"/>
      <c r="J192" s="1215"/>
      <c r="K192" s="1268"/>
      <c r="L192" s="1215"/>
      <c r="M192" s="1215"/>
      <c r="N192" s="1296">
        <v>45141</v>
      </c>
      <c r="O192" s="1219"/>
      <c r="P192" s="1191"/>
      <c r="Q192" s="1192"/>
      <c r="R192" s="1192"/>
      <c r="S192" s="1192"/>
      <c r="T192" s="1134">
        <f t="shared" si="17"/>
        <v>0</v>
      </c>
      <c r="U192" s="1221"/>
      <c r="V192" s="1297">
        <v>1.74E-3</v>
      </c>
      <c r="W192" s="1221"/>
      <c r="X192" s="1221"/>
      <c r="Y192" s="1221"/>
      <c r="Z192" s="1221"/>
      <c r="AA192" s="1221"/>
      <c r="AB192" s="1221"/>
      <c r="AC192" s="1192"/>
      <c r="AD192" s="1192"/>
      <c r="AE192" s="1192"/>
      <c r="AF192" s="1192"/>
      <c r="AG192" s="1192"/>
      <c r="AH192" s="1193"/>
      <c r="AI192" s="1194"/>
      <c r="AJ192" s="1193"/>
      <c r="AK192" s="1193"/>
      <c r="AL192" s="1193"/>
      <c r="AM192" s="1193"/>
      <c r="AN192" s="1193"/>
      <c r="AO192" s="1194"/>
      <c r="AP192" s="1194"/>
      <c r="AQ192" s="1194"/>
      <c r="AR192" s="1194"/>
      <c r="AS192" s="1134">
        <f t="shared" si="18"/>
        <v>0</v>
      </c>
      <c r="AT192" s="1286"/>
      <c r="AU192" s="1298">
        <v>1.74E-3</v>
      </c>
      <c r="AV192" s="1222"/>
      <c r="AW192" s="1221"/>
      <c r="AX192" s="1221"/>
      <c r="AY192" s="1221"/>
      <c r="AZ192" s="1221"/>
      <c r="BA192" s="1221"/>
      <c r="BB192" s="1222"/>
      <c r="BC192" s="1219"/>
      <c r="BD192" s="1213" t="s">
        <v>898</v>
      </c>
      <c r="BE192" s="1167"/>
      <c r="BF192" s="1167"/>
      <c r="BG192" s="1287"/>
      <c r="BH192" s="1298">
        <v>1.74E-3</v>
      </c>
      <c r="BI192" s="1167"/>
      <c r="BJ192" s="1192"/>
      <c r="BK192" s="1192"/>
      <c r="BL192" s="1192"/>
      <c r="BM192" s="1192"/>
      <c r="BN192" s="1192"/>
      <c r="BO192" s="1167"/>
      <c r="BP192" s="968"/>
      <c r="BQ192" s="1288" t="s">
        <v>898</v>
      </c>
    </row>
    <row r="193" spans="1:71" ht="29" outlineLevel="1" x14ac:dyDescent="0.25">
      <c r="A193" s="1293">
        <v>76</v>
      </c>
      <c r="B193" s="1299" t="s">
        <v>1451</v>
      </c>
      <c r="C193" s="1149" t="s">
        <v>897</v>
      </c>
      <c r="D193" s="1151" t="s">
        <v>901</v>
      </c>
      <c r="E193" s="1214"/>
      <c r="F193" s="989"/>
      <c r="G193" s="537"/>
      <c r="H193" s="537"/>
      <c r="I193" s="1215"/>
      <c r="J193" s="1215"/>
      <c r="K193" s="1268"/>
      <c r="L193" s="1215"/>
      <c r="M193" s="1215"/>
      <c r="N193" s="1296">
        <v>45028</v>
      </c>
      <c r="O193" s="1219"/>
      <c r="P193" s="1191"/>
      <c r="Q193" s="1192"/>
      <c r="R193" s="1192"/>
      <c r="S193" s="1192"/>
      <c r="T193" s="1134">
        <f t="shared" si="17"/>
        <v>0</v>
      </c>
      <c r="U193" s="1221"/>
      <c r="V193" s="1221">
        <v>3.4810000000000001E-2</v>
      </c>
      <c r="W193" s="1221"/>
      <c r="X193" s="1221"/>
      <c r="Y193" s="1221"/>
      <c r="Z193" s="1221"/>
      <c r="AA193" s="1221"/>
      <c r="AB193" s="1221"/>
      <c r="AC193" s="1192"/>
      <c r="AD193" s="1192"/>
      <c r="AE193" s="1192"/>
      <c r="AF193" s="1192"/>
      <c r="AG193" s="1192"/>
      <c r="AH193" s="1193"/>
      <c r="AI193" s="1194"/>
      <c r="AJ193" s="1193"/>
      <c r="AK193" s="1193"/>
      <c r="AL193" s="1193"/>
      <c r="AM193" s="1193"/>
      <c r="AN193" s="1193"/>
      <c r="AO193" s="1194"/>
      <c r="AP193" s="1194"/>
      <c r="AQ193" s="1194"/>
      <c r="AR193" s="1194"/>
      <c r="AS193" s="1134">
        <f t="shared" si="18"/>
        <v>0</v>
      </c>
      <c r="AT193" s="1286"/>
      <c r="AU193" s="1192">
        <v>3.4810000000000001E-2</v>
      </c>
      <c r="AV193" s="1222"/>
      <c r="AW193" s="1221"/>
      <c r="AX193" s="1221"/>
      <c r="AY193" s="1221"/>
      <c r="AZ193" s="1221"/>
      <c r="BA193" s="1221"/>
      <c r="BB193" s="1222"/>
      <c r="BC193" s="1219"/>
      <c r="BD193" s="1213" t="s">
        <v>898</v>
      </c>
      <c r="BE193" s="1167"/>
      <c r="BF193" s="1167"/>
      <c r="BG193" s="1287"/>
      <c r="BH193" s="1192">
        <v>3.4810000000000001E-2</v>
      </c>
      <c r="BI193" s="1167"/>
      <c r="BJ193" s="1192"/>
      <c r="BK193" s="1192"/>
      <c r="BL193" s="1192"/>
      <c r="BM193" s="1192"/>
      <c r="BN193" s="1192"/>
      <c r="BO193" s="1167"/>
      <c r="BP193" s="968"/>
      <c r="BQ193" s="1288" t="s">
        <v>898</v>
      </c>
    </row>
    <row r="194" spans="1:71" ht="29" outlineLevel="1" x14ac:dyDescent="0.25">
      <c r="A194" s="1151">
        <v>77</v>
      </c>
      <c r="B194" s="1299" t="s">
        <v>1450</v>
      </c>
      <c r="C194" s="1149" t="s">
        <v>897</v>
      </c>
      <c r="D194" s="1151" t="s">
        <v>901</v>
      </c>
      <c r="E194" s="1214"/>
      <c r="F194" s="989"/>
      <c r="G194" s="537"/>
      <c r="H194" s="537"/>
      <c r="I194" s="1215"/>
      <c r="J194" s="1215"/>
      <c r="K194" s="1268"/>
      <c r="L194" s="1215"/>
      <c r="M194" s="1215"/>
      <c r="N194" s="1296">
        <v>45292</v>
      </c>
      <c r="O194" s="1219"/>
      <c r="P194" s="1191"/>
      <c r="Q194" s="1192"/>
      <c r="R194" s="1192"/>
      <c r="S194" s="1192"/>
      <c r="T194" s="1134">
        <f t="shared" si="17"/>
        <v>0</v>
      </c>
      <c r="U194" s="1221"/>
      <c r="V194" s="1221">
        <v>0.1189986</v>
      </c>
      <c r="W194" s="1221"/>
      <c r="X194" s="1221"/>
      <c r="Y194" s="1221"/>
      <c r="Z194" s="1221"/>
      <c r="AA194" s="1221"/>
      <c r="AB194" s="1221"/>
      <c r="AC194" s="1192"/>
      <c r="AD194" s="1192"/>
      <c r="AE194" s="1192"/>
      <c r="AF194" s="1192"/>
      <c r="AG194" s="1192"/>
      <c r="AH194" s="1193"/>
      <c r="AI194" s="1194"/>
      <c r="AJ194" s="1193"/>
      <c r="AK194" s="1193"/>
      <c r="AL194" s="1193"/>
      <c r="AM194" s="1193"/>
      <c r="AN194" s="1193"/>
      <c r="AO194" s="1194"/>
      <c r="AP194" s="1194"/>
      <c r="AQ194" s="1194"/>
      <c r="AR194" s="1194"/>
      <c r="AS194" s="1134">
        <f t="shared" si="18"/>
        <v>0</v>
      </c>
      <c r="AT194" s="1286"/>
      <c r="AU194" s="1192">
        <v>0.1189986</v>
      </c>
      <c r="AV194" s="1222"/>
      <c r="AW194" s="1221"/>
      <c r="AX194" s="1221"/>
      <c r="AY194" s="1221"/>
      <c r="AZ194" s="1221"/>
      <c r="BA194" s="1221"/>
      <c r="BB194" s="1222"/>
      <c r="BC194" s="1219"/>
      <c r="BD194" s="1213" t="s">
        <v>898</v>
      </c>
      <c r="BE194" s="1167"/>
      <c r="BF194" s="1167"/>
      <c r="BG194" s="1287"/>
      <c r="BH194" s="1192">
        <v>0.1189986</v>
      </c>
      <c r="BI194" s="1167"/>
      <c r="BJ194" s="1192"/>
      <c r="BK194" s="1192"/>
      <c r="BL194" s="1192"/>
      <c r="BM194" s="1192"/>
      <c r="BN194" s="1192"/>
      <c r="BO194" s="1167"/>
      <c r="BP194" s="968"/>
      <c r="BQ194" s="1288" t="s">
        <v>898</v>
      </c>
    </row>
    <row r="195" spans="1:71" ht="29" outlineLevel="1" x14ac:dyDescent="0.25">
      <c r="A195" s="1293">
        <v>78</v>
      </c>
      <c r="B195" s="1299" t="s">
        <v>1449</v>
      </c>
      <c r="C195" s="1149" t="s">
        <v>897</v>
      </c>
      <c r="D195" s="1151" t="s">
        <v>901</v>
      </c>
      <c r="E195" s="1214"/>
      <c r="F195" s="989"/>
      <c r="G195" s="537"/>
      <c r="H195" s="537"/>
      <c r="I195" s="1215"/>
      <c r="J195" s="1215"/>
      <c r="K195" s="1268"/>
      <c r="L195" s="1215"/>
      <c r="M195" s="1215"/>
      <c r="N195" s="1296">
        <v>45217</v>
      </c>
      <c r="O195" s="1219"/>
      <c r="P195" s="1191"/>
      <c r="Q195" s="1192"/>
      <c r="R195" s="1192"/>
      <c r="S195" s="1192"/>
      <c r="T195" s="1134">
        <f t="shared" si="17"/>
        <v>0</v>
      </c>
      <c r="U195" s="1221"/>
      <c r="V195" s="1221">
        <v>3.0088E-2</v>
      </c>
      <c r="W195" s="1221"/>
      <c r="X195" s="1221"/>
      <c r="Y195" s="1221"/>
      <c r="Z195" s="1221"/>
      <c r="AA195" s="1221"/>
      <c r="AB195" s="1221"/>
      <c r="AC195" s="1192"/>
      <c r="AD195" s="1192"/>
      <c r="AE195" s="1192"/>
      <c r="AF195" s="1192"/>
      <c r="AG195" s="1192"/>
      <c r="AH195" s="1193"/>
      <c r="AI195" s="1194"/>
      <c r="AJ195" s="1193"/>
      <c r="AK195" s="1193"/>
      <c r="AL195" s="1193"/>
      <c r="AM195" s="1193"/>
      <c r="AN195" s="1193"/>
      <c r="AO195" s="1194"/>
      <c r="AP195" s="1194"/>
      <c r="AQ195" s="1194"/>
      <c r="AR195" s="1194"/>
      <c r="AS195" s="1134">
        <f t="shared" si="18"/>
        <v>0</v>
      </c>
      <c r="AT195" s="1286"/>
      <c r="AU195" s="1192">
        <v>3.0088E-2</v>
      </c>
      <c r="AV195" s="1222"/>
      <c r="AW195" s="1221"/>
      <c r="AX195" s="1221"/>
      <c r="AY195" s="1221"/>
      <c r="AZ195" s="1221"/>
      <c r="BA195" s="1221"/>
      <c r="BB195" s="1222"/>
      <c r="BC195" s="1219"/>
      <c r="BD195" s="1213" t="s">
        <v>898</v>
      </c>
      <c r="BE195" s="1167"/>
      <c r="BF195" s="1167"/>
      <c r="BG195" s="1287"/>
      <c r="BH195" s="1192">
        <v>3.0088E-2</v>
      </c>
      <c r="BI195" s="1167"/>
      <c r="BJ195" s="1192"/>
      <c r="BK195" s="1192"/>
      <c r="BL195" s="1192"/>
      <c r="BM195" s="1192"/>
      <c r="BN195" s="1192"/>
      <c r="BO195" s="1167"/>
      <c r="BP195" s="968"/>
      <c r="BQ195" s="1288" t="s">
        <v>898</v>
      </c>
    </row>
    <row r="196" spans="1:71" ht="29" outlineLevel="1" x14ac:dyDescent="0.25">
      <c r="A196" s="1151">
        <v>79</v>
      </c>
      <c r="B196" s="1299" t="s">
        <v>1448</v>
      </c>
      <c r="C196" s="1149" t="s">
        <v>897</v>
      </c>
      <c r="D196" s="1151" t="s">
        <v>901</v>
      </c>
      <c r="E196" s="1214"/>
      <c r="F196" s="989"/>
      <c r="G196" s="537"/>
      <c r="H196" s="537"/>
      <c r="I196" s="1215"/>
      <c r="J196" s="1215"/>
      <c r="K196" s="1268"/>
      <c r="L196" s="1215"/>
      <c r="M196" s="1215"/>
      <c r="N196" s="1296">
        <v>45366</v>
      </c>
      <c r="O196" s="1219"/>
      <c r="P196" s="1191"/>
      <c r="Q196" s="1192"/>
      <c r="R196" s="1192"/>
      <c r="S196" s="1192"/>
      <c r="T196" s="1134">
        <f t="shared" si="17"/>
        <v>0</v>
      </c>
      <c r="U196" s="1221"/>
      <c r="V196" s="1221">
        <v>1.5983000000000001E-2</v>
      </c>
      <c r="W196" s="1221"/>
      <c r="X196" s="1221"/>
      <c r="Y196" s="1221"/>
      <c r="Z196" s="1221"/>
      <c r="AA196" s="1221"/>
      <c r="AB196" s="1221"/>
      <c r="AC196" s="1192"/>
      <c r="AD196" s="1192"/>
      <c r="AE196" s="1192"/>
      <c r="AF196" s="1192"/>
      <c r="AG196" s="1192"/>
      <c r="AH196" s="1193"/>
      <c r="AI196" s="1194"/>
      <c r="AJ196" s="1193"/>
      <c r="AK196" s="1193"/>
      <c r="AL196" s="1193"/>
      <c r="AM196" s="1193"/>
      <c r="AN196" s="1193"/>
      <c r="AO196" s="1194"/>
      <c r="AP196" s="1194"/>
      <c r="AQ196" s="1194"/>
      <c r="AR196" s="1194"/>
      <c r="AS196" s="1134">
        <f t="shared" si="18"/>
        <v>0</v>
      </c>
      <c r="AT196" s="1286"/>
      <c r="AU196" s="1192">
        <v>1.5983000000000001E-2</v>
      </c>
      <c r="AV196" s="1222"/>
      <c r="AW196" s="1221"/>
      <c r="AX196" s="1221"/>
      <c r="AY196" s="1221"/>
      <c r="AZ196" s="1221"/>
      <c r="BA196" s="1221"/>
      <c r="BB196" s="1222"/>
      <c r="BC196" s="1219"/>
      <c r="BD196" s="1213" t="s">
        <v>898</v>
      </c>
      <c r="BE196" s="1167"/>
      <c r="BF196" s="1167"/>
      <c r="BG196" s="1287"/>
      <c r="BH196" s="1192">
        <v>1.5983000000000001E-2</v>
      </c>
      <c r="BI196" s="1167"/>
      <c r="BJ196" s="1192"/>
      <c r="BK196" s="1192"/>
      <c r="BL196" s="1192"/>
      <c r="BM196" s="1192"/>
      <c r="BN196" s="1192"/>
      <c r="BO196" s="1167"/>
      <c r="BP196" s="968"/>
      <c r="BQ196" s="1288" t="s">
        <v>898</v>
      </c>
    </row>
    <row r="197" spans="1:71" ht="29" outlineLevel="1" x14ac:dyDescent="0.25">
      <c r="A197" s="1293">
        <v>80</v>
      </c>
      <c r="B197" s="1299" t="s">
        <v>1447</v>
      </c>
      <c r="C197" s="1149" t="s">
        <v>897</v>
      </c>
      <c r="D197" s="1151" t="s">
        <v>901</v>
      </c>
      <c r="E197" s="1214"/>
      <c r="F197" s="989"/>
      <c r="G197" s="537"/>
      <c r="H197" s="537"/>
      <c r="I197" s="1215"/>
      <c r="J197" s="1215"/>
      <c r="K197" s="1268"/>
      <c r="L197" s="1215"/>
      <c r="M197" s="1215"/>
      <c r="N197" s="1296">
        <v>45366</v>
      </c>
      <c r="O197" s="1219"/>
      <c r="P197" s="1191"/>
      <c r="Q197" s="1192"/>
      <c r="R197" s="1192"/>
      <c r="S197" s="1192"/>
      <c r="T197" s="1134">
        <f t="shared" si="17"/>
        <v>0</v>
      </c>
      <c r="U197" s="1221"/>
      <c r="V197" s="1221">
        <v>1.76288E-2</v>
      </c>
      <c r="W197" s="1221"/>
      <c r="X197" s="1221"/>
      <c r="Y197" s="1221"/>
      <c r="Z197" s="1221"/>
      <c r="AA197" s="1221"/>
      <c r="AB197" s="1221"/>
      <c r="AC197" s="1192"/>
      <c r="AD197" s="1192"/>
      <c r="AE197" s="1192"/>
      <c r="AF197" s="1192"/>
      <c r="AG197" s="1192"/>
      <c r="AH197" s="1193"/>
      <c r="AI197" s="1194"/>
      <c r="AJ197" s="1193"/>
      <c r="AK197" s="1193"/>
      <c r="AL197" s="1193"/>
      <c r="AM197" s="1193"/>
      <c r="AN197" s="1193"/>
      <c r="AO197" s="1194"/>
      <c r="AP197" s="1194"/>
      <c r="AQ197" s="1194"/>
      <c r="AR197" s="1194"/>
      <c r="AS197" s="1134">
        <f t="shared" si="18"/>
        <v>0</v>
      </c>
      <c r="AT197" s="1286"/>
      <c r="AU197" s="1192">
        <v>1.76288E-2</v>
      </c>
      <c r="AV197" s="1222"/>
      <c r="AW197" s="1221"/>
      <c r="AX197" s="1221"/>
      <c r="AY197" s="1221"/>
      <c r="AZ197" s="1221"/>
      <c r="BA197" s="1221"/>
      <c r="BB197" s="1222"/>
      <c r="BC197" s="1219"/>
      <c r="BD197" s="1213" t="s">
        <v>898</v>
      </c>
      <c r="BE197" s="1167"/>
      <c r="BF197" s="1167"/>
      <c r="BG197" s="1287"/>
      <c r="BH197" s="1192">
        <v>1.76288E-2</v>
      </c>
      <c r="BI197" s="1167"/>
      <c r="BJ197" s="1192"/>
      <c r="BK197" s="1192"/>
      <c r="BL197" s="1192"/>
      <c r="BM197" s="1192"/>
      <c r="BN197" s="1192"/>
      <c r="BO197" s="1167"/>
      <c r="BP197" s="968"/>
      <c r="BQ197" s="1288" t="s">
        <v>898</v>
      </c>
    </row>
    <row r="198" spans="1:71" ht="29" outlineLevel="1" x14ac:dyDescent="0.25">
      <c r="A198" s="1151">
        <v>81</v>
      </c>
      <c r="B198" s="1299" t="s">
        <v>1446</v>
      </c>
      <c r="C198" s="1149" t="s">
        <v>897</v>
      </c>
      <c r="D198" s="1151" t="s">
        <v>901</v>
      </c>
      <c r="E198" s="1214"/>
      <c r="F198" s="989"/>
      <c r="G198" s="537"/>
      <c r="H198" s="537"/>
      <c r="I198" s="1215"/>
      <c r="J198" s="1215"/>
      <c r="K198" s="1268"/>
      <c r="L198" s="1215"/>
      <c r="M198" s="1215"/>
      <c r="N198" s="1296">
        <v>45231</v>
      </c>
      <c r="O198" s="1219"/>
      <c r="P198" s="1191"/>
      <c r="Q198" s="1192"/>
      <c r="R198" s="1192"/>
      <c r="S198" s="1192"/>
      <c r="T198" s="1134">
        <f t="shared" si="17"/>
        <v>0</v>
      </c>
      <c r="U198" s="1221"/>
      <c r="V198" s="1221">
        <v>2.5806599999999999E-2</v>
      </c>
      <c r="W198" s="1221"/>
      <c r="X198" s="1221"/>
      <c r="Y198" s="1221"/>
      <c r="Z198" s="1221"/>
      <c r="AA198" s="1221"/>
      <c r="AB198" s="1221"/>
      <c r="AC198" s="1192"/>
      <c r="AD198" s="1192"/>
      <c r="AE198" s="1192"/>
      <c r="AF198" s="1192"/>
      <c r="AG198" s="1192"/>
      <c r="AH198" s="1193"/>
      <c r="AI198" s="1194"/>
      <c r="AJ198" s="1193"/>
      <c r="AK198" s="1193"/>
      <c r="AL198" s="1193"/>
      <c r="AM198" s="1193"/>
      <c r="AN198" s="1193"/>
      <c r="AO198" s="1194"/>
      <c r="AP198" s="1194"/>
      <c r="AQ198" s="1194"/>
      <c r="AR198" s="1194"/>
      <c r="AS198" s="1134">
        <f t="shared" si="18"/>
        <v>0</v>
      </c>
      <c r="AT198" s="1286"/>
      <c r="AU198" s="1192">
        <v>2.5806599999999999E-2</v>
      </c>
      <c r="AV198" s="1222"/>
      <c r="AW198" s="1221"/>
      <c r="AX198" s="1221"/>
      <c r="AY198" s="1221"/>
      <c r="AZ198" s="1221"/>
      <c r="BA198" s="1221"/>
      <c r="BB198" s="1222"/>
      <c r="BC198" s="1219"/>
      <c r="BD198" s="1213" t="s">
        <v>898</v>
      </c>
      <c r="BE198" s="1167"/>
      <c r="BF198" s="1167"/>
      <c r="BG198" s="1287"/>
      <c r="BH198" s="1192">
        <v>2.5806599999999999E-2</v>
      </c>
      <c r="BI198" s="1167"/>
      <c r="BJ198" s="1192"/>
      <c r="BK198" s="1192"/>
      <c r="BL198" s="1192"/>
      <c r="BM198" s="1192"/>
      <c r="BN198" s="1192"/>
      <c r="BO198" s="1167"/>
      <c r="BP198" s="968"/>
      <c r="BQ198" s="1288" t="s">
        <v>898</v>
      </c>
    </row>
    <row r="199" spans="1:71" ht="29.5" outlineLevel="1" thickBot="1" x14ac:dyDescent="0.3">
      <c r="A199" s="1293">
        <v>82</v>
      </c>
      <c r="B199" s="1300" t="s">
        <v>1445</v>
      </c>
      <c r="C199" s="1149" t="s">
        <v>897</v>
      </c>
      <c r="D199" s="1151" t="s">
        <v>901</v>
      </c>
      <c r="E199" s="1214"/>
      <c r="F199" s="989"/>
      <c r="G199" s="537"/>
      <c r="H199" s="537"/>
      <c r="I199" s="1215"/>
      <c r="J199" s="1215"/>
      <c r="K199" s="1268"/>
      <c r="L199" s="1215"/>
      <c r="M199" s="1215"/>
      <c r="N199" s="1296">
        <v>45036</v>
      </c>
      <c r="O199" s="1219"/>
      <c r="P199" s="1191"/>
      <c r="Q199" s="1192"/>
      <c r="R199" s="1192"/>
      <c r="S199" s="1192"/>
      <c r="T199" s="1134">
        <f t="shared" si="17"/>
        <v>0</v>
      </c>
      <c r="U199" s="1221"/>
      <c r="V199" s="1221">
        <v>4.7833599999999997E-2</v>
      </c>
      <c r="W199" s="1221"/>
      <c r="X199" s="1221"/>
      <c r="Y199" s="1221"/>
      <c r="Z199" s="1221"/>
      <c r="AA199" s="1221"/>
      <c r="AB199" s="1221"/>
      <c r="AC199" s="1192"/>
      <c r="AD199" s="1192"/>
      <c r="AE199" s="1192"/>
      <c r="AF199" s="1192"/>
      <c r="AG199" s="1192"/>
      <c r="AH199" s="1193"/>
      <c r="AI199" s="1194"/>
      <c r="AJ199" s="1193"/>
      <c r="AK199" s="1193"/>
      <c r="AL199" s="1193"/>
      <c r="AM199" s="1193"/>
      <c r="AN199" s="1193"/>
      <c r="AO199" s="1194"/>
      <c r="AP199" s="1194"/>
      <c r="AQ199" s="1194"/>
      <c r="AR199" s="1194"/>
      <c r="AS199" s="1134">
        <f t="shared" si="18"/>
        <v>0</v>
      </c>
      <c r="AT199" s="1286"/>
      <c r="AU199" s="1192">
        <v>4.7833599999999997E-2</v>
      </c>
      <c r="AV199" s="1222"/>
      <c r="AW199" s="1221"/>
      <c r="AX199" s="1221"/>
      <c r="AY199" s="1221"/>
      <c r="AZ199" s="1221"/>
      <c r="BA199" s="1221"/>
      <c r="BB199" s="1222"/>
      <c r="BC199" s="1219"/>
      <c r="BD199" s="1213" t="s">
        <v>898</v>
      </c>
      <c r="BE199" s="1167"/>
      <c r="BF199" s="1167"/>
      <c r="BG199" s="1287"/>
      <c r="BH199" s="1192">
        <v>4.7833599999999997E-2</v>
      </c>
      <c r="BI199" s="1167"/>
      <c r="BJ199" s="1192"/>
      <c r="BK199" s="1192"/>
      <c r="BL199" s="1192"/>
      <c r="BM199" s="1192"/>
      <c r="BN199" s="1192"/>
      <c r="BO199" s="1167"/>
      <c r="BP199" s="968"/>
      <c r="BQ199" s="1288" t="s">
        <v>898</v>
      </c>
    </row>
    <row r="200" spans="1:71" ht="33.75" customHeight="1" outlineLevel="1" x14ac:dyDescent="0.25">
      <c r="A200" s="1301"/>
      <c r="B200" s="1302" t="s">
        <v>1444</v>
      </c>
      <c r="C200" s="1143" t="s">
        <v>897</v>
      </c>
      <c r="D200" s="1143" t="s">
        <v>1443</v>
      </c>
      <c r="E200" s="965"/>
      <c r="F200" s="989"/>
      <c r="G200" s="999">
        <v>10.17</v>
      </c>
      <c r="H200" s="968"/>
      <c r="I200" s="991"/>
      <c r="J200" s="991"/>
      <c r="K200" s="1268"/>
      <c r="L200" s="1215"/>
      <c r="M200" s="1215"/>
      <c r="N200" s="1215"/>
      <c r="O200" s="1219"/>
      <c r="P200" s="1191"/>
      <c r="Q200" s="1269"/>
      <c r="R200" s="1269"/>
      <c r="S200" s="1269"/>
      <c r="T200" s="1134">
        <f t="shared" si="17"/>
        <v>0</v>
      </c>
      <c r="U200" s="1221"/>
      <c r="V200" s="1221"/>
      <c r="W200" s="1221"/>
      <c r="X200" s="1221"/>
      <c r="Y200" s="1221"/>
      <c r="Z200" s="1221"/>
      <c r="AA200" s="1221"/>
      <c r="AB200" s="1221"/>
      <c r="AC200" s="1269"/>
      <c r="AD200" s="1269"/>
      <c r="AE200" s="1269"/>
      <c r="AF200" s="1269"/>
      <c r="AG200" s="1269"/>
      <c r="AH200" s="1270"/>
      <c r="AI200" s="1271"/>
      <c r="AJ200" s="1270"/>
      <c r="AK200" s="1270"/>
      <c r="AL200" s="1270"/>
      <c r="AM200" s="1270"/>
      <c r="AN200" s="1270"/>
      <c r="AO200" s="1271"/>
      <c r="AP200" s="1271"/>
      <c r="AQ200" s="1271"/>
      <c r="AR200" s="1271"/>
      <c r="AS200" s="1134">
        <f t="shared" si="18"/>
        <v>0</v>
      </c>
      <c r="AT200" s="1222"/>
      <c r="AU200" s="1273"/>
      <c r="AV200" s="1222"/>
      <c r="AW200" s="1221"/>
      <c r="AX200" s="1221"/>
      <c r="AY200" s="1221"/>
      <c r="AZ200" s="1221"/>
      <c r="BA200" s="1221"/>
      <c r="BB200" s="1222"/>
      <c r="BC200" s="1274"/>
      <c r="BD200" s="1258"/>
      <c r="BE200" s="1273"/>
      <c r="BF200" s="1273"/>
      <c r="BG200" s="1273"/>
      <c r="BH200" s="1273"/>
      <c r="BI200" s="1273"/>
      <c r="BJ200" s="1269"/>
      <c r="BK200" s="1269"/>
      <c r="BL200" s="1269"/>
      <c r="BM200" s="1269"/>
      <c r="BN200" s="1269"/>
      <c r="BO200" s="1273"/>
      <c r="BP200" s="990"/>
      <c r="BQ200" s="967"/>
    </row>
    <row r="201" spans="1:71" ht="37.5" outlineLevel="1" x14ac:dyDescent="0.25">
      <c r="A201" s="1151">
        <v>83</v>
      </c>
      <c r="B201" s="1303" t="s">
        <v>1442</v>
      </c>
      <c r="C201" s="1149" t="s">
        <v>891</v>
      </c>
      <c r="D201" s="1151"/>
      <c r="E201" s="1214"/>
      <c r="F201" s="989"/>
      <c r="G201" s="537">
        <v>1.57</v>
      </c>
      <c r="H201" s="537"/>
      <c r="I201" s="1215"/>
      <c r="J201" s="1215"/>
      <c r="K201" s="1268"/>
      <c r="L201" s="1215"/>
      <c r="M201" s="1215"/>
      <c r="N201" s="1285"/>
      <c r="O201" s="1219" t="s">
        <v>1430</v>
      </c>
      <c r="P201" s="1191"/>
      <c r="Q201" s="1192"/>
      <c r="R201" s="1192"/>
      <c r="S201" s="1192"/>
      <c r="T201" s="1134">
        <f t="shared" si="17"/>
        <v>0</v>
      </c>
      <c r="U201" s="1221"/>
      <c r="V201" s="1221"/>
      <c r="W201" s="998">
        <v>1.57</v>
      </c>
      <c r="X201" s="998"/>
      <c r="Y201" s="998"/>
      <c r="Z201" s="998"/>
      <c r="AA201" s="998"/>
      <c r="AB201" s="998"/>
      <c r="AC201" s="537"/>
      <c r="AD201" s="537"/>
      <c r="AE201" s="537"/>
      <c r="AF201" s="537"/>
      <c r="AG201" s="537"/>
      <c r="AH201" s="1193"/>
      <c r="AI201" s="1194"/>
      <c r="AJ201" s="1193"/>
      <c r="AK201" s="1193"/>
      <c r="AL201" s="1193"/>
      <c r="AM201" s="1193"/>
      <c r="AN201" s="1193"/>
      <c r="AO201" s="1194"/>
      <c r="AP201" s="1194"/>
      <c r="AQ201" s="1194"/>
      <c r="AR201" s="1194"/>
      <c r="AS201" s="1134">
        <f t="shared" si="18"/>
        <v>0</v>
      </c>
      <c r="AT201" s="1286"/>
      <c r="AU201" s="1167"/>
      <c r="AV201" s="998">
        <v>1.57</v>
      </c>
      <c r="AW201" s="998"/>
      <c r="AX201" s="998"/>
      <c r="AY201" s="998"/>
      <c r="AZ201" s="998"/>
      <c r="BA201" s="998"/>
      <c r="BB201" s="1222"/>
      <c r="BC201" s="1219" t="s">
        <v>1440</v>
      </c>
      <c r="BD201" s="1213" t="s">
        <v>890</v>
      </c>
      <c r="BE201" s="1167"/>
      <c r="BF201" s="1167"/>
      <c r="BG201" s="1287"/>
      <c r="BH201" s="1167"/>
      <c r="BI201" s="537">
        <v>1.57</v>
      </c>
      <c r="BJ201" s="537"/>
      <c r="BK201" s="537"/>
      <c r="BL201" s="537"/>
      <c r="BM201" s="537"/>
      <c r="BN201" s="537"/>
      <c r="BO201" s="1167"/>
      <c r="BP201" s="968" t="s">
        <v>1439</v>
      </c>
      <c r="BQ201" s="1288" t="s">
        <v>890</v>
      </c>
    </row>
    <row r="202" spans="1:71" ht="37.5" outlineLevel="1" x14ac:dyDescent="0.25">
      <c r="A202" s="1151">
        <v>84</v>
      </c>
      <c r="B202" s="1303" t="s">
        <v>1441</v>
      </c>
      <c r="C202" s="1149" t="s">
        <v>891</v>
      </c>
      <c r="D202" s="1151"/>
      <c r="E202" s="1214"/>
      <c r="F202" s="989"/>
      <c r="G202" s="537">
        <v>3.79</v>
      </c>
      <c r="H202" s="537"/>
      <c r="I202" s="1215"/>
      <c r="J202" s="1215"/>
      <c r="K202" s="1268"/>
      <c r="L202" s="1215"/>
      <c r="M202" s="1215"/>
      <c r="N202" s="1285"/>
      <c r="O202" s="1219" t="s">
        <v>1430</v>
      </c>
      <c r="P202" s="1191"/>
      <c r="Q202" s="1192"/>
      <c r="R202" s="1192"/>
      <c r="S202" s="1192"/>
      <c r="T202" s="1134">
        <f t="shared" si="17"/>
        <v>0</v>
      </c>
      <c r="U202" s="1221"/>
      <c r="V202" s="1221"/>
      <c r="W202" s="998">
        <v>3.79</v>
      </c>
      <c r="X202" s="998"/>
      <c r="Y202" s="998"/>
      <c r="Z202" s="998"/>
      <c r="AA202" s="998"/>
      <c r="AB202" s="998"/>
      <c r="AC202" s="537"/>
      <c r="AD202" s="537"/>
      <c r="AE202" s="537"/>
      <c r="AF202" s="537"/>
      <c r="AG202" s="537"/>
      <c r="AH202" s="1193"/>
      <c r="AI202" s="1194"/>
      <c r="AJ202" s="1193"/>
      <c r="AK202" s="1193"/>
      <c r="AL202" s="1193"/>
      <c r="AM202" s="1193"/>
      <c r="AN202" s="1193"/>
      <c r="AO202" s="1194"/>
      <c r="AP202" s="1194"/>
      <c r="AQ202" s="1194"/>
      <c r="AR202" s="1194"/>
      <c r="AS202" s="1134">
        <f t="shared" si="18"/>
        <v>0</v>
      </c>
      <c r="AT202" s="1286"/>
      <c r="AU202" s="1167"/>
      <c r="AV202" s="998">
        <v>3.79</v>
      </c>
      <c r="AW202" s="998"/>
      <c r="AX202" s="998"/>
      <c r="AY202" s="998"/>
      <c r="AZ202" s="998"/>
      <c r="BA202" s="998"/>
      <c r="BB202" s="1222"/>
      <c r="BC202" s="1219" t="s">
        <v>1440</v>
      </c>
      <c r="BD202" s="1213" t="s">
        <v>890</v>
      </c>
      <c r="BE202" s="1167"/>
      <c r="BF202" s="1167"/>
      <c r="BG202" s="1287"/>
      <c r="BH202" s="1167"/>
      <c r="BI202" s="537">
        <v>3.79</v>
      </c>
      <c r="BJ202" s="537"/>
      <c r="BK202" s="537"/>
      <c r="BL202" s="537"/>
      <c r="BM202" s="537"/>
      <c r="BN202" s="537"/>
      <c r="BO202" s="1167"/>
      <c r="BP202" s="968" t="s">
        <v>1439</v>
      </c>
      <c r="BQ202" s="1288" t="s">
        <v>890</v>
      </c>
    </row>
    <row r="203" spans="1:71" ht="58" outlineLevel="1" x14ac:dyDescent="0.25">
      <c r="A203" s="1151">
        <v>85</v>
      </c>
      <c r="B203" s="1303" t="s">
        <v>1438</v>
      </c>
      <c r="C203" s="1149" t="s">
        <v>891</v>
      </c>
      <c r="D203" s="1151"/>
      <c r="E203" s="1214"/>
      <c r="F203" s="989"/>
      <c r="G203" s="537">
        <v>4.8099999999999996</v>
      </c>
      <c r="H203" s="537"/>
      <c r="I203" s="1215"/>
      <c r="J203" s="1215"/>
      <c r="K203" s="1268"/>
      <c r="L203" s="1215"/>
      <c r="M203" s="1215"/>
      <c r="N203" s="1285"/>
      <c r="O203" s="1219" t="s">
        <v>1437</v>
      </c>
      <c r="P203" s="1191"/>
      <c r="Q203" s="1192"/>
      <c r="R203" s="1192"/>
      <c r="S203" s="1192"/>
      <c r="T203" s="1134">
        <f t="shared" ref="T203:T207" si="19">SUM(P203:S203)</f>
        <v>0</v>
      </c>
      <c r="U203" s="1221"/>
      <c r="V203" s="1221"/>
      <c r="W203" s="998">
        <v>4.78</v>
      </c>
      <c r="X203" s="998"/>
      <c r="Y203" s="998"/>
      <c r="Z203" s="998"/>
      <c r="AA203" s="998"/>
      <c r="AB203" s="998"/>
      <c r="AC203" s="537"/>
      <c r="AD203" s="537"/>
      <c r="AE203" s="537"/>
      <c r="AF203" s="537"/>
      <c r="AG203" s="537"/>
      <c r="AH203" s="1193"/>
      <c r="AI203" s="1194"/>
      <c r="AJ203" s="1193"/>
      <c r="AK203" s="1193"/>
      <c r="AL203" s="1193"/>
      <c r="AM203" s="1193"/>
      <c r="AN203" s="1193"/>
      <c r="AO203" s="1194"/>
      <c r="AP203" s="1194"/>
      <c r="AQ203" s="1194"/>
      <c r="AR203" s="1194"/>
      <c r="AS203" s="1134">
        <f t="shared" ref="AS203:AS207" si="20">SUM(AO203:AR203)</f>
        <v>0</v>
      </c>
      <c r="AT203" s="1286"/>
      <c r="AU203" s="1167"/>
      <c r="AV203" s="998">
        <v>4.78</v>
      </c>
      <c r="AW203" s="998"/>
      <c r="AX203" s="998"/>
      <c r="AY203" s="998"/>
      <c r="AZ203" s="998"/>
      <c r="BA203" s="998"/>
      <c r="BB203" s="1222"/>
      <c r="BC203" s="1219" t="s">
        <v>1436</v>
      </c>
      <c r="BD203" s="1213" t="s">
        <v>890</v>
      </c>
      <c r="BE203" s="1167"/>
      <c r="BF203" s="1167"/>
      <c r="BG203" s="1287"/>
      <c r="BH203" s="1167"/>
      <c r="BI203" s="537">
        <v>4.8099999999999996</v>
      </c>
      <c r="BJ203" s="537"/>
      <c r="BK203" s="537"/>
      <c r="BL203" s="537"/>
      <c r="BM203" s="537"/>
      <c r="BN203" s="537"/>
      <c r="BO203" s="1167"/>
      <c r="BP203" s="968" t="s">
        <v>1435</v>
      </c>
      <c r="BQ203" s="1288" t="s">
        <v>890</v>
      </c>
    </row>
    <row r="204" spans="1:71" outlineLevel="1" x14ac:dyDescent="0.35">
      <c r="A204" s="1151"/>
      <c r="B204" s="1157" t="s">
        <v>419</v>
      </c>
      <c r="C204" s="1149" t="s">
        <v>419</v>
      </c>
      <c r="D204" s="1151"/>
      <c r="E204" s="1214"/>
      <c r="F204" s="989"/>
      <c r="G204" s="536">
        <v>0.28000000000000003</v>
      </c>
      <c r="H204" s="536"/>
      <c r="I204" s="991"/>
      <c r="J204" s="991"/>
      <c r="K204" s="997"/>
      <c r="L204" s="991"/>
      <c r="M204" s="991"/>
      <c r="N204" s="991"/>
      <c r="O204" s="996"/>
      <c r="P204" s="1191"/>
      <c r="Q204" s="1205"/>
      <c r="R204" s="1205"/>
      <c r="S204" s="1205"/>
      <c r="T204" s="1134">
        <f t="shared" si="19"/>
        <v>0</v>
      </c>
      <c r="U204" s="1208"/>
      <c r="V204" s="1208"/>
      <c r="W204" s="1208"/>
      <c r="X204" s="1208"/>
      <c r="Y204" s="1208"/>
      <c r="Z204" s="1208"/>
      <c r="AA204" s="1208"/>
      <c r="AB204" s="1208"/>
      <c r="AC204" s="1205"/>
      <c r="AD204" s="1205"/>
      <c r="AE204" s="1205"/>
      <c r="AF204" s="1205"/>
      <c r="AG204" s="1205"/>
      <c r="AH204" s="995"/>
      <c r="AI204" s="995"/>
      <c r="AJ204" s="1304"/>
      <c r="AK204" s="1304"/>
      <c r="AL204" s="1304"/>
      <c r="AM204" s="1304"/>
      <c r="AN204" s="1304"/>
      <c r="AO204" s="970"/>
      <c r="AP204" s="970"/>
      <c r="AQ204" s="970"/>
      <c r="AR204" s="970"/>
      <c r="AS204" s="1134">
        <f t="shared" si="20"/>
        <v>0</v>
      </c>
      <c r="AT204" s="1305"/>
      <c r="AU204" s="1266"/>
      <c r="AV204" s="1305"/>
      <c r="AW204" s="1208"/>
      <c r="AX204" s="1208"/>
      <c r="AY204" s="1208"/>
      <c r="AZ204" s="1208"/>
      <c r="BA204" s="1208"/>
      <c r="BB204" s="994"/>
      <c r="BC204" s="993"/>
      <c r="BD204" s="1213"/>
      <c r="BE204" s="1266"/>
      <c r="BF204" s="1266"/>
      <c r="BG204" s="1266"/>
      <c r="BH204" s="1266"/>
      <c r="BI204" s="1266"/>
      <c r="BJ204" s="1205"/>
      <c r="BK204" s="1205"/>
      <c r="BL204" s="1205"/>
      <c r="BM204" s="1205"/>
      <c r="BN204" s="1205"/>
      <c r="BO204" s="970"/>
      <c r="BP204" s="970"/>
      <c r="BQ204" s="1288"/>
      <c r="BR204" s="1306">
        <f>SUM(BE204:BF204)</f>
        <v>0</v>
      </c>
      <c r="BS204" s="1306">
        <f>IF(C204="Scheme",IF(SUM(BE204:BI204)&gt;0,IF(H204&lt;BR204,H204-BR204,0),0),0)</f>
        <v>0</v>
      </c>
    </row>
    <row r="205" spans="1:71" ht="33.75" customHeight="1" outlineLevel="1" x14ac:dyDescent="0.25">
      <c r="A205" s="1158"/>
      <c r="B205" s="1142" t="s">
        <v>1434</v>
      </c>
      <c r="C205" s="1143" t="s">
        <v>897</v>
      </c>
      <c r="D205" s="1143" t="s">
        <v>1433</v>
      </c>
      <c r="E205" s="965"/>
      <c r="F205" s="989"/>
      <c r="G205" s="992">
        <v>9.6</v>
      </c>
      <c r="H205" s="968"/>
      <c r="I205" s="991"/>
      <c r="J205" s="991"/>
      <c r="K205" s="1268"/>
      <c r="L205" s="1215"/>
      <c r="M205" s="1215"/>
      <c r="N205" s="1215"/>
      <c r="O205" s="1219"/>
      <c r="P205" s="1191"/>
      <c r="Q205" s="1269"/>
      <c r="R205" s="1269"/>
      <c r="S205" s="1269"/>
      <c r="T205" s="1134">
        <f t="shared" si="19"/>
        <v>0</v>
      </c>
      <c r="U205" s="1221"/>
      <c r="V205" s="1221"/>
      <c r="W205" s="1221"/>
      <c r="X205" s="1221"/>
      <c r="Y205" s="1221"/>
      <c r="Z205" s="1221"/>
      <c r="AA205" s="1221"/>
      <c r="AB205" s="1221"/>
      <c r="AC205" s="1269"/>
      <c r="AD205" s="1269"/>
      <c r="AE205" s="1269"/>
      <c r="AF205" s="1269"/>
      <c r="AG205" s="1269"/>
      <c r="AH205" s="1270"/>
      <c r="AI205" s="1271"/>
      <c r="AJ205" s="1270"/>
      <c r="AK205" s="1270"/>
      <c r="AL205" s="1270"/>
      <c r="AM205" s="1270"/>
      <c r="AN205" s="1270"/>
      <c r="AO205" s="1271"/>
      <c r="AP205" s="1271"/>
      <c r="AQ205" s="1271"/>
      <c r="AR205" s="1271"/>
      <c r="AS205" s="1134">
        <f t="shared" si="20"/>
        <v>0</v>
      </c>
      <c r="AT205" s="1222"/>
      <c r="AU205" s="1273"/>
      <c r="AV205" s="1222"/>
      <c r="AW205" s="1221"/>
      <c r="AX205" s="1221"/>
      <c r="AY205" s="1221"/>
      <c r="AZ205" s="1221"/>
      <c r="BA205" s="1221"/>
      <c r="BB205" s="1222"/>
      <c r="BC205" s="1274"/>
      <c r="BD205" s="1258"/>
      <c r="BE205" s="1273"/>
      <c r="BF205" s="1273"/>
      <c r="BG205" s="1273"/>
      <c r="BH205" s="1273"/>
      <c r="BI205" s="1273"/>
      <c r="BJ205" s="1269"/>
      <c r="BK205" s="1269"/>
      <c r="BL205" s="1269"/>
      <c r="BM205" s="1269"/>
      <c r="BN205" s="1269"/>
      <c r="BO205" s="1273"/>
      <c r="BP205" s="990"/>
      <c r="BQ205" s="967"/>
    </row>
    <row r="206" spans="1:71" ht="43.5" outlineLevel="1" x14ac:dyDescent="0.35">
      <c r="A206" s="1151">
        <v>86</v>
      </c>
      <c r="B206" s="1157" t="s">
        <v>1432</v>
      </c>
      <c r="C206" s="1149" t="s">
        <v>891</v>
      </c>
      <c r="D206" s="1151"/>
      <c r="E206" s="1214"/>
      <c r="F206" s="989"/>
      <c r="G206" s="536">
        <v>9.23</v>
      </c>
      <c r="H206" s="536"/>
      <c r="I206" s="1215"/>
      <c r="J206" s="1215"/>
      <c r="K206" s="1216"/>
      <c r="L206" s="1215"/>
      <c r="M206" s="1215"/>
      <c r="N206" s="1215"/>
      <c r="O206" s="1219" t="s">
        <v>1430</v>
      </c>
      <c r="P206" s="1191"/>
      <c r="Q206" s="1167"/>
      <c r="R206" s="1167"/>
      <c r="S206" s="1167"/>
      <c r="T206" s="1134">
        <f t="shared" si="19"/>
        <v>0</v>
      </c>
      <c r="U206" s="1222"/>
      <c r="V206" s="1222"/>
      <c r="W206" s="1222"/>
      <c r="X206" s="988">
        <v>9.23</v>
      </c>
      <c r="Y206" s="1222"/>
      <c r="Z206" s="1222"/>
      <c r="AA206" s="1222"/>
      <c r="AB206" s="1222"/>
      <c r="AC206" s="536">
        <v>9.23</v>
      </c>
      <c r="AD206" s="1167"/>
      <c r="AE206" s="1167"/>
      <c r="AF206" s="1167"/>
      <c r="AG206" s="1167"/>
      <c r="AH206" s="968"/>
      <c r="AI206" s="968"/>
      <c r="AJ206" s="1307">
        <v>1</v>
      </c>
      <c r="AK206" s="1307"/>
      <c r="AL206" s="1307"/>
      <c r="AM206" s="1307"/>
      <c r="AN206" s="1307"/>
      <c r="AO206" s="971"/>
      <c r="AP206" s="971"/>
      <c r="AQ206" s="971"/>
      <c r="AR206" s="971"/>
      <c r="AS206" s="1134">
        <f t="shared" si="20"/>
        <v>0</v>
      </c>
      <c r="AT206" s="1308"/>
      <c r="AU206" s="1309"/>
      <c r="AV206" s="1308"/>
      <c r="AW206" s="988">
        <v>9.23</v>
      </c>
      <c r="AX206" s="1222"/>
      <c r="AY206" s="1222"/>
      <c r="AZ206" s="1222"/>
      <c r="BA206" s="1222"/>
      <c r="BB206" s="1226"/>
      <c r="BC206" s="1219" t="s">
        <v>1429</v>
      </c>
      <c r="BD206" s="1213" t="s">
        <v>890</v>
      </c>
      <c r="BE206" s="1309"/>
      <c r="BF206" s="1309"/>
      <c r="BG206" s="1309"/>
      <c r="BH206" s="1309"/>
      <c r="BI206" s="1309"/>
      <c r="BJ206" s="536">
        <v>9.23</v>
      </c>
      <c r="BK206" s="1167"/>
      <c r="BL206" s="1167"/>
      <c r="BM206" s="1167"/>
      <c r="BN206" s="1167"/>
      <c r="BO206" s="971"/>
      <c r="BP206" s="968" t="s">
        <v>1428</v>
      </c>
      <c r="BQ206" s="1288" t="s">
        <v>890</v>
      </c>
      <c r="BR206" s="1306"/>
      <c r="BS206" s="1306"/>
    </row>
    <row r="207" spans="1:71" ht="29" outlineLevel="1" x14ac:dyDescent="0.35">
      <c r="A207" s="1151">
        <v>87</v>
      </c>
      <c r="B207" s="1157" t="s">
        <v>1431</v>
      </c>
      <c r="C207" s="1149" t="s">
        <v>891</v>
      </c>
      <c r="D207" s="1151"/>
      <c r="E207" s="1214"/>
      <c r="F207" s="989"/>
      <c r="G207" s="536">
        <v>0.37</v>
      </c>
      <c r="H207" s="536"/>
      <c r="I207" s="1215"/>
      <c r="J207" s="1215"/>
      <c r="K207" s="1216"/>
      <c r="L207" s="1215"/>
      <c r="M207" s="1215"/>
      <c r="N207" s="1215"/>
      <c r="O207" s="1219" t="s">
        <v>1430</v>
      </c>
      <c r="P207" s="1191"/>
      <c r="Q207" s="1167"/>
      <c r="R207" s="1167"/>
      <c r="S207" s="1167"/>
      <c r="T207" s="1134">
        <f t="shared" si="19"/>
        <v>0</v>
      </c>
      <c r="U207" s="1222"/>
      <c r="V207" s="1222"/>
      <c r="W207" s="1222"/>
      <c r="X207" s="988">
        <v>0.37</v>
      </c>
      <c r="Y207" s="1222"/>
      <c r="Z207" s="1222"/>
      <c r="AA207" s="1222"/>
      <c r="AB207" s="1222"/>
      <c r="AC207" s="536">
        <v>0.37</v>
      </c>
      <c r="AD207" s="1167"/>
      <c r="AE207" s="1167"/>
      <c r="AF207" s="1167"/>
      <c r="AG207" s="1167"/>
      <c r="AH207" s="968"/>
      <c r="AI207" s="968"/>
      <c r="AJ207" s="1307">
        <v>1</v>
      </c>
      <c r="AK207" s="1307"/>
      <c r="AL207" s="1307"/>
      <c r="AM207" s="1307"/>
      <c r="AN207" s="1307"/>
      <c r="AO207" s="971"/>
      <c r="AP207" s="971"/>
      <c r="AQ207" s="971"/>
      <c r="AR207" s="971"/>
      <c r="AS207" s="1134">
        <f t="shared" si="20"/>
        <v>0</v>
      </c>
      <c r="AT207" s="1308"/>
      <c r="AU207" s="1309"/>
      <c r="AV207" s="1308"/>
      <c r="AW207" s="988">
        <v>0.37</v>
      </c>
      <c r="AX207" s="1222"/>
      <c r="AY207" s="1222"/>
      <c r="AZ207" s="1222"/>
      <c r="BA207" s="1222"/>
      <c r="BB207" s="1226"/>
      <c r="BC207" s="1219" t="s">
        <v>1429</v>
      </c>
      <c r="BD207" s="1213" t="s">
        <v>890</v>
      </c>
      <c r="BE207" s="1309"/>
      <c r="BF207" s="1309"/>
      <c r="BG207" s="1309"/>
      <c r="BH207" s="1309"/>
      <c r="BI207" s="1309"/>
      <c r="BJ207" s="536">
        <v>0.37</v>
      </c>
      <c r="BK207" s="1167"/>
      <c r="BL207" s="1167"/>
      <c r="BM207" s="1167"/>
      <c r="BN207" s="1167"/>
      <c r="BO207" s="971"/>
      <c r="BP207" s="968" t="s">
        <v>1428</v>
      </c>
      <c r="BQ207" s="1288" t="s">
        <v>890</v>
      </c>
      <c r="BR207" s="1306"/>
      <c r="BS207" s="1306"/>
    </row>
    <row r="208" spans="1:71" x14ac:dyDescent="0.25">
      <c r="A208" s="977"/>
      <c r="B208" s="986" t="s">
        <v>271</v>
      </c>
      <c r="C208" s="977"/>
      <c r="D208" s="977"/>
      <c r="E208" s="978"/>
      <c r="F208" s="987"/>
      <c r="G208" s="986"/>
      <c r="H208" s="986"/>
      <c r="I208" s="986"/>
      <c r="J208" s="986"/>
      <c r="K208" s="978"/>
      <c r="L208" s="986"/>
      <c r="M208" s="986"/>
      <c r="N208" s="986"/>
      <c r="O208" s="986"/>
      <c r="P208" s="1188">
        <f t="shared" ref="P208:AB208" si="21">SUM(P10:P207)</f>
        <v>28.614822199999999</v>
      </c>
      <c r="Q208" s="1188">
        <f t="shared" si="21"/>
        <v>7.8528995000000004</v>
      </c>
      <c r="R208" s="1188">
        <f t="shared" si="21"/>
        <v>10.726664699999997</v>
      </c>
      <c r="S208" s="1188">
        <f t="shared" si="21"/>
        <v>6.2865224999999993</v>
      </c>
      <c r="T208" s="1188">
        <f t="shared" si="21"/>
        <v>53.480908900000017</v>
      </c>
      <c r="U208" s="1188">
        <f t="shared" si="21"/>
        <v>28.905417599999993</v>
      </c>
      <c r="V208" s="1188">
        <f t="shared" si="21"/>
        <v>16.0786205</v>
      </c>
      <c r="W208" s="1188">
        <f t="shared" si="21"/>
        <v>39.090000000000003</v>
      </c>
      <c r="X208" s="1188">
        <f t="shared" si="21"/>
        <v>93.220000000000013</v>
      </c>
      <c r="Y208" s="1188">
        <f t="shared" si="21"/>
        <v>135.06</v>
      </c>
      <c r="Z208" s="1188">
        <f t="shared" si="21"/>
        <v>77.5</v>
      </c>
      <c r="AA208" s="1188">
        <f t="shared" si="21"/>
        <v>56</v>
      </c>
      <c r="AB208" s="1188">
        <f t="shared" si="21"/>
        <v>55.430000000000007</v>
      </c>
      <c r="AC208" s="1310"/>
      <c r="AD208" s="1311"/>
      <c r="AE208" s="1311"/>
      <c r="AF208" s="1311"/>
      <c r="AG208" s="1311"/>
      <c r="AH208" s="1311"/>
      <c r="AI208" s="1311"/>
      <c r="AJ208" s="1311"/>
      <c r="AK208" s="1311"/>
      <c r="AL208" s="1311"/>
      <c r="AM208" s="1311"/>
      <c r="AN208" s="1311"/>
      <c r="AO208" s="1188">
        <f t="shared" ref="AO208:BB208" si="22">SUM(AO10:AO207)</f>
        <v>25.884518399999997</v>
      </c>
      <c r="AP208" s="1188">
        <f t="shared" si="22"/>
        <v>7.8528995000000004</v>
      </c>
      <c r="AQ208" s="1188">
        <f t="shared" si="22"/>
        <v>10.726664699999997</v>
      </c>
      <c r="AR208" s="1188">
        <f t="shared" si="22"/>
        <v>6.2865224999999993</v>
      </c>
      <c r="AS208" s="1188">
        <f t="shared" si="22"/>
        <v>50.750605100000008</v>
      </c>
      <c r="AT208" s="1188">
        <f t="shared" si="22"/>
        <v>10.496417599999997</v>
      </c>
      <c r="AU208" s="1188">
        <f t="shared" si="22"/>
        <v>9.525624500000001</v>
      </c>
      <c r="AV208" s="1188">
        <f t="shared" si="22"/>
        <v>58.86</v>
      </c>
      <c r="AW208" s="1188">
        <f t="shared" si="22"/>
        <v>98.410000000000011</v>
      </c>
      <c r="AX208" s="1188">
        <f t="shared" si="22"/>
        <v>130.57999999999998</v>
      </c>
      <c r="AY208" s="1188">
        <f t="shared" si="22"/>
        <v>77.5</v>
      </c>
      <c r="AZ208" s="1188">
        <f t="shared" si="22"/>
        <v>56</v>
      </c>
      <c r="BA208" s="1188">
        <f t="shared" si="22"/>
        <v>55.430000000000007</v>
      </c>
      <c r="BB208" s="1188">
        <f t="shared" si="22"/>
        <v>0.50491249999999999</v>
      </c>
      <c r="BC208" s="986"/>
      <c r="BD208" s="977"/>
    </row>
    <row r="210" spans="46:48" x14ac:dyDescent="0.25">
      <c r="AT210" s="1173">
        <f>+SUM(AT119:AT207)</f>
        <v>2.5692130000000004</v>
      </c>
      <c r="AU210" s="1173">
        <f t="shared" ref="AU210:AV210" si="23">+SUM(AU119:AU207)</f>
        <v>0.42169790000000001</v>
      </c>
      <c r="AV210" s="1173">
        <f t="shared" si="23"/>
        <v>10.14</v>
      </c>
    </row>
    <row r="226" spans="16:41" x14ac:dyDescent="0.25">
      <c r="P226" s="1168">
        <v>1.1579071000000001</v>
      </c>
    </row>
    <row r="227" spans="16:41" x14ac:dyDescent="0.25">
      <c r="P227" s="1168">
        <v>0.27249859999999998</v>
      </c>
    </row>
    <row r="228" spans="16:41" x14ac:dyDescent="0.25">
      <c r="P228" s="1168">
        <v>7.7792E-2</v>
      </c>
    </row>
    <row r="229" spans="16:41" x14ac:dyDescent="0.25">
      <c r="P229" s="1168">
        <v>0.20473749999999999</v>
      </c>
    </row>
    <row r="230" spans="16:41" x14ac:dyDescent="0.25">
      <c r="P230" s="1168">
        <v>0.25037999999999999</v>
      </c>
    </row>
    <row r="231" spans="16:41" x14ac:dyDescent="0.25">
      <c r="P231" s="1168">
        <v>0</v>
      </c>
    </row>
    <row r="232" spans="16:41" x14ac:dyDescent="0.25">
      <c r="P232" s="1168">
        <v>0.39749400000000001</v>
      </c>
    </row>
    <row r="233" spans="16:41" x14ac:dyDescent="0.25">
      <c r="P233" s="1168">
        <f>SUM(P226:P232)</f>
        <v>2.3608092000000003</v>
      </c>
    </row>
    <row r="235" spans="16:41" x14ac:dyDescent="0.25">
      <c r="P235" s="1168">
        <v>0.32486589999999999</v>
      </c>
      <c r="AO235" s="1172">
        <v>0.32486589999999999</v>
      </c>
    </row>
    <row r="236" spans="16:41" x14ac:dyDescent="0.25">
      <c r="P236" s="1168">
        <v>0.26213160000000002</v>
      </c>
      <c r="AO236" s="1172">
        <v>0.26213160000000002</v>
      </c>
    </row>
    <row r="237" spans="16:41" x14ac:dyDescent="0.25">
      <c r="P237" s="1168">
        <v>0.1</v>
      </c>
      <c r="AO237" s="1172">
        <v>0.1</v>
      </c>
    </row>
    <row r="238" spans="16:41" x14ac:dyDescent="0.25">
      <c r="P238" s="1168">
        <v>9.2500499999999999E-2</v>
      </c>
      <c r="AO238" s="1172">
        <v>9.2500499999999999E-2</v>
      </c>
    </row>
    <row r="239" spans="16:41" x14ac:dyDescent="0.25">
      <c r="P239" s="1168">
        <v>0.3108609</v>
      </c>
      <c r="AO239" s="1172">
        <v>0.3108609</v>
      </c>
    </row>
    <row r="240" spans="16:41" x14ac:dyDescent="0.25">
      <c r="P240" s="1168">
        <v>0.22553089999999998</v>
      </c>
      <c r="AO240" s="1172">
        <v>9.6787799999999993E-2</v>
      </c>
    </row>
    <row r="241" spans="16:41" x14ac:dyDescent="0.25">
      <c r="P241" s="1168">
        <f>SUM(P235:P240)</f>
        <v>1.3158897999999999</v>
      </c>
      <c r="AO241" s="1172">
        <f>SUM(AO235:AO240)</f>
        <v>1.1871467</v>
      </c>
    </row>
    <row r="243" spans="16:41" x14ac:dyDescent="0.25">
      <c r="P243" s="1168">
        <v>0.20056550000000001</v>
      </c>
    </row>
    <row r="244" spans="16:41" x14ac:dyDescent="0.25">
      <c r="P244" s="1168">
        <v>0.13371269999999999</v>
      </c>
    </row>
    <row r="245" spans="16:41" x14ac:dyDescent="0.25">
      <c r="P245" s="1168">
        <v>0.18377830000000001</v>
      </c>
    </row>
    <row r="246" spans="16:41" x14ac:dyDescent="0.25">
      <c r="P246" s="1168">
        <v>0.38400000000000001</v>
      </c>
    </row>
    <row r="247" spans="16:41" x14ac:dyDescent="0.25">
      <c r="P247" s="1168">
        <v>0.20725199999999999</v>
      </c>
    </row>
    <row r="248" spans="16:41" x14ac:dyDescent="0.25">
      <c r="P248" s="1168">
        <v>0</v>
      </c>
    </row>
    <row r="249" spans="16:41" x14ac:dyDescent="0.25">
      <c r="P249" s="1168">
        <v>0.33133049999999997</v>
      </c>
    </row>
    <row r="250" spans="16:41" x14ac:dyDescent="0.25">
      <c r="P250" s="1168">
        <f>SUM(P243:P249)</f>
        <v>1.440639</v>
      </c>
    </row>
  </sheetData>
  <mergeCells count="27">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BF83:BF85"/>
    <mergeCell ref="BD4:BD6"/>
    <mergeCell ref="P5:P6"/>
    <mergeCell ref="T5:T6"/>
    <mergeCell ref="AC5:AC6"/>
    <mergeCell ref="AO5:AO6"/>
    <mergeCell ref="AS5:AS6"/>
    <mergeCell ref="P4:W4"/>
    <mergeCell ref="AC4:AI4"/>
    <mergeCell ref="AO4:AV4"/>
    <mergeCell ref="BB4:BB6"/>
    <mergeCell ref="BC4:BC6"/>
  </mergeCells>
  <conditionalFormatting sqref="E11:E17 E19:E21 E23:E31 E33 E35 E37:E49 E51:E54 E60:E63 E65:E67 E56:E58 E69:E71 D10:D71 D119:E165 D117:E117">
    <cfRule type="containsText" dxfId="183" priority="23" stopIfTrue="1" operator="containsText" text="DPR not submitted">
      <formula>NOT(ISERROR(SEARCH("DPR not submitted",D10)))</formula>
    </cfRule>
    <cfRule type="containsText" dxfId="182" priority="24" stopIfTrue="1" operator="containsText" text="Yet to be approved">
      <formula>NOT(ISERROR(SEARCH("Yet to be approved",D10)))</formula>
    </cfRule>
  </conditionalFormatting>
  <conditionalFormatting sqref="D72">
    <cfRule type="containsText" dxfId="181" priority="21" stopIfTrue="1" operator="containsText" text="DPR not submitted">
      <formula>NOT(ISERROR(SEARCH("DPR not submitted",D72)))</formula>
    </cfRule>
    <cfRule type="containsText" dxfId="180" priority="22" stopIfTrue="1" operator="containsText" text="Yet to be approved">
      <formula>NOT(ISERROR(SEARCH("Yet to be approved",D72)))</formula>
    </cfRule>
  </conditionalFormatting>
  <conditionalFormatting sqref="D73:D75">
    <cfRule type="containsText" dxfId="179" priority="19" stopIfTrue="1" operator="containsText" text="DPR not submitted">
      <formula>NOT(ISERROR(SEARCH("DPR not submitted",D73)))</formula>
    </cfRule>
    <cfRule type="containsText" dxfId="178" priority="20" stopIfTrue="1" operator="containsText" text="Yet to be approved">
      <formula>NOT(ISERROR(SEARCH("Yet to be approved",D73)))</formula>
    </cfRule>
  </conditionalFormatting>
  <conditionalFormatting sqref="D77 D79 D86:D116">
    <cfRule type="containsText" dxfId="177" priority="17" stopIfTrue="1" operator="containsText" text="DPR not submitted">
      <formula>NOT(ISERROR(SEARCH("DPR not submitted",D77)))</formula>
    </cfRule>
    <cfRule type="containsText" dxfId="176" priority="18" stopIfTrue="1" operator="containsText" text="Yet to be approved">
      <formula>NOT(ISERROR(SEARCH("Yet to be approved",D77)))</formula>
    </cfRule>
  </conditionalFormatting>
  <conditionalFormatting sqref="D78">
    <cfRule type="containsText" dxfId="175" priority="15" stopIfTrue="1" operator="containsText" text="DPR not submitted">
      <formula>NOT(ISERROR(SEARCH("DPR not submitted",D78)))</formula>
    </cfRule>
    <cfRule type="containsText" dxfId="174" priority="16" stopIfTrue="1" operator="containsText" text="Yet to be approved">
      <formula>NOT(ISERROR(SEARCH("Yet to be approved",D78)))</formula>
    </cfRule>
  </conditionalFormatting>
  <conditionalFormatting sqref="D80">
    <cfRule type="containsText" dxfId="173" priority="13" stopIfTrue="1" operator="containsText" text="DPR not submitted">
      <formula>NOT(ISERROR(SEARCH("DPR not submitted",D80)))</formula>
    </cfRule>
    <cfRule type="containsText" dxfId="172" priority="14" stopIfTrue="1" operator="containsText" text="Yet to be approved">
      <formula>NOT(ISERROR(SEARCH("Yet to be approved",D80)))</formula>
    </cfRule>
  </conditionalFormatting>
  <conditionalFormatting sqref="D200">
    <cfRule type="containsText" dxfId="171" priority="9" stopIfTrue="1" operator="containsText" text="DPR not submitted">
      <formula>NOT(ISERROR(SEARCH("DPR not submitted",D200)))</formula>
    </cfRule>
    <cfRule type="containsText" dxfId="170" priority="10" stopIfTrue="1" operator="containsText" text="Yet to be approved">
      <formula>NOT(ISERROR(SEARCH("Yet to be approved",D200)))</formula>
    </cfRule>
  </conditionalFormatting>
  <conditionalFormatting sqref="D201:E204 D206:E207 D166:E199">
    <cfRule type="containsText" dxfId="169" priority="11" stopIfTrue="1" operator="containsText" text="DPR not submitted">
      <formula>NOT(ISERROR(SEARCH("DPR not submitted",D166)))</formula>
    </cfRule>
    <cfRule type="containsText" dxfId="168" priority="12" stopIfTrue="1" operator="containsText" text="Yet to be approved">
      <formula>NOT(ISERROR(SEARCH("Yet to be approved",D166)))</formula>
    </cfRule>
  </conditionalFormatting>
  <conditionalFormatting sqref="D205">
    <cfRule type="containsText" dxfId="167" priority="7" stopIfTrue="1" operator="containsText" text="DPR not submitted">
      <formula>NOT(ISERROR(SEARCH("DPR not submitted",D205)))</formula>
    </cfRule>
    <cfRule type="containsText" dxfId="166" priority="8" stopIfTrue="1" operator="containsText" text="Yet to be approved">
      <formula>NOT(ISERROR(SEARCH("Yet to be approved",D205)))</formula>
    </cfRule>
  </conditionalFormatting>
  <conditionalFormatting sqref="D81">
    <cfRule type="containsText" dxfId="165" priority="5" operator="containsText" text="DPR not submitted">
      <formula>NOT(ISERROR(SEARCH("DPR not submitted",D81)))</formula>
    </cfRule>
    <cfRule type="containsText" dxfId="164" priority="6" operator="containsText" text="Yet to be approved">
      <formula>NOT(ISERROR(SEARCH("Yet to be approved",D81)))</formula>
    </cfRule>
  </conditionalFormatting>
  <conditionalFormatting sqref="D82">
    <cfRule type="containsText" dxfId="163" priority="3" operator="containsText" text="DPR not submitted">
      <formula>NOT(ISERROR(SEARCH("DPR not submitted",D82)))</formula>
    </cfRule>
    <cfRule type="containsText" dxfId="162" priority="4" operator="containsText" text="Yet to be approved">
      <formula>NOT(ISERROR(SEARCH("Yet to be approved",D82)))</formula>
    </cfRule>
  </conditionalFormatting>
  <conditionalFormatting sqref="D83:D85">
    <cfRule type="containsText" dxfId="161" priority="1" operator="containsText" text="DPR not submitted">
      <formula>NOT(ISERROR(SEARCH("DPR not submitted",D83)))</formula>
    </cfRule>
    <cfRule type="containsText" dxfId="160" priority="2" operator="containsText" text="Yet to be approved">
      <formula>NOT(ISERROR(SEARCH("Yet to be approved",D83)))</formula>
    </cfRule>
  </conditionalFormatting>
  <dataValidations count="4">
    <dataValidation type="list" allowBlank="1" showInputMessage="1" showErrorMessage="1" sqref="BQ166:BQ207 C166:C207 BQ77:BQ80 LC81:LC85 UY81:UY85 AEU81:AEU85 AOQ81:AOQ85 AYM81:AYM85 BII81:BII85 BSE81:BSE85 CCA81:CCA85 CLW81:CLW85 CVS81:CVS85 DFO81:DFO85 DPK81:DPK85 DZG81:DZG85 EJC81:EJC85 ESY81:ESY85 FCU81:FCU85 FMQ81:FMQ85 FWM81:FWM85 GGI81:GGI85 GQE81:GQE85 HAA81:HAA85 HJW81:HJW85 HTS81:HTS85 IDO81:IDO85 INK81:INK85 IXG81:IXG85 JHC81:JHC85 JQY81:JQY85 KAU81:KAU85 KKQ81:KKQ85 KUM81:KUM85 LEI81:LEI85 LOE81:LOE85 LYA81:LYA85 MHW81:MHW85 MRS81:MRS85 NBO81:NBO85 NLK81:NLK85 NVG81:NVG85 OFC81:OFC85 OOY81:OOY85 OYU81:OYU85 PIQ81:PIQ85 PSM81:PSM85 QCI81:QCI85 QME81:QME85 QWA81:QWA85 RFW81:RFW85 RPS81:RPS85 RZO81:RZO85 SJK81:SJK85 STG81:STG85 TDC81:TDC85 TMY81:TMY85 TWU81:TWU85 UGQ81:UGQ85 UQM81:UQM85 VAI81:VAI85 VKE81:VKE85 VUA81:VUA85 WDW81:WDW85 WNS81:WNS85 WXO81:WXO85 JD81:JD85 SZ81:SZ85 ACV81:ACV85 AMR81:AMR85 AWN81:AWN85 BGJ81:BGJ85 BQF81:BQF85 CAB81:CAB85 CJX81:CJX85 CTT81:CTT85 DDP81:DDP85 DNL81:DNL85 DXH81:DXH85 EHD81:EHD85 EQZ81:EQZ85 FAV81:FAV85 FKR81:FKR85 FUN81:FUN85 GEJ81:GEJ85 GOF81:GOF85 GYB81:GYB85 HHX81:HHX85 HRT81:HRT85 IBP81:IBP85 ILL81:ILL85 IVH81:IVH85 JFD81:JFD85 JOZ81:JOZ85 JYV81:JYV85 KIR81:KIR85 KSN81:KSN85 LCJ81:LCJ85 LMF81:LMF85 LWB81:LWB85 MFX81:MFX85 MPT81:MPT85 MZP81:MZP85 NJL81:NJL85 NTH81:NTH85 ODD81:ODD85 OMZ81:OMZ85 OWV81:OWV85 PGR81:PGR85 PQN81:PQN85 QAJ81:QAJ85 QKF81:QKF85 QUB81:QUB85 RDX81:RDX85 RNT81:RNT85 RXP81:RXP85 SHL81:SHL85 SRH81:SRH85 TBD81:TBD85 TKZ81:TKZ85 TUV81:TUV85 UER81:UER85 UON81:UON85 UYJ81:UYJ85 VIF81:VIF85 VSB81:VSB85 WBX81:WBX85 WLT81:WLT85 WVP81:WVP85 BQ86:BQ116 BD86:BD207 C77:C116 BG81:BG85 BD17:BD80" xr:uid="{580F6E78-3AFD-424D-A5C0-E6487985C7C7}"/>
    <dataValidation type="list" allowBlank="1" showInputMessage="1" showErrorMessage="1" sqref="BD208:BD65540 BD1:BD16" xr:uid="{4DD4E71E-E015-4C0D-8F07-6144CD5EDD79}">
      <formula1>$BF$1:$BF$8</formula1>
    </dataValidation>
    <dataValidation type="list" allowBlank="1" showInputMessage="1" showErrorMessage="1" sqref="C18:C21" xr:uid="{4AC258E9-8AFC-456F-A021-40984A11C0D9}">
      <formula1>$AD$4:$AD$6</formula1>
    </dataValidation>
    <dataValidation type="list" allowBlank="1" showInputMessage="1" showErrorMessage="1" sqref="C1:C17 C22:C76 C117:C165 C208:C65540" xr:uid="{B8A52B92-AF1C-43A3-A7E7-45EBBD8A6AB4}">
      <formula1>$BE$1:$BE$4</formula1>
    </dataValidation>
  </dataValidations>
  <printOptions verticalCentered="1"/>
  <pageMargins left="0" right="0" top="0.83333333333333337" bottom="0.23622047244094491" header="0.23622047244094491" footer="0.23622047244094491"/>
  <pageSetup paperSize="9" orientation="landscape" r:id="rId1"/>
  <headerFooter alignWithMargins="0">
    <oddHeader>&amp;C&amp;"-,Bold"MSPGCL: CSTPS Unit 3-7
MTR Petition Formats- Generation
Form 4.2: Capitalisation Plan</oddHead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1629"/>
  <sheetViews>
    <sheetView showGridLines="0" view="pageBreakPreview" zoomScale="80" zoomScaleNormal="80" zoomScaleSheetLayoutView="80" workbookViewId="0">
      <pane xSplit="2" ySplit="6" topLeftCell="C1612" activePane="bottomRight" state="frozen"/>
      <selection activeCell="N25" sqref="N25"/>
      <selection pane="topRight" activeCell="N25" sqref="N25"/>
      <selection pane="bottomLeft" activeCell="N25" sqref="N25"/>
      <selection pane="bottomRight" sqref="A1:XFD1048576"/>
    </sheetView>
  </sheetViews>
  <sheetFormatPr defaultColWidth="9.1796875" defaultRowHeight="14.5" outlineLevelRow="1" x14ac:dyDescent="0.25"/>
  <cols>
    <col min="1" max="1" width="8.26953125" style="538" customWidth="1"/>
    <col min="2" max="2" width="62.54296875" style="539" customWidth="1"/>
    <col min="3" max="3" width="34.1796875" style="1047" customWidth="1"/>
    <col min="4" max="4" width="13.7265625" style="540" customWidth="1"/>
    <col min="5" max="5" width="10.453125" style="1123" customWidth="1"/>
    <col min="6" max="7" width="17.81640625" style="1123" customWidth="1"/>
    <col min="8" max="8" width="11.7265625" style="1123" customWidth="1"/>
    <col min="9" max="9" width="11.453125" style="1123" customWidth="1"/>
    <col min="10" max="10" width="11.81640625" style="1123" customWidth="1"/>
    <col min="11" max="12" width="10.54296875" style="1123" bestFit="1" customWidth="1"/>
    <col min="13" max="13" width="13.1796875" style="1123" customWidth="1"/>
    <col min="14" max="14" width="9.1796875" style="1123" customWidth="1"/>
    <col min="15" max="16" width="16.81640625" style="538" customWidth="1"/>
    <col min="17" max="16384" width="9.1796875" style="538"/>
  </cols>
  <sheetData>
    <row r="1" spans="1:16" x14ac:dyDescent="0.25">
      <c r="C1" s="523" t="s">
        <v>1757</v>
      </c>
    </row>
    <row r="2" spans="1:16" x14ac:dyDescent="0.25">
      <c r="C2" s="1124" t="s">
        <v>888</v>
      </c>
    </row>
    <row r="3" spans="1:16" x14ac:dyDescent="0.25">
      <c r="B3" s="1065" t="s">
        <v>0</v>
      </c>
      <c r="C3" s="1125" t="s">
        <v>653</v>
      </c>
      <c r="D3" s="1064"/>
      <c r="E3" s="1126"/>
      <c r="F3" s="1126"/>
      <c r="G3" s="1126"/>
      <c r="H3" s="1126"/>
      <c r="I3" s="1126"/>
      <c r="J3" s="1127"/>
      <c r="K3" s="1127"/>
      <c r="L3" s="1127"/>
      <c r="M3" s="1128" t="s">
        <v>10</v>
      </c>
      <c r="N3" s="1127"/>
    </row>
    <row r="4" spans="1:16" x14ac:dyDescent="0.25">
      <c r="A4" s="1486" t="s">
        <v>343</v>
      </c>
      <c r="B4" s="1486" t="s">
        <v>16</v>
      </c>
      <c r="C4" s="1486" t="s">
        <v>503</v>
      </c>
      <c r="D4" s="1510" t="s">
        <v>504</v>
      </c>
      <c r="E4" s="1488" t="s">
        <v>51</v>
      </c>
      <c r="F4" s="1503" t="s">
        <v>513</v>
      </c>
      <c r="G4" s="1488" t="s">
        <v>514</v>
      </c>
      <c r="H4" s="1488" t="s">
        <v>50</v>
      </c>
      <c r="I4" s="1488" t="s">
        <v>49</v>
      </c>
      <c r="J4" s="1488" t="s">
        <v>908</v>
      </c>
      <c r="K4" s="1488"/>
      <c r="L4" s="1488"/>
      <c r="M4" s="1488"/>
      <c r="N4" s="1503" t="s">
        <v>47</v>
      </c>
    </row>
    <row r="5" spans="1:16" x14ac:dyDescent="0.25">
      <c r="A5" s="1486"/>
      <c r="B5" s="1486"/>
      <c r="C5" s="1486"/>
      <c r="D5" s="1510"/>
      <c r="E5" s="1488"/>
      <c r="F5" s="1504"/>
      <c r="G5" s="1488"/>
      <c r="H5" s="1488"/>
      <c r="I5" s="1488"/>
      <c r="J5" s="1488"/>
      <c r="K5" s="1488"/>
      <c r="L5" s="1488"/>
      <c r="M5" s="1488"/>
      <c r="N5" s="1504"/>
    </row>
    <row r="6" spans="1:16" ht="29" x14ac:dyDescent="0.25">
      <c r="A6" s="1486"/>
      <c r="B6" s="1486"/>
      <c r="C6" s="1486"/>
      <c r="D6" s="1510"/>
      <c r="E6" s="1488"/>
      <c r="F6" s="1505"/>
      <c r="G6" s="1488"/>
      <c r="H6" s="1488"/>
      <c r="I6" s="1488"/>
      <c r="J6" s="1129" t="s">
        <v>46</v>
      </c>
      <c r="K6" s="1129" t="s">
        <v>45</v>
      </c>
      <c r="L6" s="1129" t="s">
        <v>44</v>
      </c>
      <c r="M6" s="1129" t="s">
        <v>43</v>
      </c>
      <c r="N6" s="1505"/>
      <c r="O6" s="1063" t="s">
        <v>1756</v>
      </c>
      <c r="P6" s="1063" t="s">
        <v>1755</v>
      </c>
    </row>
    <row r="7" spans="1:16" x14ac:dyDescent="0.25">
      <c r="A7" s="999"/>
      <c r="B7" s="1059" t="s">
        <v>519</v>
      </c>
      <c r="C7" s="1058"/>
      <c r="D7" s="1057"/>
      <c r="E7" s="1130"/>
      <c r="F7" s="1130"/>
      <c r="G7" s="1130"/>
      <c r="H7" s="1130"/>
      <c r="I7" s="1130"/>
      <c r="J7" s="1130"/>
      <c r="K7" s="1130"/>
      <c r="L7" s="1130"/>
      <c r="M7" s="1130"/>
      <c r="N7" s="1130"/>
    </row>
    <row r="8" spans="1:16" outlineLevel="1" x14ac:dyDescent="0.35">
      <c r="A8" s="999"/>
      <c r="B8" s="975" t="s">
        <v>23</v>
      </c>
      <c r="C8" s="1058"/>
      <c r="D8" s="1057"/>
      <c r="E8" s="1130"/>
      <c r="F8" s="1130"/>
      <c r="G8" s="1130"/>
      <c r="H8" s="1130"/>
      <c r="I8" s="1130"/>
      <c r="J8" s="1130"/>
      <c r="K8" s="1130"/>
      <c r="L8" s="1130"/>
      <c r="M8" s="1130"/>
      <c r="N8" s="1130"/>
    </row>
    <row r="9" spans="1:16" outlineLevel="1" x14ac:dyDescent="0.25">
      <c r="A9" s="974"/>
      <c r="B9" s="974" t="s">
        <v>904</v>
      </c>
      <c r="C9" s="1056"/>
      <c r="D9" s="1055"/>
      <c r="E9" s="1130"/>
      <c r="F9" s="1130"/>
      <c r="G9" s="1130"/>
      <c r="H9" s="1130"/>
      <c r="I9" s="1130"/>
      <c r="J9" s="1130"/>
      <c r="K9" s="1130"/>
      <c r="L9" s="1130"/>
      <c r="M9" s="1130"/>
      <c r="N9" s="1130"/>
    </row>
    <row r="10" spans="1:16" s="1000" customFormat="1" outlineLevel="1" x14ac:dyDescent="0.25">
      <c r="A10" s="1131">
        <v>1</v>
      </c>
      <c r="B10" s="1132" t="s">
        <v>1746</v>
      </c>
      <c r="C10" s="1131" t="s">
        <v>1745</v>
      </c>
      <c r="D10" s="1133">
        <v>41739</v>
      </c>
      <c r="E10" s="1134">
        <v>11.900051899999999</v>
      </c>
      <c r="F10" s="1135">
        <v>0</v>
      </c>
      <c r="G10" s="1135">
        <v>0</v>
      </c>
      <c r="H10" s="1135">
        <f>F10-G10</f>
        <v>0</v>
      </c>
      <c r="I10" s="1135">
        <v>0</v>
      </c>
      <c r="J10" s="1135">
        <v>0</v>
      </c>
      <c r="K10" s="1135"/>
      <c r="L10" s="1135"/>
      <c r="M10" s="1135">
        <f>SUM(J10:L10)</f>
        <v>0</v>
      </c>
      <c r="N10" s="1135">
        <f>H10+I10-M10</f>
        <v>0</v>
      </c>
      <c r="O10" s="1136">
        <f>MAX(0,IF(M10=0,0,IF(G10+M10&lt;E10,M10,E10-G10)))</f>
        <v>0</v>
      </c>
      <c r="P10" s="1062">
        <f>M10-O10</f>
        <v>0</v>
      </c>
    </row>
    <row r="11" spans="1:16" s="1000" customFormat="1" outlineLevel="1" x14ac:dyDescent="0.25">
      <c r="A11" s="1137">
        <v>1.1000000000000001</v>
      </c>
      <c r="B11" s="1138" t="s">
        <v>1744</v>
      </c>
      <c r="C11" s="1137" t="s">
        <v>1745</v>
      </c>
      <c r="D11" s="1053">
        <v>41739</v>
      </c>
      <c r="E11" s="1139">
        <v>6.8555000000000001</v>
      </c>
      <c r="F11" s="1135">
        <v>7.8385819000000003</v>
      </c>
      <c r="G11" s="1135">
        <v>7.8385819000000003</v>
      </c>
      <c r="H11" s="1140">
        <f>F11-G11</f>
        <v>0</v>
      </c>
      <c r="I11" s="1135">
        <v>0</v>
      </c>
      <c r="J11" s="1135">
        <v>0</v>
      </c>
      <c r="K11" s="1140"/>
      <c r="L11" s="1140"/>
      <c r="M11" s="1140">
        <f>SUM(J11:L11)</f>
        <v>0</v>
      </c>
      <c r="N11" s="1140">
        <f>H11+I11-M11</f>
        <v>0</v>
      </c>
      <c r="O11" s="1136">
        <f t="shared" ref="O11:O72" si="0">MAX(0,IF(M11=0,0,IF(G11+M11&lt;E11,M11,E11-G11)))</f>
        <v>0</v>
      </c>
      <c r="P11" s="1062">
        <f t="shared" ref="P11:P72" si="1">M11-O11</f>
        <v>0</v>
      </c>
    </row>
    <row r="12" spans="1:16" s="1000" customFormat="1" outlineLevel="1" x14ac:dyDescent="0.25">
      <c r="A12" s="1137">
        <v>1.2</v>
      </c>
      <c r="B12" s="1138" t="s">
        <v>1742</v>
      </c>
      <c r="C12" s="1137" t="s">
        <v>1745</v>
      </c>
      <c r="D12" s="1053">
        <v>41739</v>
      </c>
      <c r="E12" s="1139">
        <v>1.23</v>
      </c>
      <c r="F12" s="1135">
        <v>1.1499999999999999</v>
      </c>
      <c r="G12" s="1135">
        <v>1.1499999999999999</v>
      </c>
      <c r="H12" s="1140">
        <f t="shared" ref="H12:H76" si="2">F12-G12</f>
        <v>0</v>
      </c>
      <c r="I12" s="1135">
        <v>0</v>
      </c>
      <c r="J12" s="1135">
        <v>0</v>
      </c>
      <c r="K12" s="1140"/>
      <c r="L12" s="1140"/>
      <c r="M12" s="1140">
        <f t="shared" ref="M12:M76" si="3">SUM(J12:L12)</f>
        <v>0</v>
      </c>
      <c r="N12" s="1140">
        <f t="shared" ref="N12:N76" si="4">H12+I12-M12</f>
        <v>0</v>
      </c>
      <c r="O12" s="1136">
        <f t="shared" si="0"/>
        <v>0</v>
      </c>
      <c r="P12" s="1062">
        <f t="shared" si="1"/>
        <v>0</v>
      </c>
    </row>
    <row r="13" spans="1:16" s="1000" customFormat="1" ht="29" outlineLevel="1" x14ac:dyDescent="0.25">
      <c r="A13" s="1137">
        <v>1.3</v>
      </c>
      <c r="B13" s="1138" t="s">
        <v>1740</v>
      </c>
      <c r="C13" s="1137" t="s">
        <v>1745</v>
      </c>
      <c r="D13" s="1053">
        <v>41739</v>
      </c>
      <c r="E13" s="1139">
        <v>1.4675</v>
      </c>
      <c r="F13" s="1135">
        <v>1.474</v>
      </c>
      <c r="G13" s="1135">
        <v>1.474</v>
      </c>
      <c r="H13" s="1140">
        <f t="shared" si="2"/>
        <v>0</v>
      </c>
      <c r="I13" s="1135">
        <v>0</v>
      </c>
      <c r="J13" s="1135">
        <v>0</v>
      </c>
      <c r="K13" s="1140"/>
      <c r="L13" s="1140"/>
      <c r="M13" s="1140">
        <f t="shared" si="3"/>
        <v>0</v>
      </c>
      <c r="N13" s="1140">
        <f t="shared" si="4"/>
        <v>0</v>
      </c>
      <c r="O13" s="1136">
        <f t="shared" si="0"/>
        <v>0</v>
      </c>
      <c r="P13" s="1062">
        <f t="shared" si="1"/>
        <v>0</v>
      </c>
    </row>
    <row r="14" spans="1:16" s="1000" customFormat="1" outlineLevel="1" x14ac:dyDescent="0.25">
      <c r="A14" s="1137">
        <v>1.4</v>
      </c>
      <c r="B14" s="1138" t="s">
        <v>1737</v>
      </c>
      <c r="C14" s="1137" t="s">
        <v>1745</v>
      </c>
      <c r="D14" s="1053">
        <v>41739</v>
      </c>
      <c r="E14" s="1139">
        <v>0.1644613</v>
      </c>
      <c r="F14" s="1135">
        <v>0.1837684</v>
      </c>
      <c r="G14" s="1135">
        <v>0.1837684</v>
      </c>
      <c r="H14" s="1140">
        <f t="shared" si="2"/>
        <v>0</v>
      </c>
      <c r="I14" s="1135">
        <v>0</v>
      </c>
      <c r="J14" s="1135">
        <v>0</v>
      </c>
      <c r="K14" s="1140"/>
      <c r="L14" s="1140"/>
      <c r="M14" s="1140">
        <f t="shared" si="3"/>
        <v>0</v>
      </c>
      <c r="N14" s="1140">
        <f t="shared" si="4"/>
        <v>0</v>
      </c>
      <c r="O14" s="1136">
        <f t="shared" si="0"/>
        <v>0</v>
      </c>
      <c r="P14" s="1062">
        <f t="shared" si="1"/>
        <v>0</v>
      </c>
    </row>
    <row r="15" spans="1:16" s="1000" customFormat="1" outlineLevel="1" x14ac:dyDescent="0.25">
      <c r="A15" s="1137">
        <v>1.5</v>
      </c>
      <c r="B15" s="1138" t="s">
        <v>1736</v>
      </c>
      <c r="C15" s="1137" t="s">
        <v>1745</v>
      </c>
      <c r="D15" s="1053">
        <v>41739</v>
      </c>
      <c r="E15" s="1139">
        <v>1.8204346</v>
      </c>
      <c r="F15" s="1135">
        <v>2.1946485999999998</v>
      </c>
      <c r="G15" s="1135">
        <v>2.1946485999999998</v>
      </c>
      <c r="H15" s="1140">
        <f t="shared" si="2"/>
        <v>0</v>
      </c>
      <c r="I15" s="1135">
        <v>0</v>
      </c>
      <c r="J15" s="1135">
        <v>0</v>
      </c>
      <c r="K15" s="1140"/>
      <c r="L15" s="1140"/>
      <c r="M15" s="1140">
        <f t="shared" si="3"/>
        <v>0</v>
      </c>
      <c r="N15" s="1140">
        <f t="shared" si="4"/>
        <v>0</v>
      </c>
      <c r="O15" s="1136">
        <f t="shared" si="0"/>
        <v>0</v>
      </c>
      <c r="P15" s="1062">
        <f t="shared" si="1"/>
        <v>0</v>
      </c>
    </row>
    <row r="16" spans="1:16" s="1000" customFormat="1" outlineLevel="1" x14ac:dyDescent="0.25">
      <c r="A16" s="1137">
        <v>1.6</v>
      </c>
      <c r="B16" s="1138" t="s">
        <v>1733</v>
      </c>
      <c r="C16" s="1137" t="s">
        <v>1745</v>
      </c>
      <c r="D16" s="1053">
        <v>41739</v>
      </c>
      <c r="E16" s="1139">
        <v>0.22775599999999999</v>
      </c>
      <c r="F16" s="1135">
        <v>0.2596135</v>
      </c>
      <c r="G16" s="1135">
        <v>0.2596135</v>
      </c>
      <c r="H16" s="1140">
        <f t="shared" si="2"/>
        <v>0</v>
      </c>
      <c r="I16" s="1135">
        <v>0</v>
      </c>
      <c r="J16" s="1135">
        <v>0</v>
      </c>
      <c r="K16" s="1140"/>
      <c r="L16" s="1140"/>
      <c r="M16" s="1140">
        <f t="shared" si="3"/>
        <v>0</v>
      </c>
      <c r="N16" s="1140">
        <f t="shared" si="4"/>
        <v>0</v>
      </c>
      <c r="O16" s="1136">
        <f t="shared" si="0"/>
        <v>0</v>
      </c>
      <c r="P16" s="1062">
        <f t="shared" si="1"/>
        <v>0</v>
      </c>
    </row>
    <row r="17" spans="1:16" s="1000" customFormat="1" outlineLevel="1" x14ac:dyDescent="0.25">
      <c r="A17" s="1137">
        <v>0</v>
      </c>
      <c r="B17" s="1138" t="s">
        <v>419</v>
      </c>
      <c r="C17" s="1137" t="s">
        <v>1745</v>
      </c>
      <c r="D17" s="1053">
        <v>41739</v>
      </c>
      <c r="E17" s="1139">
        <v>0.13439999999999999</v>
      </c>
      <c r="F17" s="1135">
        <v>0</v>
      </c>
      <c r="G17" s="1135">
        <v>0</v>
      </c>
      <c r="H17" s="1140">
        <f t="shared" si="2"/>
        <v>0</v>
      </c>
      <c r="I17" s="1135">
        <v>0</v>
      </c>
      <c r="J17" s="1135">
        <v>0</v>
      </c>
      <c r="K17" s="1140"/>
      <c r="L17" s="1140"/>
      <c r="M17" s="1140">
        <f t="shared" si="3"/>
        <v>0</v>
      </c>
      <c r="N17" s="1140">
        <f t="shared" si="4"/>
        <v>0</v>
      </c>
      <c r="O17" s="1136">
        <f t="shared" si="0"/>
        <v>0</v>
      </c>
      <c r="P17" s="1062">
        <f t="shared" si="1"/>
        <v>0</v>
      </c>
    </row>
    <row r="18" spans="1:16" outlineLevel="1" x14ac:dyDescent="0.25">
      <c r="A18" s="1141">
        <v>3</v>
      </c>
      <c r="B18" s="1142" t="s">
        <v>1779</v>
      </c>
      <c r="C18" s="1143" t="s">
        <v>1730</v>
      </c>
      <c r="D18" s="1144">
        <v>42313</v>
      </c>
      <c r="E18" s="1145">
        <v>21.201000000000001</v>
      </c>
      <c r="F18" s="1135">
        <v>0</v>
      </c>
      <c r="G18" s="1135">
        <v>0</v>
      </c>
      <c r="H18" s="1146">
        <f t="shared" si="2"/>
        <v>0</v>
      </c>
      <c r="I18" s="1147">
        <v>0</v>
      </c>
      <c r="J18" s="1147">
        <v>0</v>
      </c>
      <c r="K18" s="1146"/>
      <c r="L18" s="1146"/>
      <c r="M18" s="1146">
        <f t="shared" si="3"/>
        <v>0</v>
      </c>
      <c r="N18" s="1146">
        <f t="shared" si="4"/>
        <v>0</v>
      </c>
      <c r="O18" s="1148">
        <f t="shared" si="0"/>
        <v>0</v>
      </c>
      <c r="P18" s="1054">
        <f t="shared" si="1"/>
        <v>0</v>
      </c>
    </row>
    <row r="19" spans="1:16" outlineLevel="1" x14ac:dyDescent="0.35">
      <c r="A19" s="1149">
        <v>3.1</v>
      </c>
      <c r="B19" s="1150" t="s">
        <v>1729</v>
      </c>
      <c r="C19" s="1151" t="s">
        <v>1730</v>
      </c>
      <c r="D19" s="1052">
        <v>42313</v>
      </c>
      <c r="E19" s="1152">
        <v>7.7759999999999998</v>
      </c>
      <c r="F19" s="1135">
        <v>6.9239768000000002</v>
      </c>
      <c r="G19" s="1135">
        <v>6.9239768000000002</v>
      </c>
      <c r="H19" s="1146">
        <f t="shared" si="2"/>
        <v>0</v>
      </c>
      <c r="I19" s="1147">
        <v>0</v>
      </c>
      <c r="J19" s="1147">
        <v>0</v>
      </c>
      <c r="K19" s="1146"/>
      <c r="L19" s="1146"/>
      <c r="M19" s="1146">
        <f t="shared" si="3"/>
        <v>0</v>
      </c>
      <c r="N19" s="1146">
        <f t="shared" si="4"/>
        <v>0</v>
      </c>
      <c r="O19" s="1148">
        <f t="shared" si="0"/>
        <v>0</v>
      </c>
      <c r="P19" s="1054">
        <f t="shared" si="1"/>
        <v>0</v>
      </c>
    </row>
    <row r="20" spans="1:16" outlineLevel="1" x14ac:dyDescent="0.35">
      <c r="A20" s="1149">
        <v>3.2</v>
      </c>
      <c r="B20" s="1150" t="s">
        <v>1727</v>
      </c>
      <c r="C20" s="1151" t="s">
        <v>1730</v>
      </c>
      <c r="D20" s="1052">
        <v>42313</v>
      </c>
      <c r="E20" s="1152">
        <v>8.9849999999999994</v>
      </c>
      <c r="F20" s="1135">
        <v>8.2000004000000004</v>
      </c>
      <c r="G20" s="1135">
        <v>8.2000004000000004</v>
      </c>
      <c r="H20" s="1146">
        <f t="shared" si="2"/>
        <v>0</v>
      </c>
      <c r="I20" s="1147">
        <v>0</v>
      </c>
      <c r="J20" s="1147">
        <v>0</v>
      </c>
      <c r="K20" s="1146"/>
      <c r="L20" s="1146"/>
      <c r="M20" s="1146">
        <f t="shared" si="3"/>
        <v>0</v>
      </c>
      <c r="N20" s="1146">
        <f t="shared" si="4"/>
        <v>0</v>
      </c>
      <c r="O20" s="1148">
        <f t="shared" si="0"/>
        <v>0</v>
      </c>
      <c r="P20" s="1054">
        <f t="shared" si="1"/>
        <v>0</v>
      </c>
    </row>
    <row r="21" spans="1:16" outlineLevel="1" x14ac:dyDescent="0.35">
      <c r="A21" s="1153">
        <v>3.3</v>
      </c>
      <c r="B21" s="1154" t="s">
        <v>1725</v>
      </c>
      <c r="C21" s="1151" t="s">
        <v>1730</v>
      </c>
      <c r="D21" s="1052">
        <v>42313</v>
      </c>
      <c r="E21" s="1152">
        <v>4.4400000000000004</v>
      </c>
      <c r="F21" s="1135">
        <v>2.0388801000000001</v>
      </c>
      <c r="G21" s="1135">
        <v>0.2391933</v>
      </c>
      <c r="H21" s="1146">
        <f t="shared" si="2"/>
        <v>1.7996868000000001</v>
      </c>
      <c r="I21" s="1147">
        <v>0</v>
      </c>
      <c r="J21" s="1147">
        <v>0</v>
      </c>
      <c r="K21" s="1146"/>
      <c r="L21" s="1146"/>
      <c r="M21" s="1146">
        <f t="shared" si="3"/>
        <v>0</v>
      </c>
      <c r="N21" s="1146">
        <f t="shared" si="4"/>
        <v>1.7996868000000001</v>
      </c>
      <c r="O21" s="1148">
        <f t="shared" si="0"/>
        <v>0</v>
      </c>
      <c r="P21" s="1054">
        <f t="shared" si="1"/>
        <v>0</v>
      </c>
    </row>
    <row r="22" spans="1:16" s="1000" customFormat="1" outlineLevel="1" x14ac:dyDescent="0.25">
      <c r="A22" s="1131">
        <v>4</v>
      </c>
      <c r="B22" s="1132" t="s">
        <v>1723</v>
      </c>
      <c r="C22" s="1131" t="s">
        <v>1722</v>
      </c>
      <c r="D22" s="1133">
        <v>42691</v>
      </c>
      <c r="E22" s="1134">
        <v>12.976504</v>
      </c>
      <c r="F22" s="1135">
        <v>0</v>
      </c>
      <c r="G22" s="1135">
        <v>0</v>
      </c>
      <c r="H22" s="1140">
        <f t="shared" si="2"/>
        <v>0</v>
      </c>
      <c r="I22" s="1135">
        <v>0</v>
      </c>
      <c r="J22" s="1135">
        <v>0</v>
      </c>
      <c r="K22" s="1140"/>
      <c r="L22" s="1140"/>
      <c r="M22" s="1140">
        <f t="shared" si="3"/>
        <v>0</v>
      </c>
      <c r="N22" s="1140">
        <f t="shared" si="4"/>
        <v>0</v>
      </c>
      <c r="O22" s="1136">
        <f t="shared" si="0"/>
        <v>0</v>
      </c>
      <c r="P22" s="1062">
        <f t="shared" si="1"/>
        <v>0</v>
      </c>
    </row>
    <row r="23" spans="1:16" s="1000" customFormat="1" outlineLevel="1" x14ac:dyDescent="0.25">
      <c r="A23" s="1137">
        <v>4.0999999999999996</v>
      </c>
      <c r="B23" s="1138" t="s">
        <v>1721</v>
      </c>
      <c r="C23" s="1137" t="s">
        <v>1722</v>
      </c>
      <c r="D23" s="1053">
        <v>42691</v>
      </c>
      <c r="E23" s="1139">
        <v>1.962432</v>
      </c>
      <c r="F23" s="1135">
        <v>2.0900159999999999</v>
      </c>
      <c r="G23" s="1135">
        <v>2.0900159999999999</v>
      </c>
      <c r="H23" s="1140">
        <f t="shared" si="2"/>
        <v>0</v>
      </c>
      <c r="I23" s="1135">
        <v>0</v>
      </c>
      <c r="J23" s="1135">
        <v>0</v>
      </c>
      <c r="K23" s="1140"/>
      <c r="L23" s="1140"/>
      <c r="M23" s="1140">
        <f t="shared" si="3"/>
        <v>0</v>
      </c>
      <c r="N23" s="1140">
        <f t="shared" si="4"/>
        <v>0</v>
      </c>
      <c r="O23" s="1136">
        <f t="shared" si="0"/>
        <v>0</v>
      </c>
      <c r="P23" s="1062">
        <f t="shared" si="1"/>
        <v>0</v>
      </c>
    </row>
    <row r="24" spans="1:16" s="1000" customFormat="1" outlineLevel="1" x14ac:dyDescent="0.25">
      <c r="A24" s="1137">
        <v>4.2</v>
      </c>
      <c r="B24" s="1138" t="s">
        <v>1720</v>
      </c>
      <c r="C24" s="1137" t="s">
        <v>1722</v>
      </c>
      <c r="D24" s="1053">
        <v>42691</v>
      </c>
      <c r="E24" s="1139">
        <v>0.40508549999999999</v>
      </c>
      <c r="F24" s="1135">
        <v>0.3417</v>
      </c>
      <c r="G24" s="1135">
        <v>0.3417</v>
      </c>
      <c r="H24" s="1140">
        <f t="shared" si="2"/>
        <v>0</v>
      </c>
      <c r="I24" s="1135">
        <v>0</v>
      </c>
      <c r="J24" s="1135">
        <v>0</v>
      </c>
      <c r="K24" s="1140"/>
      <c r="L24" s="1140"/>
      <c r="M24" s="1140">
        <f t="shared" si="3"/>
        <v>0</v>
      </c>
      <c r="N24" s="1140">
        <f t="shared" si="4"/>
        <v>0</v>
      </c>
      <c r="O24" s="1136">
        <f t="shared" si="0"/>
        <v>0</v>
      </c>
      <c r="P24" s="1062">
        <f t="shared" si="1"/>
        <v>0</v>
      </c>
    </row>
    <row r="25" spans="1:16" s="1000" customFormat="1" outlineLevel="1" x14ac:dyDescent="0.25">
      <c r="A25" s="1137">
        <v>4.3</v>
      </c>
      <c r="B25" s="1138" t="s">
        <v>1718</v>
      </c>
      <c r="C25" s="1137" t="s">
        <v>1722</v>
      </c>
      <c r="D25" s="1053">
        <v>42691</v>
      </c>
      <c r="E25" s="1139">
        <v>1.7099491</v>
      </c>
      <c r="F25" s="1135">
        <v>1.4730966999999999</v>
      </c>
      <c r="G25" s="1135">
        <v>1.4730966999999999</v>
      </c>
      <c r="H25" s="1140">
        <f t="shared" si="2"/>
        <v>0</v>
      </c>
      <c r="I25" s="1135">
        <v>0</v>
      </c>
      <c r="J25" s="1135">
        <v>0</v>
      </c>
      <c r="K25" s="1140"/>
      <c r="L25" s="1140"/>
      <c r="M25" s="1140">
        <f t="shared" si="3"/>
        <v>0</v>
      </c>
      <c r="N25" s="1140">
        <f t="shared" si="4"/>
        <v>0</v>
      </c>
      <c r="O25" s="1136">
        <f t="shared" si="0"/>
        <v>0</v>
      </c>
      <c r="P25" s="1062">
        <f t="shared" si="1"/>
        <v>0</v>
      </c>
    </row>
    <row r="26" spans="1:16" s="1000" customFormat="1" ht="29" outlineLevel="1" x14ac:dyDescent="0.25">
      <c r="A26" s="1137">
        <v>4.4000000000000004</v>
      </c>
      <c r="B26" s="1138" t="s">
        <v>1716</v>
      </c>
      <c r="C26" s="1137" t="s">
        <v>1722</v>
      </c>
      <c r="D26" s="1053">
        <v>42691</v>
      </c>
      <c r="E26" s="1139">
        <v>0.43826300000000001</v>
      </c>
      <c r="F26" s="1135">
        <v>0.35899999999999999</v>
      </c>
      <c r="G26" s="1135">
        <v>0.35899999999999999</v>
      </c>
      <c r="H26" s="1140">
        <f t="shared" si="2"/>
        <v>0</v>
      </c>
      <c r="I26" s="1135">
        <v>0</v>
      </c>
      <c r="J26" s="1135">
        <v>0</v>
      </c>
      <c r="K26" s="1140"/>
      <c r="L26" s="1140"/>
      <c r="M26" s="1140">
        <f t="shared" si="3"/>
        <v>0</v>
      </c>
      <c r="N26" s="1140">
        <f t="shared" si="4"/>
        <v>0</v>
      </c>
      <c r="O26" s="1136">
        <f t="shared" si="0"/>
        <v>0</v>
      </c>
      <c r="P26" s="1062">
        <f t="shared" si="1"/>
        <v>0</v>
      </c>
    </row>
    <row r="27" spans="1:16" s="1000" customFormat="1" outlineLevel="1" x14ac:dyDescent="0.25">
      <c r="A27" s="1137">
        <v>4.5</v>
      </c>
      <c r="B27" s="1138" t="s">
        <v>1714</v>
      </c>
      <c r="C27" s="1137" t="s">
        <v>1722</v>
      </c>
      <c r="D27" s="1053">
        <v>42691</v>
      </c>
      <c r="E27" s="1139">
        <v>1.2890455999999999</v>
      </c>
      <c r="F27" s="1135">
        <v>0.97899999999999998</v>
      </c>
      <c r="G27" s="1135">
        <v>0.97899999999999998</v>
      </c>
      <c r="H27" s="1140">
        <f t="shared" si="2"/>
        <v>0</v>
      </c>
      <c r="I27" s="1135">
        <v>0</v>
      </c>
      <c r="J27" s="1135">
        <v>0</v>
      </c>
      <c r="K27" s="1140"/>
      <c r="L27" s="1140"/>
      <c r="M27" s="1140">
        <f t="shared" si="3"/>
        <v>0</v>
      </c>
      <c r="N27" s="1140">
        <f t="shared" si="4"/>
        <v>0</v>
      </c>
      <c r="O27" s="1136">
        <f t="shared" si="0"/>
        <v>0</v>
      </c>
      <c r="P27" s="1062">
        <f t="shared" si="1"/>
        <v>0</v>
      </c>
    </row>
    <row r="28" spans="1:16" s="1000" customFormat="1" outlineLevel="1" x14ac:dyDescent="0.25">
      <c r="A28" s="1137">
        <v>4.5999999999999996</v>
      </c>
      <c r="B28" s="1138" t="s">
        <v>1712</v>
      </c>
      <c r="C28" s="1137" t="s">
        <v>1722</v>
      </c>
      <c r="D28" s="1053">
        <v>42691</v>
      </c>
      <c r="E28" s="1139">
        <v>1.2316254</v>
      </c>
      <c r="F28" s="1135">
        <v>0.70174179999999997</v>
      </c>
      <c r="G28" s="1135">
        <v>0.70174179999999997</v>
      </c>
      <c r="H28" s="1140">
        <f t="shared" si="2"/>
        <v>0</v>
      </c>
      <c r="I28" s="1135">
        <v>0</v>
      </c>
      <c r="J28" s="1135">
        <v>0</v>
      </c>
      <c r="K28" s="1140"/>
      <c r="L28" s="1140"/>
      <c r="M28" s="1140">
        <f t="shared" si="3"/>
        <v>0</v>
      </c>
      <c r="N28" s="1140">
        <f t="shared" si="4"/>
        <v>0</v>
      </c>
      <c r="O28" s="1136">
        <f t="shared" si="0"/>
        <v>0</v>
      </c>
      <c r="P28" s="1062">
        <f t="shared" si="1"/>
        <v>0</v>
      </c>
    </row>
    <row r="29" spans="1:16" outlineLevel="1" x14ac:dyDescent="0.25">
      <c r="A29" s="1155">
        <v>4.7</v>
      </c>
      <c r="B29" s="1156" t="s">
        <v>1709</v>
      </c>
      <c r="C29" s="1151" t="s">
        <v>1722</v>
      </c>
      <c r="D29" s="1052">
        <v>42691</v>
      </c>
      <c r="E29" s="1152">
        <v>2.2151633999999998</v>
      </c>
      <c r="F29" s="1135">
        <v>0</v>
      </c>
      <c r="G29" s="1135">
        <v>0</v>
      </c>
      <c r="H29" s="1146">
        <f t="shared" si="2"/>
        <v>0</v>
      </c>
      <c r="I29" s="1147">
        <v>2.7472045999999999</v>
      </c>
      <c r="J29" s="1147">
        <v>2.7472045999999999</v>
      </c>
      <c r="K29" s="1146"/>
      <c r="L29" s="1146"/>
      <c r="M29" s="1146">
        <f t="shared" si="3"/>
        <v>2.7472045999999999</v>
      </c>
      <c r="N29" s="1146">
        <f t="shared" si="4"/>
        <v>0</v>
      </c>
      <c r="O29" s="1148">
        <f t="shared" si="0"/>
        <v>2.2151633999999998</v>
      </c>
      <c r="P29" s="1054">
        <f t="shared" si="1"/>
        <v>0.5320412000000001</v>
      </c>
    </row>
    <row r="30" spans="1:16" s="1000" customFormat="1" outlineLevel="1" x14ac:dyDescent="0.25">
      <c r="A30" s="1137">
        <v>4.8</v>
      </c>
      <c r="B30" s="1138" t="s">
        <v>1706</v>
      </c>
      <c r="C30" s="1137" t="s">
        <v>1722</v>
      </c>
      <c r="D30" s="1053">
        <v>42691</v>
      </c>
      <c r="E30" s="1139">
        <v>2.8249399999999998</v>
      </c>
      <c r="F30" s="1135">
        <v>2.8673999999999999</v>
      </c>
      <c r="G30" s="1135">
        <v>2.8673999999999999</v>
      </c>
      <c r="H30" s="1140">
        <f t="shared" si="2"/>
        <v>0</v>
      </c>
      <c r="I30" s="1135">
        <v>0</v>
      </c>
      <c r="J30" s="1135">
        <v>0</v>
      </c>
      <c r="K30" s="1140"/>
      <c r="L30" s="1140"/>
      <c r="M30" s="1140">
        <f t="shared" si="3"/>
        <v>0</v>
      </c>
      <c r="N30" s="1140">
        <f t="shared" si="4"/>
        <v>0</v>
      </c>
      <c r="O30" s="1136">
        <f t="shared" si="0"/>
        <v>0</v>
      </c>
      <c r="P30" s="1062">
        <f t="shared" si="1"/>
        <v>0</v>
      </c>
    </row>
    <row r="31" spans="1:16" s="1000" customFormat="1" outlineLevel="1" x14ac:dyDescent="0.25">
      <c r="A31" s="1137">
        <v>0</v>
      </c>
      <c r="B31" s="1138" t="s">
        <v>419</v>
      </c>
      <c r="C31" s="1137" t="s">
        <v>1722</v>
      </c>
      <c r="D31" s="1053">
        <v>42691</v>
      </c>
      <c r="E31" s="1139">
        <v>0.9</v>
      </c>
      <c r="F31" s="1135">
        <v>0</v>
      </c>
      <c r="G31" s="1135">
        <v>0</v>
      </c>
      <c r="H31" s="1140">
        <f t="shared" si="2"/>
        <v>0</v>
      </c>
      <c r="I31" s="1135">
        <v>0</v>
      </c>
      <c r="J31" s="1135">
        <v>0</v>
      </c>
      <c r="K31" s="1140"/>
      <c r="L31" s="1140"/>
      <c r="M31" s="1140">
        <f t="shared" si="3"/>
        <v>0</v>
      </c>
      <c r="N31" s="1140">
        <f t="shared" si="4"/>
        <v>0</v>
      </c>
      <c r="O31" s="1136">
        <f t="shared" si="0"/>
        <v>0</v>
      </c>
      <c r="P31" s="1062">
        <f t="shared" si="1"/>
        <v>0</v>
      </c>
    </row>
    <row r="32" spans="1:16" s="1000" customFormat="1" ht="29" outlineLevel="1" x14ac:dyDescent="0.25">
      <c r="A32" s="1131">
        <v>7</v>
      </c>
      <c r="B32" s="1132" t="s">
        <v>1702</v>
      </c>
      <c r="C32" s="1131" t="s">
        <v>1703</v>
      </c>
      <c r="D32" s="1133">
        <v>43046</v>
      </c>
      <c r="E32" s="1134">
        <v>22.54</v>
      </c>
      <c r="F32" s="1135">
        <v>0</v>
      </c>
      <c r="G32" s="1135">
        <v>0</v>
      </c>
      <c r="H32" s="1140">
        <f t="shared" si="2"/>
        <v>0</v>
      </c>
      <c r="I32" s="1135">
        <v>0</v>
      </c>
      <c r="J32" s="1135">
        <v>0</v>
      </c>
      <c r="K32" s="1140"/>
      <c r="L32" s="1140"/>
      <c r="M32" s="1140">
        <f t="shared" si="3"/>
        <v>0</v>
      </c>
      <c r="N32" s="1140">
        <f t="shared" si="4"/>
        <v>0</v>
      </c>
      <c r="O32" s="1136">
        <f t="shared" si="0"/>
        <v>0</v>
      </c>
      <c r="P32" s="1062">
        <f t="shared" si="1"/>
        <v>0</v>
      </c>
    </row>
    <row r="33" spans="1:16" ht="29" outlineLevel="1" x14ac:dyDescent="0.25">
      <c r="A33" s="1151">
        <v>7.1</v>
      </c>
      <c r="B33" s="1157" t="s">
        <v>1702</v>
      </c>
      <c r="C33" s="1151" t="s">
        <v>1703</v>
      </c>
      <c r="D33" s="1052">
        <v>43046</v>
      </c>
      <c r="E33" s="1152">
        <v>22.54</v>
      </c>
      <c r="F33" s="1135">
        <v>0</v>
      </c>
      <c r="G33" s="1135">
        <v>0</v>
      </c>
      <c r="H33" s="1146">
        <f t="shared" si="2"/>
        <v>0</v>
      </c>
      <c r="I33" s="1147">
        <v>16.579000000000001</v>
      </c>
      <c r="J33" s="1147">
        <v>0</v>
      </c>
      <c r="K33" s="1146"/>
      <c r="L33" s="1146"/>
      <c r="M33" s="1146">
        <f t="shared" si="3"/>
        <v>0</v>
      </c>
      <c r="N33" s="1146">
        <f t="shared" si="4"/>
        <v>16.579000000000001</v>
      </c>
      <c r="O33" s="1148">
        <f t="shared" si="0"/>
        <v>0</v>
      </c>
      <c r="P33" s="1054">
        <f t="shared" si="1"/>
        <v>0</v>
      </c>
    </row>
    <row r="34" spans="1:16" s="1000" customFormat="1" ht="29" outlineLevel="1" x14ac:dyDescent="0.25">
      <c r="A34" s="1131">
        <v>8</v>
      </c>
      <c r="B34" s="1132" t="s">
        <v>1699</v>
      </c>
      <c r="C34" s="1131" t="s">
        <v>1700</v>
      </c>
      <c r="D34" s="1133">
        <v>43032</v>
      </c>
      <c r="E34" s="1134">
        <v>13.07</v>
      </c>
      <c r="F34" s="1135">
        <v>0</v>
      </c>
      <c r="G34" s="1135">
        <v>0</v>
      </c>
      <c r="H34" s="1140">
        <f t="shared" si="2"/>
        <v>0</v>
      </c>
      <c r="I34" s="1135">
        <v>0</v>
      </c>
      <c r="J34" s="1135">
        <v>0</v>
      </c>
      <c r="K34" s="1140"/>
      <c r="L34" s="1140"/>
      <c r="M34" s="1140">
        <f t="shared" si="3"/>
        <v>0</v>
      </c>
      <c r="N34" s="1140">
        <f t="shared" si="4"/>
        <v>0</v>
      </c>
      <c r="O34" s="1136">
        <f t="shared" si="0"/>
        <v>0</v>
      </c>
      <c r="P34" s="1062">
        <f t="shared" si="1"/>
        <v>0</v>
      </c>
    </row>
    <row r="35" spans="1:16" ht="29" outlineLevel="1" x14ac:dyDescent="0.25">
      <c r="A35" s="1151">
        <v>8.1</v>
      </c>
      <c r="B35" s="1157" t="s">
        <v>1699</v>
      </c>
      <c r="C35" s="1151" t="s">
        <v>1700</v>
      </c>
      <c r="D35" s="1052">
        <v>43032</v>
      </c>
      <c r="E35" s="1152">
        <v>13.07</v>
      </c>
      <c r="F35" s="1135">
        <v>0</v>
      </c>
      <c r="G35" s="1135">
        <v>0</v>
      </c>
      <c r="H35" s="1146">
        <f t="shared" si="2"/>
        <v>0</v>
      </c>
      <c r="I35" s="1147">
        <v>0</v>
      </c>
      <c r="J35" s="1147">
        <v>0</v>
      </c>
      <c r="K35" s="1146"/>
      <c r="L35" s="1146"/>
      <c r="M35" s="1146">
        <f t="shared" si="3"/>
        <v>0</v>
      </c>
      <c r="N35" s="1146">
        <f t="shared" si="4"/>
        <v>0</v>
      </c>
      <c r="O35" s="1148">
        <f t="shared" si="0"/>
        <v>0</v>
      </c>
      <c r="P35" s="1054">
        <f t="shared" si="1"/>
        <v>0</v>
      </c>
    </row>
    <row r="36" spans="1:16" outlineLevel="1" x14ac:dyDescent="0.25">
      <c r="A36" s="1158">
        <v>11</v>
      </c>
      <c r="B36" s="1142" t="s">
        <v>1697</v>
      </c>
      <c r="C36" s="1143" t="s">
        <v>1696</v>
      </c>
      <c r="D36" s="1144">
        <v>43609</v>
      </c>
      <c r="E36" s="1145">
        <v>26.891000000000002</v>
      </c>
      <c r="F36" s="1135">
        <v>0</v>
      </c>
      <c r="G36" s="1135">
        <v>0</v>
      </c>
      <c r="H36" s="1146">
        <f t="shared" si="2"/>
        <v>0</v>
      </c>
      <c r="I36" s="1147">
        <v>0</v>
      </c>
      <c r="J36" s="1147">
        <v>0</v>
      </c>
      <c r="K36" s="1146"/>
      <c r="L36" s="1146"/>
      <c r="M36" s="1146">
        <f t="shared" si="3"/>
        <v>0</v>
      </c>
      <c r="N36" s="1146">
        <f t="shared" si="4"/>
        <v>0</v>
      </c>
      <c r="O36" s="1148">
        <f t="shared" si="0"/>
        <v>0</v>
      </c>
      <c r="P36" s="1054">
        <f t="shared" si="1"/>
        <v>0</v>
      </c>
    </row>
    <row r="37" spans="1:16" ht="29" outlineLevel="1" x14ac:dyDescent="0.25">
      <c r="A37" s="1151">
        <v>11.1</v>
      </c>
      <c r="B37" s="1157" t="s">
        <v>1695</v>
      </c>
      <c r="C37" s="1151" t="s">
        <v>1696</v>
      </c>
      <c r="D37" s="1052">
        <v>43609</v>
      </c>
      <c r="E37" s="1152">
        <v>1.3440000000000001</v>
      </c>
      <c r="F37" s="1135">
        <v>0</v>
      </c>
      <c r="G37" s="1135">
        <v>0</v>
      </c>
      <c r="H37" s="1146">
        <f t="shared" si="2"/>
        <v>0</v>
      </c>
      <c r="I37" s="1147">
        <v>0</v>
      </c>
      <c r="J37" s="1147">
        <v>0</v>
      </c>
      <c r="K37" s="1146"/>
      <c r="L37" s="1146"/>
      <c r="M37" s="1146">
        <f t="shared" si="3"/>
        <v>0</v>
      </c>
      <c r="N37" s="1146">
        <f t="shared" si="4"/>
        <v>0</v>
      </c>
      <c r="O37" s="1148">
        <f t="shared" si="0"/>
        <v>0</v>
      </c>
      <c r="P37" s="1054">
        <f t="shared" si="1"/>
        <v>0</v>
      </c>
    </row>
    <row r="38" spans="1:16" ht="43.5" outlineLevel="1" x14ac:dyDescent="0.25">
      <c r="A38" s="1151">
        <v>11.2</v>
      </c>
      <c r="B38" s="1157" t="s">
        <v>1693</v>
      </c>
      <c r="C38" s="1151" t="s">
        <v>1696</v>
      </c>
      <c r="D38" s="1052">
        <v>43609</v>
      </c>
      <c r="E38" s="1152">
        <v>1.097</v>
      </c>
      <c r="F38" s="1135">
        <v>0</v>
      </c>
      <c r="G38" s="1135">
        <v>0</v>
      </c>
      <c r="H38" s="1146">
        <f t="shared" si="2"/>
        <v>0</v>
      </c>
      <c r="I38" s="1147">
        <v>0.82</v>
      </c>
      <c r="J38" s="1147">
        <v>0</v>
      </c>
      <c r="K38" s="1146"/>
      <c r="L38" s="1146"/>
      <c r="M38" s="1146">
        <f t="shared" si="3"/>
        <v>0</v>
      </c>
      <c r="N38" s="1146">
        <f t="shared" si="4"/>
        <v>0.82</v>
      </c>
      <c r="O38" s="1148">
        <f t="shared" si="0"/>
        <v>0</v>
      </c>
      <c r="P38" s="1054">
        <f t="shared" si="1"/>
        <v>0</v>
      </c>
    </row>
    <row r="39" spans="1:16" s="1000" customFormat="1" ht="29" outlineLevel="1" x14ac:dyDescent="0.25">
      <c r="A39" s="1137">
        <v>11.3</v>
      </c>
      <c r="B39" s="1138" t="s">
        <v>1691</v>
      </c>
      <c r="C39" s="1137" t="s">
        <v>1696</v>
      </c>
      <c r="D39" s="1053">
        <v>43609</v>
      </c>
      <c r="E39" s="1139">
        <v>0.20200000000000001</v>
      </c>
      <c r="F39" s="1135">
        <v>0.137824</v>
      </c>
      <c r="G39" s="1135">
        <v>0.137824</v>
      </c>
      <c r="H39" s="1140">
        <f t="shared" si="2"/>
        <v>0</v>
      </c>
      <c r="I39" s="1135">
        <v>0</v>
      </c>
      <c r="J39" s="1135">
        <v>0</v>
      </c>
      <c r="K39" s="1140"/>
      <c r="L39" s="1140"/>
      <c r="M39" s="1140">
        <f t="shared" si="3"/>
        <v>0</v>
      </c>
      <c r="N39" s="1140">
        <f t="shared" si="4"/>
        <v>0</v>
      </c>
      <c r="O39" s="1136">
        <f t="shared" si="0"/>
        <v>0</v>
      </c>
      <c r="P39" s="1062">
        <f t="shared" si="1"/>
        <v>0</v>
      </c>
    </row>
    <row r="40" spans="1:16" ht="43.5" outlineLevel="1" x14ac:dyDescent="0.25">
      <c r="A40" s="1151">
        <v>11.4</v>
      </c>
      <c r="B40" s="1157" t="s">
        <v>1688</v>
      </c>
      <c r="C40" s="1151" t="s">
        <v>1696</v>
      </c>
      <c r="D40" s="1052">
        <v>43609</v>
      </c>
      <c r="E40" s="1152">
        <v>5.2809999999999997</v>
      </c>
      <c r="F40" s="1135">
        <v>0</v>
      </c>
      <c r="G40" s="1135">
        <v>0</v>
      </c>
      <c r="H40" s="1146">
        <f t="shared" si="2"/>
        <v>0</v>
      </c>
      <c r="I40" s="1147">
        <v>0</v>
      </c>
      <c r="J40" s="1147">
        <v>0</v>
      </c>
      <c r="K40" s="1146"/>
      <c r="L40" s="1146"/>
      <c r="M40" s="1146">
        <f t="shared" si="3"/>
        <v>0</v>
      </c>
      <c r="N40" s="1146">
        <f t="shared" si="4"/>
        <v>0</v>
      </c>
      <c r="O40" s="1148">
        <f t="shared" si="0"/>
        <v>0</v>
      </c>
      <c r="P40" s="1054">
        <f t="shared" si="1"/>
        <v>0</v>
      </c>
    </row>
    <row r="41" spans="1:16" outlineLevel="1" x14ac:dyDescent="0.25">
      <c r="A41" s="1151">
        <v>11.5</v>
      </c>
      <c r="B41" s="1157" t="s">
        <v>1685</v>
      </c>
      <c r="C41" s="1151" t="s">
        <v>1696</v>
      </c>
      <c r="D41" s="1052">
        <v>43609</v>
      </c>
      <c r="E41" s="1152">
        <v>2.4129999999999998</v>
      </c>
      <c r="F41" s="1135">
        <v>0</v>
      </c>
      <c r="G41" s="1135">
        <v>0</v>
      </c>
      <c r="H41" s="1146">
        <f t="shared" si="2"/>
        <v>0</v>
      </c>
      <c r="I41" s="1147">
        <v>0</v>
      </c>
      <c r="J41" s="1147">
        <v>0</v>
      </c>
      <c r="K41" s="1146"/>
      <c r="L41" s="1146"/>
      <c r="M41" s="1146">
        <f t="shared" si="3"/>
        <v>0</v>
      </c>
      <c r="N41" s="1146">
        <f t="shared" si="4"/>
        <v>0</v>
      </c>
      <c r="O41" s="1148">
        <f t="shared" si="0"/>
        <v>0</v>
      </c>
      <c r="P41" s="1054">
        <f t="shared" si="1"/>
        <v>0</v>
      </c>
    </row>
    <row r="42" spans="1:16" s="1000" customFormat="1" ht="29" outlineLevel="1" x14ac:dyDescent="0.25">
      <c r="A42" s="1137">
        <v>11.6</v>
      </c>
      <c r="B42" s="1138" t="s">
        <v>1682</v>
      </c>
      <c r="C42" s="1137" t="s">
        <v>1696</v>
      </c>
      <c r="D42" s="1053">
        <v>43609</v>
      </c>
      <c r="E42" s="1139">
        <v>0.318</v>
      </c>
      <c r="F42" s="1135">
        <v>0.30941800000000003</v>
      </c>
      <c r="G42" s="1135">
        <v>0.30941800000000003</v>
      </c>
      <c r="H42" s="1140">
        <f t="shared" si="2"/>
        <v>0</v>
      </c>
      <c r="I42" s="1135">
        <v>0</v>
      </c>
      <c r="J42" s="1135">
        <v>0</v>
      </c>
      <c r="K42" s="1140"/>
      <c r="L42" s="1140"/>
      <c r="M42" s="1140">
        <f t="shared" si="3"/>
        <v>0</v>
      </c>
      <c r="N42" s="1140">
        <f t="shared" si="4"/>
        <v>0</v>
      </c>
      <c r="O42" s="1136">
        <f t="shared" si="0"/>
        <v>0</v>
      </c>
      <c r="P42" s="1062">
        <f t="shared" si="1"/>
        <v>0</v>
      </c>
    </row>
    <row r="43" spans="1:16" s="1000" customFormat="1" ht="29" outlineLevel="1" x14ac:dyDescent="0.25">
      <c r="A43" s="1137">
        <v>11.7</v>
      </c>
      <c r="B43" s="1138" t="s">
        <v>1680</v>
      </c>
      <c r="C43" s="1137" t="s">
        <v>1696</v>
      </c>
      <c r="D43" s="1053">
        <v>43609</v>
      </c>
      <c r="E43" s="1139">
        <v>0.27200000000000002</v>
      </c>
      <c r="F43" s="1135">
        <v>0.25759480000000001</v>
      </c>
      <c r="G43" s="1135">
        <v>0.25759480000000001</v>
      </c>
      <c r="H43" s="1140">
        <f t="shared" si="2"/>
        <v>0</v>
      </c>
      <c r="I43" s="1135">
        <v>0</v>
      </c>
      <c r="J43" s="1135">
        <v>0</v>
      </c>
      <c r="K43" s="1140"/>
      <c r="L43" s="1140"/>
      <c r="M43" s="1140">
        <f t="shared" si="3"/>
        <v>0</v>
      </c>
      <c r="N43" s="1140">
        <f t="shared" si="4"/>
        <v>0</v>
      </c>
      <c r="O43" s="1136">
        <f t="shared" si="0"/>
        <v>0</v>
      </c>
      <c r="P43" s="1062">
        <f t="shared" si="1"/>
        <v>0</v>
      </c>
    </row>
    <row r="44" spans="1:16" s="1000" customFormat="1" outlineLevel="1" x14ac:dyDescent="0.25">
      <c r="A44" s="1137">
        <v>11.8</v>
      </c>
      <c r="B44" s="1138" t="s">
        <v>1678</v>
      </c>
      <c r="C44" s="1137" t="s">
        <v>1696</v>
      </c>
      <c r="D44" s="1053">
        <v>43609</v>
      </c>
      <c r="E44" s="1139">
        <v>10.472</v>
      </c>
      <c r="F44" s="1135">
        <v>0</v>
      </c>
      <c r="G44" s="1135">
        <v>0</v>
      </c>
      <c r="H44" s="1140">
        <f t="shared" si="2"/>
        <v>0</v>
      </c>
      <c r="I44" s="1135">
        <v>0</v>
      </c>
      <c r="J44" s="1135">
        <v>0</v>
      </c>
      <c r="K44" s="1140"/>
      <c r="L44" s="1140"/>
      <c r="M44" s="1140">
        <f t="shared" si="3"/>
        <v>0</v>
      </c>
      <c r="N44" s="1140">
        <f t="shared" si="4"/>
        <v>0</v>
      </c>
      <c r="O44" s="1136">
        <f t="shared" si="0"/>
        <v>0</v>
      </c>
      <c r="P44" s="1062">
        <f t="shared" si="1"/>
        <v>0</v>
      </c>
    </row>
    <row r="45" spans="1:16" ht="29" outlineLevel="1" x14ac:dyDescent="0.25">
      <c r="A45" s="1151">
        <v>11.9</v>
      </c>
      <c r="B45" s="1157" t="s">
        <v>1675</v>
      </c>
      <c r="C45" s="1151" t="s">
        <v>1696</v>
      </c>
      <c r="D45" s="1052">
        <v>43609</v>
      </c>
      <c r="E45" s="1152">
        <v>1.4430000000000001</v>
      </c>
      <c r="F45" s="1135">
        <v>0</v>
      </c>
      <c r="G45" s="1135">
        <v>0</v>
      </c>
      <c r="H45" s="1146">
        <f t="shared" si="2"/>
        <v>0</v>
      </c>
      <c r="I45" s="1147">
        <v>1.01</v>
      </c>
      <c r="J45" s="1147">
        <v>0</v>
      </c>
      <c r="K45" s="1146"/>
      <c r="L45" s="1146"/>
      <c r="M45" s="1146">
        <f t="shared" si="3"/>
        <v>0</v>
      </c>
      <c r="N45" s="1146">
        <f t="shared" si="4"/>
        <v>1.01</v>
      </c>
      <c r="O45" s="1148">
        <f t="shared" si="0"/>
        <v>0</v>
      </c>
      <c r="P45" s="1054">
        <f t="shared" si="1"/>
        <v>0</v>
      </c>
    </row>
    <row r="46" spans="1:16" s="1000" customFormat="1" ht="29" outlineLevel="1" x14ac:dyDescent="0.25">
      <c r="A46" s="1159" t="s">
        <v>1672</v>
      </c>
      <c r="B46" s="1138" t="s">
        <v>1671</v>
      </c>
      <c r="C46" s="1137" t="s">
        <v>1696</v>
      </c>
      <c r="D46" s="1053">
        <v>43609</v>
      </c>
      <c r="E46" s="1139">
        <v>2.3849999999999998</v>
      </c>
      <c r="F46" s="1135">
        <v>2.3648853999999999</v>
      </c>
      <c r="G46" s="1135">
        <v>2.3648853999999999</v>
      </c>
      <c r="H46" s="1140">
        <f t="shared" si="2"/>
        <v>0</v>
      </c>
      <c r="I46" s="1135">
        <v>0</v>
      </c>
      <c r="J46" s="1135">
        <v>0</v>
      </c>
      <c r="K46" s="1140"/>
      <c r="L46" s="1140"/>
      <c r="M46" s="1140">
        <f t="shared" si="3"/>
        <v>0</v>
      </c>
      <c r="N46" s="1140">
        <f t="shared" si="4"/>
        <v>0</v>
      </c>
      <c r="O46" s="1136">
        <f t="shared" si="0"/>
        <v>0</v>
      </c>
      <c r="P46" s="1062">
        <f t="shared" si="1"/>
        <v>0</v>
      </c>
    </row>
    <row r="47" spans="1:16" ht="29" outlineLevel="1" x14ac:dyDescent="0.25">
      <c r="A47" s="1151">
        <v>11.11</v>
      </c>
      <c r="B47" s="1157" t="s">
        <v>1669</v>
      </c>
      <c r="C47" s="1151" t="s">
        <v>1696</v>
      </c>
      <c r="D47" s="1052">
        <v>43609</v>
      </c>
      <c r="E47" s="1152">
        <v>0.96799999999999997</v>
      </c>
      <c r="F47" s="1135">
        <v>0</v>
      </c>
      <c r="G47" s="1135">
        <v>0</v>
      </c>
      <c r="H47" s="1146">
        <f t="shared" si="2"/>
        <v>0</v>
      </c>
      <c r="I47" s="1147">
        <v>0</v>
      </c>
      <c r="J47" s="1147">
        <v>0</v>
      </c>
      <c r="K47" s="1146"/>
      <c r="L47" s="1146"/>
      <c r="M47" s="1146">
        <f t="shared" si="3"/>
        <v>0</v>
      </c>
      <c r="N47" s="1146">
        <f t="shared" si="4"/>
        <v>0</v>
      </c>
      <c r="O47" s="1148">
        <f t="shared" si="0"/>
        <v>0</v>
      </c>
      <c r="P47" s="1054">
        <f t="shared" si="1"/>
        <v>0</v>
      </c>
    </row>
    <row r="48" spans="1:16" s="1000" customFormat="1" ht="43.5" outlineLevel="1" x14ac:dyDescent="0.25">
      <c r="A48" s="1137">
        <v>11.12</v>
      </c>
      <c r="B48" s="1138" t="s">
        <v>1665</v>
      </c>
      <c r="C48" s="1137" t="s">
        <v>1696</v>
      </c>
      <c r="D48" s="1053">
        <v>43609</v>
      </c>
      <c r="E48" s="1139">
        <v>0.34499999999999997</v>
      </c>
      <c r="F48" s="1135">
        <v>0.16909379999999999</v>
      </c>
      <c r="G48" s="1135">
        <v>0.16909379999999999</v>
      </c>
      <c r="H48" s="1140">
        <f t="shared" si="2"/>
        <v>0</v>
      </c>
      <c r="I48" s="1135">
        <v>0</v>
      </c>
      <c r="J48" s="1135">
        <v>0</v>
      </c>
      <c r="K48" s="1140"/>
      <c r="L48" s="1140"/>
      <c r="M48" s="1140">
        <f t="shared" si="3"/>
        <v>0</v>
      </c>
      <c r="N48" s="1140">
        <f t="shared" si="4"/>
        <v>0</v>
      </c>
      <c r="O48" s="1136">
        <f t="shared" si="0"/>
        <v>0</v>
      </c>
      <c r="P48" s="1062">
        <f t="shared" si="1"/>
        <v>0</v>
      </c>
    </row>
    <row r="49" spans="1:16" s="1000" customFormat="1" outlineLevel="1" x14ac:dyDescent="0.25">
      <c r="A49" s="1137">
        <v>0</v>
      </c>
      <c r="B49" s="1138" t="s">
        <v>419</v>
      </c>
      <c r="C49" s="1137" t="s">
        <v>1696</v>
      </c>
      <c r="D49" s="1053">
        <v>43609</v>
      </c>
      <c r="E49" s="1139">
        <v>0.35099999999999998</v>
      </c>
      <c r="F49" s="1135">
        <v>0</v>
      </c>
      <c r="G49" s="1135">
        <v>0</v>
      </c>
      <c r="H49" s="1140">
        <f t="shared" si="2"/>
        <v>0</v>
      </c>
      <c r="I49" s="1135">
        <v>0</v>
      </c>
      <c r="J49" s="1135">
        <v>0</v>
      </c>
      <c r="K49" s="1140"/>
      <c r="L49" s="1140"/>
      <c r="M49" s="1140">
        <f t="shared" si="3"/>
        <v>0</v>
      </c>
      <c r="N49" s="1140">
        <f t="shared" si="4"/>
        <v>0</v>
      </c>
      <c r="O49" s="1136">
        <f t="shared" si="0"/>
        <v>0</v>
      </c>
      <c r="P49" s="1062">
        <f t="shared" si="1"/>
        <v>0</v>
      </c>
    </row>
    <row r="50" spans="1:16" s="1000" customFormat="1" ht="29" outlineLevel="1" x14ac:dyDescent="0.25">
      <c r="A50" s="1131">
        <v>12</v>
      </c>
      <c r="B50" s="1132" t="s">
        <v>1662</v>
      </c>
      <c r="C50" s="1131" t="s">
        <v>1661</v>
      </c>
      <c r="D50" s="1133">
        <v>43595</v>
      </c>
      <c r="E50" s="1134">
        <v>19.165120000000002</v>
      </c>
      <c r="F50" s="1135">
        <v>0</v>
      </c>
      <c r="G50" s="1135">
        <v>0</v>
      </c>
      <c r="H50" s="1140">
        <f t="shared" si="2"/>
        <v>0</v>
      </c>
      <c r="I50" s="1135">
        <v>0</v>
      </c>
      <c r="J50" s="1135">
        <v>0</v>
      </c>
      <c r="K50" s="1140"/>
      <c r="L50" s="1140"/>
      <c r="M50" s="1140">
        <f t="shared" si="3"/>
        <v>0</v>
      </c>
      <c r="N50" s="1140">
        <f t="shared" si="4"/>
        <v>0</v>
      </c>
      <c r="O50" s="1136">
        <f t="shared" si="0"/>
        <v>0</v>
      </c>
      <c r="P50" s="1062">
        <f t="shared" si="1"/>
        <v>0</v>
      </c>
    </row>
    <row r="51" spans="1:16" ht="29" outlineLevel="1" x14ac:dyDescent="0.25">
      <c r="A51" s="1151">
        <v>12.1</v>
      </c>
      <c r="B51" s="1157" t="s">
        <v>1660</v>
      </c>
      <c r="C51" s="1151" t="s">
        <v>1661</v>
      </c>
      <c r="D51" s="1052">
        <v>43595</v>
      </c>
      <c r="E51" s="1152">
        <v>6.0888</v>
      </c>
      <c r="F51" s="1135">
        <v>0</v>
      </c>
      <c r="G51" s="1135">
        <v>0</v>
      </c>
      <c r="H51" s="1146">
        <f t="shared" si="2"/>
        <v>0</v>
      </c>
      <c r="I51" s="1147">
        <v>0</v>
      </c>
      <c r="J51" s="1147">
        <v>0</v>
      </c>
      <c r="K51" s="1146"/>
      <c r="L51" s="1146"/>
      <c r="M51" s="1146">
        <f t="shared" si="3"/>
        <v>0</v>
      </c>
      <c r="N51" s="1146">
        <f t="shared" si="4"/>
        <v>0</v>
      </c>
      <c r="O51" s="1148">
        <f t="shared" si="0"/>
        <v>0</v>
      </c>
      <c r="P51" s="1054">
        <f t="shared" si="1"/>
        <v>0</v>
      </c>
    </row>
    <row r="52" spans="1:16" ht="29" outlineLevel="1" x14ac:dyDescent="0.25">
      <c r="A52" s="1151">
        <v>12.2</v>
      </c>
      <c r="B52" s="1157" t="s">
        <v>1657</v>
      </c>
      <c r="C52" s="1151" t="s">
        <v>1661</v>
      </c>
      <c r="D52" s="1052">
        <v>43595</v>
      </c>
      <c r="E52" s="1152">
        <v>2.9240400000000002</v>
      </c>
      <c r="F52" s="1135">
        <v>0</v>
      </c>
      <c r="G52" s="1135">
        <v>0</v>
      </c>
      <c r="H52" s="1146">
        <f t="shared" si="2"/>
        <v>0</v>
      </c>
      <c r="I52" s="1147">
        <v>0</v>
      </c>
      <c r="J52" s="1147">
        <v>0</v>
      </c>
      <c r="K52" s="1146"/>
      <c r="L52" s="1146"/>
      <c r="M52" s="1146">
        <f t="shared" si="3"/>
        <v>0</v>
      </c>
      <c r="N52" s="1146">
        <f t="shared" si="4"/>
        <v>0</v>
      </c>
      <c r="O52" s="1148">
        <f t="shared" si="0"/>
        <v>0</v>
      </c>
      <c r="P52" s="1054">
        <f t="shared" si="1"/>
        <v>0</v>
      </c>
    </row>
    <row r="53" spans="1:16" ht="29" outlineLevel="1" x14ac:dyDescent="0.25">
      <c r="A53" s="1151">
        <v>12.3</v>
      </c>
      <c r="B53" s="1157" t="s">
        <v>1654</v>
      </c>
      <c r="C53" s="1151" t="s">
        <v>1661</v>
      </c>
      <c r="D53" s="1052">
        <v>43595</v>
      </c>
      <c r="E53" s="1152">
        <v>9.5522800000000014</v>
      </c>
      <c r="F53" s="1135">
        <v>0</v>
      </c>
      <c r="G53" s="1135">
        <v>0</v>
      </c>
      <c r="H53" s="1146">
        <f t="shared" si="2"/>
        <v>0</v>
      </c>
      <c r="I53" s="1147">
        <v>0</v>
      </c>
      <c r="J53" s="1147">
        <v>0</v>
      </c>
      <c r="K53" s="1146"/>
      <c r="L53" s="1146"/>
      <c r="M53" s="1146">
        <f t="shared" si="3"/>
        <v>0</v>
      </c>
      <c r="N53" s="1146">
        <f t="shared" si="4"/>
        <v>0</v>
      </c>
      <c r="O53" s="1148">
        <f t="shared" si="0"/>
        <v>0</v>
      </c>
      <c r="P53" s="1054">
        <f t="shared" si="1"/>
        <v>0</v>
      </c>
    </row>
    <row r="54" spans="1:16" s="1000" customFormat="1" outlineLevel="1" x14ac:dyDescent="0.25">
      <c r="A54" s="1137">
        <v>0</v>
      </c>
      <c r="B54" s="1138" t="s">
        <v>419</v>
      </c>
      <c r="C54" s="1137" t="s">
        <v>1661</v>
      </c>
      <c r="D54" s="1053">
        <v>43595</v>
      </c>
      <c r="E54" s="1139">
        <v>0.6</v>
      </c>
      <c r="F54" s="1135">
        <v>0</v>
      </c>
      <c r="G54" s="1135">
        <v>0</v>
      </c>
      <c r="H54" s="1140">
        <f t="shared" si="2"/>
        <v>0</v>
      </c>
      <c r="I54" s="1135">
        <v>0</v>
      </c>
      <c r="J54" s="1135">
        <v>0</v>
      </c>
      <c r="K54" s="1140"/>
      <c r="L54" s="1140"/>
      <c r="M54" s="1140">
        <f t="shared" si="3"/>
        <v>0</v>
      </c>
      <c r="N54" s="1140">
        <f t="shared" si="4"/>
        <v>0</v>
      </c>
      <c r="O54" s="1136">
        <f t="shared" si="0"/>
        <v>0</v>
      </c>
      <c r="P54" s="1062">
        <f t="shared" si="1"/>
        <v>0</v>
      </c>
    </row>
    <row r="55" spans="1:16" s="1000" customFormat="1" ht="29" outlineLevel="1" x14ac:dyDescent="0.25">
      <c r="A55" s="1131">
        <v>13</v>
      </c>
      <c r="B55" s="1132" t="s">
        <v>1651</v>
      </c>
      <c r="C55" s="1131" t="s">
        <v>1650</v>
      </c>
      <c r="D55" s="1133">
        <v>43664</v>
      </c>
      <c r="E55" s="1134">
        <v>10.572639999999998</v>
      </c>
      <c r="F55" s="1135">
        <v>0</v>
      </c>
      <c r="G55" s="1135">
        <v>0</v>
      </c>
      <c r="H55" s="1140">
        <f t="shared" si="2"/>
        <v>0</v>
      </c>
      <c r="I55" s="1135">
        <v>0</v>
      </c>
      <c r="J55" s="1135">
        <v>0</v>
      </c>
      <c r="K55" s="1140"/>
      <c r="L55" s="1140"/>
      <c r="M55" s="1140">
        <f t="shared" si="3"/>
        <v>0</v>
      </c>
      <c r="N55" s="1140">
        <f t="shared" si="4"/>
        <v>0</v>
      </c>
      <c r="O55" s="1136">
        <f t="shared" si="0"/>
        <v>0</v>
      </c>
      <c r="P55" s="1062">
        <f t="shared" si="1"/>
        <v>0</v>
      </c>
    </row>
    <row r="56" spans="1:16" ht="29" outlineLevel="1" x14ac:dyDescent="0.25">
      <c r="A56" s="1151">
        <v>13.1</v>
      </c>
      <c r="B56" s="1160" t="s">
        <v>1649</v>
      </c>
      <c r="C56" s="1151" t="s">
        <v>1650</v>
      </c>
      <c r="D56" s="1052">
        <v>43664</v>
      </c>
      <c r="E56" s="1152">
        <v>6.5702399999999992</v>
      </c>
      <c r="F56" s="1135">
        <v>3.2721399999999998</v>
      </c>
      <c r="G56" s="1135">
        <v>3.2721399999999998</v>
      </c>
      <c r="H56" s="1146">
        <f t="shared" si="2"/>
        <v>0</v>
      </c>
      <c r="I56" s="1147">
        <v>3.27</v>
      </c>
      <c r="J56" s="1147">
        <v>3.27</v>
      </c>
      <c r="K56" s="1146"/>
      <c r="L56" s="1146"/>
      <c r="M56" s="1146">
        <f t="shared" si="3"/>
        <v>3.27</v>
      </c>
      <c r="N56" s="1146">
        <f t="shared" si="4"/>
        <v>0</v>
      </c>
      <c r="O56" s="1148">
        <f t="shared" si="0"/>
        <v>3.27</v>
      </c>
      <c r="P56" s="1054">
        <f t="shared" si="1"/>
        <v>0</v>
      </c>
    </row>
    <row r="57" spans="1:16" ht="72.5" outlineLevel="1" x14ac:dyDescent="0.25">
      <c r="A57" s="1151">
        <v>13.2</v>
      </c>
      <c r="B57" s="1160" t="s">
        <v>1648</v>
      </c>
      <c r="C57" s="1151" t="s">
        <v>1650</v>
      </c>
      <c r="D57" s="1052">
        <v>43664</v>
      </c>
      <c r="E57" s="1152">
        <v>3.8703999999999996</v>
      </c>
      <c r="F57" s="1135">
        <v>1.9116</v>
      </c>
      <c r="G57" s="1135">
        <v>1.9116</v>
      </c>
      <c r="H57" s="1146">
        <f t="shared" si="2"/>
        <v>0</v>
      </c>
      <c r="I57" s="1147">
        <v>1.91</v>
      </c>
      <c r="J57" s="1147">
        <v>1.91</v>
      </c>
      <c r="K57" s="1146"/>
      <c r="L57" s="1146"/>
      <c r="M57" s="1146">
        <f t="shared" si="3"/>
        <v>1.91</v>
      </c>
      <c r="N57" s="1146">
        <f t="shared" si="4"/>
        <v>0</v>
      </c>
      <c r="O57" s="1148">
        <f t="shared" si="0"/>
        <v>1.91</v>
      </c>
      <c r="P57" s="1054">
        <f t="shared" si="1"/>
        <v>0</v>
      </c>
    </row>
    <row r="58" spans="1:16" s="1000" customFormat="1" outlineLevel="1" x14ac:dyDescent="0.25">
      <c r="A58" s="1137">
        <v>0</v>
      </c>
      <c r="B58" s="1161" t="s">
        <v>419</v>
      </c>
      <c r="C58" s="1137" t="s">
        <v>1650</v>
      </c>
      <c r="D58" s="1053">
        <v>43664</v>
      </c>
      <c r="E58" s="1139">
        <v>0.13200000000000001</v>
      </c>
      <c r="F58" s="1135">
        <v>0</v>
      </c>
      <c r="G58" s="1135">
        <v>0</v>
      </c>
      <c r="H58" s="1140">
        <f t="shared" si="2"/>
        <v>0</v>
      </c>
      <c r="I58" s="1135">
        <v>0</v>
      </c>
      <c r="J58" s="1135">
        <v>0</v>
      </c>
      <c r="K58" s="1140"/>
      <c r="L58" s="1140"/>
      <c r="M58" s="1140">
        <f t="shared" si="3"/>
        <v>0</v>
      </c>
      <c r="N58" s="1140">
        <f t="shared" si="4"/>
        <v>0</v>
      </c>
      <c r="O58" s="1136">
        <f t="shared" si="0"/>
        <v>0</v>
      </c>
      <c r="P58" s="1062">
        <f t="shared" si="1"/>
        <v>0</v>
      </c>
    </row>
    <row r="59" spans="1:16" s="1000" customFormat="1" ht="29" outlineLevel="1" x14ac:dyDescent="0.25">
      <c r="A59" s="1131">
        <v>15</v>
      </c>
      <c r="B59" s="1132" t="s">
        <v>1645</v>
      </c>
      <c r="C59" s="1131" t="s">
        <v>1644</v>
      </c>
      <c r="D59" s="1133">
        <v>43735</v>
      </c>
      <c r="E59" s="1134">
        <v>9.8630000000000013</v>
      </c>
      <c r="F59" s="1135">
        <v>0</v>
      </c>
      <c r="G59" s="1135">
        <v>0</v>
      </c>
      <c r="H59" s="1140">
        <f t="shared" si="2"/>
        <v>0</v>
      </c>
      <c r="I59" s="1135">
        <v>0</v>
      </c>
      <c r="J59" s="1135">
        <v>0</v>
      </c>
      <c r="K59" s="1140"/>
      <c r="L59" s="1140"/>
      <c r="M59" s="1140">
        <f t="shared" si="3"/>
        <v>0</v>
      </c>
      <c r="N59" s="1140">
        <f t="shared" si="4"/>
        <v>0</v>
      </c>
      <c r="O59" s="1136">
        <f t="shared" si="0"/>
        <v>0</v>
      </c>
      <c r="P59" s="1062">
        <f t="shared" si="1"/>
        <v>0</v>
      </c>
    </row>
    <row r="60" spans="1:16" ht="29" outlineLevel="1" x14ac:dyDescent="0.25">
      <c r="A60" s="1151">
        <v>15.1</v>
      </c>
      <c r="B60" s="1157" t="s">
        <v>1643</v>
      </c>
      <c r="C60" s="1151" t="s">
        <v>1644</v>
      </c>
      <c r="D60" s="1052">
        <v>43735</v>
      </c>
      <c r="E60" s="1152">
        <v>9.8630000000000013</v>
      </c>
      <c r="F60" s="1135">
        <v>0</v>
      </c>
      <c r="G60" s="1135">
        <v>0</v>
      </c>
      <c r="H60" s="1146">
        <f t="shared" si="2"/>
        <v>0</v>
      </c>
      <c r="I60" s="1147">
        <v>0</v>
      </c>
      <c r="J60" s="1147">
        <v>0</v>
      </c>
      <c r="K60" s="1146"/>
      <c r="L60" s="1146"/>
      <c r="M60" s="1146">
        <f t="shared" si="3"/>
        <v>0</v>
      </c>
      <c r="N60" s="1146">
        <f t="shared" si="4"/>
        <v>0</v>
      </c>
      <c r="O60" s="1148">
        <f t="shared" si="0"/>
        <v>0</v>
      </c>
      <c r="P60" s="1054">
        <f t="shared" si="1"/>
        <v>0</v>
      </c>
    </row>
    <row r="61" spans="1:16" ht="29" outlineLevel="1" x14ac:dyDescent="0.25">
      <c r="A61" s="1151">
        <v>15.2</v>
      </c>
      <c r="B61" s="1157" t="s">
        <v>1641</v>
      </c>
      <c r="C61" s="1151" t="s">
        <v>1644</v>
      </c>
      <c r="D61" s="1052">
        <v>43735</v>
      </c>
      <c r="E61" s="1152">
        <v>4.2320000000000002</v>
      </c>
      <c r="F61" s="1135">
        <v>0</v>
      </c>
      <c r="G61" s="1135">
        <v>0</v>
      </c>
      <c r="H61" s="1146">
        <f t="shared" si="2"/>
        <v>0</v>
      </c>
      <c r="I61" s="1147">
        <v>0</v>
      </c>
      <c r="J61" s="1147">
        <v>0</v>
      </c>
      <c r="K61" s="1146"/>
      <c r="L61" s="1146"/>
      <c r="M61" s="1146">
        <f t="shared" si="3"/>
        <v>0</v>
      </c>
      <c r="N61" s="1146">
        <f t="shared" si="4"/>
        <v>0</v>
      </c>
      <c r="O61" s="1148">
        <f t="shared" si="0"/>
        <v>0</v>
      </c>
      <c r="P61" s="1054">
        <f t="shared" si="1"/>
        <v>0</v>
      </c>
    </row>
    <row r="62" spans="1:16" outlineLevel="1" x14ac:dyDescent="0.25">
      <c r="A62" s="1151">
        <v>15.3</v>
      </c>
      <c r="B62" s="1157" t="s">
        <v>1639</v>
      </c>
      <c r="C62" s="1151" t="s">
        <v>1644</v>
      </c>
      <c r="D62" s="1052">
        <v>43735</v>
      </c>
      <c r="E62" s="1152">
        <v>1.6</v>
      </c>
      <c r="F62" s="1135">
        <v>0</v>
      </c>
      <c r="G62" s="1135">
        <v>0</v>
      </c>
      <c r="H62" s="1146">
        <f t="shared" si="2"/>
        <v>0</v>
      </c>
      <c r="I62" s="1147">
        <v>0</v>
      </c>
      <c r="J62" s="1147">
        <v>0</v>
      </c>
      <c r="K62" s="1146"/>
      <c r="L62" s="1146"/>
      <c r="M62" s="1146">
        <f t="shared" si="3"/>
        <v>0</v>
      </c>
      <c r="N62" s="1146">
        <f t="shared" si="4"/>
        <v>0</v>
      </c>
      <c r="O62" s="1148">
        <f t="shared" si="0"/>
        <v>0</v>
      </c>
      <c r="P62" s="1054">
        <f t="shared" si="1"/>
        <v>0</v>
      </c>
    </row>
    <row r="63" spans="1:16" s="1000" customFormat="1" outlineLevel="1" x14ac:dyDescent="0.25">
      <c r="A63" s="1137">
        <v>0</v>
      </c>
      <c r="B63" s="1138" t="s">
        <v>419</v>
      </c>
      <c r="C63" s="1137" t="s">
        <v>1644</v>
      </c>
      <c r="D63" s="1053">
        <v>43735</v>
      </c>
      <c r="E63" s="1139">
        <v>1.103</v>
      </c>
      <c r="F63" s="1135">
        <v>0</v>
      </c>
      <c r="G63" s="1135">
        <v>0</v>
      </c>
      <c r="H63" s="1140">
        <f t="shared" si="2"/>
        <v>0</v>
      </c>
      <c r="I63" s="1135">
        <v>0</v>
      </c>
      <c r="J63" s="1135">
        <v>0</v>
      </c>
      <c r="K63" s="1140"/>
      <c r="L63" s="1140"/>
      <c r="M63" s="1140">
        <f t="shared" si="3"/>
        <v>0</v>
      </c>
      <c r="N63" s="1140">
        <f t="shared" si="4"/>
        <v>0</v>
      </c>
      <c r="O63" s="1136">
        <f t="shared" si="0"/>
        <v>0</v>
      </c>
      <c r="P63" s="1062">
        <f t="shared" si="1"/>
        <v>0</v>
      </c>
    </row>
    <row r="64" spans="1:16" s="1000" customFormat="1" ht="29" outlineLevel="1" x14ac:dyDescent="0.25">
      <c r="A64" s="1131">
        <v>17</v>
      </c>
      <c r="B64" s="1132" t="s">
        <v>1636</v>
      </c>
      <c r="C64" s="1131" t="s">
        <v>1635</v>
      </c>
      <c r="D64" s="1133">
        <v>44001</v>
      </c>
      <c r="E64" s="1134">
        <v>28.037129999999998</v>
      </c>
      <c r="F64" s="1135">
        <v>0</v>
      </c>
      <c r="G64" s="1135">
        <v>0</v>
      </c>
      <c r="H64" s="1140">
        <f t="shared" si="2"/>
        <v>0</v>
      </c>
      <c r="I64" s="1135">
        <v>0</v>
      </c>
      <c r="J64" s="1135">
        <v>0</v>
      </c>
      <c r="K64" s="1140"/>
      <c r="L64" s="1140"/>
      <c r="M64" s="1140">
        <f t="shared" si="3"/>
        <v>0</v>
      </c>
      <c r="N64" s="1140">
        <f t="shared" si="4"/>
        <v>0</v>
      </c>
      <c r="O64" s="1136">
        <f t="shared" si="0"/>
        <v>0</v>
      </c>
      <c r="P64" s="1062">
        <f t="shared" si="1"/>
        <v>0</v>
      </c>
    </row>
    <row r="65" spans="1:16" ht="29" outlineLevel="1" x14ac:dyDescent="0.25">
      <c r="A65" s="1151">
        <v>17.100000000000001</v>
      </c>
      <c r="B65" s="1157" t="s">
        <v>1634</v>
      </c>
      <c r="C65" s="1151" t="s">
        <v>1635</v>
      </c>
      <c r="D65" s="1052">
        <v>44001</v>
      </c>
      <c r="E65" s="1152">
        <v>8.3069639999999989</v>
      </c>
      <c r="F65" s="1135">
        <v>1.5431170000000001</v>
      </c>
      <c r="G65" s="1135">
        <v>0</v>
      </c>
      <c r="H65" s="1146">
        <f t="shared" si="2"/>
        <v>1.5431170000000001</v>
      </c>
      <c r="I65" s="1147">
        <v>0</v>
      </c>
      <c r="J65" s="1147">
        <v>0</v>
      </c>
      <c r="K65" s="1146"/>
      <c r="L65" s="1146"/>
      <c r="M65" s="1146">
        <f t="shared" si="3"/>
        <v>0</v>
      </c>
      <c r="N65" s="1146">
        <f t="shared" si="4"/>
        <v>1.5431170000000001</v>
      </c>
      <c r="O65" s="1148">
        <f t="shared" si="0"/>
        <v>0</v>
      </c>
      <c r="P65" s="1054">
        <f t="shared" si="1"/>
        <v>0</v>
      </c>
    </row>
    <row r="66" spans="1:16" ht="29" outlineLevel="1" x14ac:dyDescent="0.25">
      <c r="A66" s="1151">
        <v>17.2</v>
      </c>
      <c r="B66" s="1157" t="s">
        <v>1631</v>
      </c>
      <c r="C66" s="1151" t="s">
        <v>1635</v>
      </c>
      <c r="D66" s="1052">
        <v>44001</v>
      </c>
      <c r="E66" s="1152">
        <v>18.660166</v>
      </c>
      <c r="F66" s="1135">
        <v>0.38750000000000001</v>
      </c>
      <c r="G66" s="1135">
        <v>0</v>
      </c>
      <c r="H66" s="1146">
        <f t="shared" si="2"/>
        <v>0.38750000000000001</v>
      </c>
      <c r="I66" s="1147">
        <v>0</v>
      </c>
      <c r="J66" s="1147">
        <v>0</v>
      </c>
      <c r="K66" s="1146"/>
      <c r="L66" s="1146"/>
      <c r="M66" s="1146">
        <f t="shared" si="3"/>
        <v>0</v>
      </c>
      <c r="N66" s="1146">
        <f t="shared" si="4"/>
        <v>0.38750000000000001</v>
      </c>
      <c r="O66" s="1148">
        <f t="shared" si="0"/>
        <v>0</v>
      </c>
      <c r="P66" s="1054">
        <f t="shared" si="1"/>
        <v>0</v>
      </c>
    </row>
    <row r="67" spans="1:16" s="1000" customFormat="1" outlineLevel="1" x14ac:dyDescent="0.25">
      <c r="A67" s="1137">
        <v>0</v>
      </c>
      <c r="B67" s="1138" t="s">
        <v>419</v>
      </c>
      <c r="C67" s="1137" t="s">
        <v>1635</v>
      </c>
      <c r="D67" s="1053">
        <v>44001</v>
      </c>
      <c r="E67" s="1139">
        <v>1.07</v>
      </c>
      <c r="F67" s="1135">
        <v>0</v>
      </c>
      <c r="G67" s="1135">
        <v>0</v>
      </c>
      <c r="H67" s="1140">
        <f t="shared" si="2"/>
        <v>0</v>
      </c>
      <c r="I67" s="1135">
        <v>0</v>
      </c>
      <c r="J67" s="1135">
        <v>0</v>
      </c>
      <c r="K67" s="1140"/>
      <c r="L67" s="1140"/>
      <c r="M67" s="1140">
        <f t="shared" si="3"/>
        <v>0</v>
      </c>
      <c r="N67" s="1140">
        <f t="shared" si="4"/>
        <v>0</v>
      </c>
      <c r="O67" s="1136">
        <f t="shared" si="0"/>
        <v>0</v>
      </c>
      <c r="P67" s="1062">
        <f t="shared" si="1"/>
        <v>0</v>
      </c>
    </row>
    <row r="68" spans="1:16" s="1000" customFormat="1" ht="29" outlineLevel="1" x14ac:dyDescent="0.25">
      <c r="A68" s="1131" t="s">
        <v>1628</v>
      </c>
      <c r="B68" s="1132" t="s">
        <v>1627</v>
      </c>
      <c r="C68" s="1131" t="s">
        <v>1626</v>
      </c>
      <c r="D68" s="1133">
        <v>43052</v>
      </c>
      <c r="E68" s="1134">
        <v>1.25</v>
      </c>
      <c r="F68" s="1135">
        <v>0</v>
      </c>
      <c r="G68" s="1135">
        <v>0</v>
      </c>
      <c r="H68" s="1140">
        <f t="shared" si="2"/>
        <v>0</v>
      </c>
      <c r="I68" s="1135">
        <v>0</v>
      </c>
      <c r="J68" s="1135">
        <v>0</v>
      </c>
      <c r="K68" s="1140"/>
      <c r="L68" s="1140"/>
      <c r="M68" s="1140">
        <f t="shared" si="3"/>
        <v>0</v>
      </c>
      <c r="N68" s="1140">
        <f t="shared" si="4"/>
        <v>0</v>
      </c>
      <c r="O68" s="1136">
        <f t="shared" si="0"/>
        <v>0</v>
      </c>
      <c r="P68" s="1062">
        <f t="shared" si="1"/>
        <v>0</v>
      </c>
    </row>
    <row r="69" spans="1:16" s="1000" customFormat="1" ht="29" outlineLevel="1" x14ac:dyDescent="0.25">
      <c r="A69" s="1137" t="s">
        <v>1625</v>
      </c>
      <c r="B69" s="1138" t="s">
        <v>1624</v>
      </c>
      <c r="C69" s="1137" t="s">
        <v>1626</v>
      </c>
      <c r="D69" s="1053">
        <v>43052</v>
      </c>
      <c r="E69" s="1139">
        <v>0</v>
      </c>
      <c r="F69" s="1135">
        <v>0</v>
      </c>
      <c r="G69" s="1135">
        <v>0</v>
      </c>
      <c r="H69" s="1140">
        <f t="shared" si="2"/>
        <v>0</v>
      </c>
      <c r="I69" s="1135">
        <v>0</v>
      </c>
      <c r="J69" s="1135">
        <v>0</v>
      </c>
      <c r="K69" s="1140"/>
      <c r="L69" s="1140"/>
      <c r="M69" s="1140">
        <f t="shared" si="3"/>
        <v>0</v>
      </c>
      <c r="N69" s="1140">
        <f t="shared" si="4"/>
        <v>0</v>
      </c>
      <c r="O69" s="1136">
        <f t="shared" si="0"/>
        <v>0</v>
      </c>
      <c r="P69" s="1062">
        <f t="shared" si="1"/>
        <v>0</v>
      </c>
    </row>
    <row r="70" spans="1:16" s="1000" customFormat="1" ht="29" outlineLevel="1" x14ac:dyDescent="0.25">
      <c r="A70" s="1137" t="s">
        <v>1623</v>
      </c>
      <c r="B70" s="1138" t="s">
        <v>1622</v>
      </c>
      <c r="C70" s="1137" t="s">
        <v>1626</v>
      </c>
      <c r="D70" s="1053">
        <v>43052</v>
      </c>
      <c r="E70" s="1139">
        <v>1.25</v>
      </c>
      <c r="F70" s="1135">
        <v>0</v>
      </c>
      <c r="G70" s="1135">
        <v>0</v>
      </c>
      <c r="H70" s="1140">
        <f t="shared" si="2"/>
        <v>0</v>
      </c>
      <c r="I70" s="1135">
        <v>0</v>
      </c>
      <c r="J70" s="1135">
        <v>0</v>
      </c>
      <c r="K70" s="1140"/>
      <c r="L70" s="1140"/>
      <c r="M70" s="1140">
        <f t="shared" si="3"/>
        <v>0</v>
      </c>
      <c r="N70" s="1140">
        <f t="shared" si="4"/>
        <v>0</v>
      </c>
      <c r="O70" s="1136">
        <f t="shared" si="0"/>
        <v>0</v>
      </c>
      <c r="P70" s="1062">
        <f t="shared" si="1"/>
        <v>0</v>
      </c>
    </row>
    <row r="71" spans="1:16" s="1000" customFormat="1" outlineLevel="1" x14ac:dyDescent="0.25">
      <c r="A71" s="1137">
        <v>0</v>
      </c>
      <c r="B71" s="1138" t="s">
        <v>419</v>
      </c>
      <c r="C71" s="1137" t="s">
        <v>1626</v>
      </c>
      <c r="D71" s="1053">
        <v>43052</v>
      </c>
      <c r="E71" s="1139">
        <v>0</v>
      </c>
      <c r="F71" s="1135">
        <v>0</v>
      </c>
      <c r="G71" s="1135">
        <v>0</v>
      </c>
      <c r="H71" s="1140">
        <f t="shared" si="2"/>
        <v>0</v>
      </c>
      <c r="I71" s="1135">
        <v>0</v>
      </c>
      <c r="J71" s="1135">
        <v>0</v>
      </c>
      <c r="K71" s="1140"/>
      <c r="L71" s="1140"/>
      <c r="M71" s="1140">
        <f t="shared" si="3"/>
        <v>0</v>
      </c>
      <c r="N71" s="1140">
        <f t="shared" si="4"/>
        <v>0</v>
      </c>
      <c r="O71" s="1136">
        <f t="shared" si="0"/>
        <v>0</v>
      </c>
      <c r="P71" s="1062">
        <f t="shared" si="1"/>
        <v>0</v>
      </c>
    </row>
    <row r="72" spans="1:16" s="1000" customFormat="1" ht="43.5" outlineLevel="1" x14ac:dyDescent="0.25">
      <c r="A72" s="1131">
        <v>18</v>
      </c>
      <c r="B72" s="1132" t="s">
        <v>1619</v>
      </c>
      <c r="C72" s="1131" t="s">
        <v>1620</v>
      </c>
      <c r="D72" s="1133">
        <v>45372</v>
      </c>
      <c r="E72" s="1134">
        <v>0</v>
      </c>
      <c r="F72" s="1135">
        <v>0</v>
      </c>
      <c r="G72" s="1135">
        <v>0</v>
      </c>
      <c r="H72" s="1140">
        <f t="shared" si="2"/>
        <v>0</v>
      </c>
      <c r="I72" s="1135">
        <v>0</v>
      </c>
      <c r="J72" s="1135">
        <v>0</v>
      </c>
      <c r="K72" s="1140"/>
      <c r="L72" s="1140"/>
      <c r="M72" s="1140">
        <f t="shared" si="3"/>
        <v>0</v>
      </c>
      <c r="N72" s="1140">
        <f t="shared" si="4"/>
        <v>0</v>
      </c>
      <c r="O72" s="1136">
        <f t="shared" si="0"/>
        <v>0</v>
      </c>
      <c r="P72" s="1062">
        <f t="shared" si="1"/>
        <v>0</v>
      </c>
    </row>
    <row r="73" spans="1:16" ht="43.5" outlineLevel="1" x14ac:dyDescent="0.25">
      <c r="A73" s="1143">
        <v>0</v>
      </c>
      <c r="B73" s="1157" t="s">
        <v>1619</v>
      </c>
      <c r="C73" s="967" t="s">
        <v>1620</v>
      </c>
      <c r="D73" s="1052">
        <v>45372</v>
      </c>
      <c r="E73" s="1162">
        <v>0</v>
      </c>
      <c r="F73" s="1135">
        <v>0</v>
      </c>
      <c r="G73" s="1135">
        <v>0</v>
      </c>
      <c r="H73" s="1146">
        <f t="shared" si="2"/>
        <v>0</v>
      </c>
      <c r="I73" s="1147">
        <v>0</v>
      </c>
      <c r="J73" s="1147">
        <v>0</v>
      </c>
      <c r="K73" s="1146"/>
      <c r="L73" s="1146"/>
      <c r="M73" s="1146">
        <f t="shared" si="3"/>
        <v>0</v>
      </c>
      <c r="N73" s="1146">
        <f t="shared" si="4"/>
        <v>0</v>
      </c>
      <c r="O73" s="1148"/>
      <c r="P73" s="1054"/>
    </row>
    <row r="74" spans="1:16" outlineLevel="1" x14ac:dyDescent="0.25">
      <c r="A74" s="1143">
        <v>0</v>
      </c>
      <c r="B74" s="1157" t="s">
        <v>419</v>
      </c>
      <c r="C74" s="967" t="s">
        <v>1620</v>
      </c>
      <c r="D74" s="1052">
        <v>45372</v>
      </c>
      <c r="E74" s="1162">
        <v>0</v>
      </c>
      <c r="F74" s="1135">
        <v>0</v>
      </c>
      <c r="G74" s="1135">
        <v>0</v>
      </c>
      <c r="H74" s="1146">
        <f t="shared" si="2"/>
        <v>0</v>
      </c>
      <c r="I74" s="1147">
        <v>0</v>
      </c>
      <c r="J74" s="1147">
        <v>0</v>
      </c>
      <c r="K74" s="1146"/>
      <c r="L74" s="1146"/>
      <c r="M74" s="1146">
        <f t="shared" si="3"/>
        <v>0</v>
      </c>
      <c r="N74" s="1146">
        <f t="shared" si="4"/>
        <v>0</v>
      </c>
      <c r="O74" s="1148"/>
      <c r="P74" s="1054"/>
    </row>
    <row r="75" spans="1:16" outlineLevel="1" x14ac:dyDescent="0.25">
      <c r="A75" s="967"/>
      <c r="B75" s="968"/>
      <c r="C75" s="967"/>
      <c r="D75" s="1052"/>
      <c r="E75" s="1162"/>
      <c r="F75" s="1146"/>
      <c r="G75" s="1146"/>
      <c r="H75" s="1146"/>
      <c r="I75" s="1147"/>
      <c r="J75" s="1147"/>
      <c r="K75" s="1146"/>
      <c r="L75" s="1146"/>
      <c r="M75" s="1146"/>
      <c r="N75" s="1146"/>
      <c r="O75" s="1148"/>
      <c r="P75" s="1054"/>
    </row>
    <row r="76" spans="1:16" outlineLevel="1" x14ac:dyDescent="0.25">
      <c r="A76" s="967">
        <v>0</v>
      </c>
      <c r="B76" s="974" t="s">
        <v>906</v>
      </c>
      <c r="C76" s="967">
        <v>0</v>
      </c>
      <c r="D76" s="1052" t="s">
        <v>905</v>
      </c>
      <c r="E76" s="1162">
        <v>0</v>
      </c>
      <c r="F76" s="1146">
        <v>0</v>
      </c>
      <c r="G76" s="1146">
        <v>0</v>
      </c>
      <c r="H76" s="1146">
        <f t="shared" si="2"/>
        <v>0</v>
      </c>
      <c r="I76" s="1147">
        <v>0</v>
      </c>
      <c r="J76" s="1147">
        <v>0</v>
      </c>
      <c r="K76" s="1146"/>
      <c r="L76" s="1146"/>
      <c r="M76" s="1146">
        <f t="shared" si="3"/>
        <v>0</v>
      </c>
      <c r="N76" s="1146">
        <f t="shared" si="4"/>
        <v>0</v>
      </c>
    </row>
    <row r="77" spans="1:16" ht="29" outlineLevel="1" x14ac:dyDescent="0.25">
      <c r="A77" s="1143">
        <v>19</v>
      </c>
      <c r="B77" s="1142" t="s">
        <v>1616</v>
      </c>
      <c r="C77" s="1143" t="s">
        <v>1571</v>
      </c>
      <c r="D77" s="1144" t="s">
        <v>905</v>
      </c>
      <c r="E77" s="1145">
        <v>0</v>
      </c>
      <c r="F77" s="1146">
        <v>0</v>
      </c>
      <c r="G77" s="1146">
        <v>0</v>
      </c>
      <c r="H77" s="1146">
        <f t="shared" ref="H77:H143" si="5">F77-G77</f>
        <v>0</v>
      </c>
      <c r="I77" s="1147">
        <v>0</v>
      </c>
      <c r="J77" s="1147">
        <v>0</v>
      </c>
      <c r="K77" s="1146"/>
      <c r="L77" s="1146"/>
      <c r="M77" s="1146">
        <f t="shared" ref="M77:M143" si="6">SUM(J77:L77)</f>
        <v>0</v>
      </c>
      <c r="N77" s="1146">
        <f t="shared" ref="N77:N143" si="7">H77+I77-M77</f>
        <v>0</v>
      </c>
    </row>
    <row r="78" spans="1:16" outlineLevel="1" x14ac:dyDescent="0.25">
      <c r="A78" s="967">
        <v>19.100000000000001</v>
      </c>
      <c r="B78" s="968" t="s">
        <v>1616</v>
      </c>
      <c r="C78" s="967">
        <v>0</v>
      </c>
      <c r="D78" s="1052" t="s">
        <v>905</v>
      </c>
      <c r="E78" s="1162">
        <v>0</v>
      </c>
      <c r="F78" s="1146">
        <v>0</v>
      </c>
      <c r="G78" s="1146">
        <v>0</v>
      </c>
      <c r="H78" s="1146">
        <f t="shared" si="5"/>
        <v>0</v>
      </c>
      <c r="I78" s="1147">
        <v>0</v>
      </c>
      <c r="J78" s="1147">
        <v>0</v>
      </c>
      <c r="K78" s="1146"/>
      <c r="L78" s="1146"/>
      <c r="M78" s="1146">
        <f t="shared" si="6"/>
        <v>0</v>
      </c>
      <c r="N78" s="1146">
        <f t="shared" si="7"/>
        <v>0</v>
      </c>
    </row>
    <row r="79" spans="1:16" outlineLevel="1" x14ac:dyDescent="0.25">
      <c r="A79" s="1143">
        <v>20</v>
      </c>
      <c r="B79" s="1142" t="s">
        <v>1612</v>
      </c>
      <c r="C79" s="1143" t="s">
        <v>1571</v>
      </c>
      <c r="D79" s="1144" t="s">
        <v>905</v>
      </c>
      <c r="E79" s="1145">
        <v>0</v>
      </c>
      <c r="F79" s="1146">
        <v>0</v>
      </c>
      <c r="G79" s="1146">
        <v>0</v>
      </c>
      <c r="H79" s="1146">
        <f t="shared" si="5"/>
        <v>0</v>
      </c>
      <c r="I79" s="1147">
        <v>0</v>
      </c>
      <c r="J79" s="1147">
        <v>0</v>
      </c>
      <c r="K79" s="1146"/>
      <c r="L79" s="1146"/>
      <c r="M79" s="1146">
        <f t="shared" si="6"/>
        <v>0</v>
      </c>
      <c r="N79" s="1146">
        <f t="shared" si="7"/>
        <v>0</v>
      </c>
    </row>
    <row r="80" spans="1:16" outlineLevel="1" x14ac:dyDescent="0.25">
      <c r="A80" s="967">
        <v>20.100000000000001</v>
      </c>
      <c r="B80" s="968" t="s">
        <v>1612</v>
      </c>
      <c r="C80" s="967">
        <v>0</v>
      </c>
      <c r="D80" s="1052" t="s">
        <v>905</v>
      </c>
      <c r="E80" s="1162">
        <v>0</v>
      </c>
      <c r="F80" s="1146">
        <v>0</v>
      </c>
      <c r="G80" s="1146">
        <v>0</v>
      </c>
      <c r="H80" s="1146">
        <f t="shared" si="5"/>
        <v>0</v>
      </c>
      <c r="I80" s="1147">
        <v>0</v>
      </c>
      <c r="J80" s="1147">
        <v>0</v>
      </c>
      <c r="K80" s="1146"/>
      <c r="L80" s="1146"/>
      <c r="M80" s="1146">
        <f t="shared" si="6"/>
        <v>0</v>
      </c>
      <c r="N80" s="1146">
        <f t="shared" si="7"/>
        <v>0</v>
      </c>
    </row>
    <row r="81" spans="1:14" outlineLevel="1" x14ac:dyDescent="0.25">
      <c r="A81" s="967">
        <v>20.2</v>
      </c>
      <c r="B81" s="968" t="s">
        <v>1609</v>
      </c>
      <c r="C81" s="967">
        <v>0</v>
      </c>
      <c r="D81" s="1052" t="s">
        <v>905</v>
      </c>
      <c r="E81" s="1162">
        <v>0</v>
      </c>
      <c r="F81" s="1146">
        <v>0</v>
      </c>
      <c r="G81" s="1146">
        <v>0</v>
      </c>
      <c r="H81" s="1146">
        <f t="shared" si="5"/>
        <v>0</v>
      </c>
      <c r="I81" s="1147">
        <v>0</v>
      </c>
      <c r="J81" s="1147">
        <v>0</v>
      </c>
      <c r="K81" s="1146"/>
      <c r="L81" s="1146"/>
      <c r="M81" s="1146">
        <f t="shared" si="6"/>
        <v>0</v>
      </c>
      <c r="N81" s="1146">
        <f t="shared" si="7"/>
        <v>0</v>
      </c>
    </row>
    <row r="82" spans="1:14" outlineLevel="1" x14ac:dyDescent="0.25">
      <c r="A82" s="967">
        <v>21</v>
      </c>
      <c r="B82" s="968" t="s">
        <v>1608</v>
      </c>
      <c r="C82" s="967" t="s">
        <v>1571</v>
      </c>
      <c r="D82" s="1052" t="s">
        <v>905</v>
      </c>
      <c r="E82" s="1162">
        <v>0</v>
      </c>
      <c r="F82" s="1146">
        <v>0</v>
      </c>
      <c r="G82" s="1146">
        <v>0</v>
      </c>
      <c r="H82" s="1146">
        <f t="shared" si="5"/>
        <v>0</v>
      </c>
      <c r="I82" s="1147">
        <v>0</v>
      </c>
      <c r="J82" s="1147">
        <v>0</v>
      </c>
      <c r="K82" s="1146"/>
      <c r="L82" s="1146"/>
      <c r="M82" s="1146">
        <f t="shared" si="6"/>
        <v>0</v>
      </c>
      <c r="N82" s="1146">
        <f t="shared" si="7"/>
        <v>0</v>
      </c>
    </row>
    <row r="83" spans="1:14" outlineLevel="1" x14ac:dyDescent="0.25">
      <c r="A83" s="967">
        <v>21.1</v>
      </c>
      <c r="B83" s="968" t="s">
        <v>1606</v>
      </c>
      <c r="C83" s="967">
        <v>0</v>
      </c>
      <c r="D83" s="1052" t="s">
        <v>905</v>
      </c>
      <c r="E83" s="1162">
        <v>0</v>
      </c>
      <c r="F83" s="1146">
        <v>0</v>
      </c>
      <c r="G83" s="1146">
        <v>1</v>
      </c>
      <c r="H83" s="1146">
        <f t="shared" si="5"/>
        <v>-1</v>
      </c>
      <c r="I83" s="1147">
        <v>0</v>
      </c>
      <c r="J83" s="1147">
        <v>0</v>
      </c>
      <c r="K83" s="1146"/>
      <c r="L83" s="1146"/>
      <c r="M83" s="1146">
        <f t="shared" si="6"/>
        <v>0</v>
      </c>
      <c r="N83" s="1146">
        <f t="shared" si="7"/>
        <v>-1</v>
      </c>
    </row>
    <row r="84" spans="1:14" outlineLevel="1" x14ac:dyDescent="0.25">
      <c r="A84" s="967">
        <v>21.2</v>
      </c>
      <c r="B84" s="968" t="s">
        <v>1602</v>
      </c>
      <c r="C84" s="967">
        <v>0</v>
      </c>
      <c r="D84" s="1052" t="s">
        <v>905</v>
      </c>
      <c r="E84" s="1162">
        <v>0</v>
      </c>
      <c r="F84" s="1146">
        <v>0</v>
      </c>
      <c r="G84" s="1146">
        <v>0</v>
      </c>
      <c r="H84" s="1146">
        <f t="shared" si="5"/>
        <v>0</v>
      </c>
      <c r="I84" s="1147">
        <v>0</v>
      </c>
      <c r="J84" s="1147">
        <v>0</v>
      </c>
      <c r="K84" s="1146"/>
      <c r="L84" s="1146"/>
      <c r="M84" s="1146">
        <f t="shared" si="6"/>
        <v>0</v>
      </c>
      <c r="N84" s="1146">
        <f t="shared" si="7"/>
        <v>0</v>
      </c>
    </row>
    <row r="85" spans="1:14" outlineLevel="1" x14ac:dyDescent="0.25">
      <c r="A85" s="967">
        <v>21.3</v>
      </c>
      <c r="B85" s="968" t="s">
        <v>1601</v>
      </c>
      <c r="C85" s="967">
        <v>0</v>
      </c>
      <c r="D85" s="1052" t="s">
        <v>905</v>
      </c>
      <c r="E85" s="1162">
        <v>0</v>
      </c>
      <c r="F85" s="1146">
        <v>0</v>
      </c>
      <c r="G85" s="1146">
        <v>0</v>
      </c>
      <c r="H85" s="1146">
        <f t="shared" si="5"/>
        <v>0</v>
      </c>
      <c r="I85" s="1147">
        <v>0</v>
      </c>
      <c r="J85" s="1147">
        <v>0</v>
      </c>
      <c r="K85" s="1146"/>
      <c r="L85" s="1146"/>
      <c r="M85" s="1146">
        <f t="shared" si="6"/>
        <v>0</v>
      </c>
      <c r="N85" s="1146">
        <f t="shared" si="7"/>
        <v>0</v>
      </c>
    </row>
    <row r="86" spans="1:14" ht="29" outlineLevel="1" x14ac:dyDescent="0.25">
      <c r="A86" s="1143">
        <v>22</v>
      </c>
      <c r="B86" s="1142" t="s">
        <v>1600</v>
      </c>
      <c r="C86" s="1143" t="s">
        <v>1571</v>
      </c>
      <c r="D86" s="1144" t="s">
        <v>905</v>
      </c>
      <c r="E86" s="1145">
        <v>0</v>
      </c>
      <c r="F86" s="1146">
        <v>0</v>
      </c>
      <c r="G86" s="1146">
        <v>0</v>
      </c>
      <c r="H86" s="1146">
        <f t="shared" si="5"/>
        <v>0</v>
      </c>
      <c r="I86" s="1147">
        <v>0</v>
      </c>
      <c r="J86" s="1147">
        <v>0</v>
      </c>
      <c r="K86" s="1146"/>
      <c r="L86" s="1146"/>
      <c r="M86" s="1146">
        <f t="shared" si="6"/>
        <v>0</v>
      </c>
      <c r="N86" s="1146">
        <f t="shared" si="7"/>
        <v>0</v>
      </c>
    </row>
    <row r="87" spans="1:14" outlineLevel="1" x14ac:dyDescent="0.25">
      <c r="A87" s="967">
        <v>22.1</v>
      </c>
      <c r="B87" s="968" t="s">
        <v>1599</v>
      </c>
      <c r="C87" s="967">
        <v>0</v>
      </c>
      <c r="D87" s="1052" t="s">
        <v>905</v>
      </c>
      <c r="E87" s="1162">
        <v>0</v>
      </c>
      <c r="F87" s="1146">
        <v>0</v>
      </c>
      <c r="G87" s="1146">
        <v>0</v>
      </c>
      <c r="H87" s="1146">
        <f t="shared" si="5"/>
        <v>0</v>
      </c>
      <c r="I87" s="1147">
        <v>0</v>
      </c>
      <c r="J87" s="1147">
        <v>0</v>
      </c>
      <c r="K87" s="1146"/>
      <c r="L87" s="1146"/>
      <c r="M87" s="1146">
        <f t="shared" si="6"/>
        <v>0</v>
      </c>
      <c r="N87" s="1146">
        <f t="shared" si="7"/>
        <v>0</v>
      </c>
    </row>
    <row r="88" spans="1:14" outlineLevel="1" x14ac:dyDescent="0.25">
      <c r="A88" s="967">
        <v>22.2</v>
      </c>
      <c r="B88" s="968" t="s">
        <v>1597</v>
      </c>
      <c r="C88" s="967">
        <v>0</v>
      </c>
      <c r="D88" s="1052" t="s">
        <v>905</v>
      </c>
      <c r="E88" s="1162">
        <v>0</v>
      </c>
      <c r="F88" s="1146">
        <v>0</v>
      </c>
      <c r="G88" s="1146">
        <v>0</v>
      </c>
      <c r="H88" s="1146">
        <f t="shared" si="5"/>
        <v>0</v>
      </c>
      <c r="I88" s="1147">
        <v>0</v>
      </c>
      <c r="J88" s="1147">
        <v>0</v>
      </c>
      <c r="K88" s="1146"/>
      <c r="L88" s="1146"/>
      <c r="M88" s="1146">
        <f t="shared" si="6"/>
        <v>0</v>
      </c>
      <c r="N88" s="1146">
        <f t="shared" si="7"/>
        <v>0</v>
      </c>
    </row>
    <row r="89" spans="1:14" outlineLevel="1" x14ac:dyDescent="0.25">
      <c r="A89" s="967">
        <v>22.3</v>
      </c>
      <c r="B89" s="968" t="s">
        <v>1596</v>
      </c>
      <c r="C89" s="967">
        <v>0</v>
      </c>
      <c r="D89" s="1052" t="s">
        <v>905</v>
      </c>
      <c r="E89" s="1162">
        <v>0</v>
      </c>
      <c r="F89" s="1146">
        <v>0</v>
      </c>
      <c r="G89" s="1146">
        <v>0</v>
      </c>
      <c r="H89" s="1146">
        <f t="shared" si="5"/>
        <v>0</v>
      </c>
      <c r="I89" s="1147">
        <v>0</v>
      </c>
      <c r="J89" s="1147">
        <v>0</v>
      </c>
      <c r="K89" s="1146"/>
      <c r="L89" s="1146"/>
      <c r="M89" s="1146">
        <f t="shared" si="6"/>
        <v>0</v>
      </c>
      <c r="N89" s="1146">
        <f t="shared" si="7"/>
        <v>0</v>
      </c>
    </row>
    <row r="90" spans="1:14" outlineLevel="1" x14ac:dyDescent="0.25">
      <c r="A90" s="967">
        <v>22.4</v>
      </c>
      <c r="B90" s="968" t="s">
        <v>1594</v>
      </c>
      <c r="C90" s="967">
        <v>0</v>
      </c>
      <c r="D90" s="1052" t="s">
        <v>905</v>
      </c>
      <c r="E90" s="1162">
        <v>0</v>
      </c>
      <c r="F90" s="1146">
        <v>0</v>
      </c>
      <c r="G90" s="1146">
        <v>0</v>
      </c>
      <c r="H90" s="1146">
        <f t="shared" si="5"/>
        <v>0</v>
      </c>
      <c r="I90" s="1147">
        <v>0</v>
      </c>
      <c r="J90" s="1147">
        <v>0</v>
      </c>
      <c r="K90" s="1146"/>
      <c r="L90" s="1146"/>
      <c r="M90" s="1146">
        <f t="shared" si="6"/>
        <v>0</v>
      </c>
      <c r="N90" s="1146">
        <f t="shared" si="7"/>
        <v>0</v>
      </c>
    </row>
    <row r="91" spans="1:14" outlineLevel="1" x14ac:dyDescent="0.25">
      <c r="A91" s="967">
        <v>22.5</v>
      </c>
      <c r="B91" s="968" t="s">
        <v>1592</v>
      </c>
      <c r="C91" s="967">
        <v>0</v>
      </c>
      <c r="D91" s="1052" t="s">
        <v>905</v>
      </c>
      <c r="E91" s="1162">
        <v>0</v>
      </c>
      <c r="F91" s="1146">
        <v>0</v>
      </c>
      <c r="G91" s="1146">
        <v>0</v>
      </c>
      <c r="H91" s="1146">
        <f t="shared" si="5"/>
        <v>0</v>
      </c>
      <c r="I91" s="1147">
        <v>0</v>
      </c>
      <c r="J91" s="1147">
        <v>0</v>
      </c>
      <c r="K91" s="1146"/>
      <c r="L91" s="1146"/>
      <c r="M91" s="1146">
        <f t="shared" si="6"/>
        <v>0</v>
      </c>
      <c r="N91" s="1146">
        <f t="shared" si="7"/>
        <v>0</v>
      </c>
    </row>
    <row r="92" spans="1:14" ht="29" outlineLevel="1" x14ac:dyDescent="0.25">
      <c r="A92" s="1143">
        <v>23</v>
      </c>
      <c r="B92" s="1142" t="s">
        <v>1591</v>
      </c>
      <c r="C92" s="1143" t="s">
        <v>1571</v>
      </c>
      <c r="D92" s="1144" t="s">
        <v>905</v>
      </c>
      <c r="E92" s="1145">
        <v>0</v>
      </c>
      <c r="F92" s="1146">
        <v>0</v>
      </c>
      <c r="G92" s="1146">
        <v>0</v>
      </c>
      <c r="H92" s="1146">
        <f t="shared" si="5"/>
        <v>0</v>
      </c>
      <c r="I92" s="1147">
        <v>0</v>
      </c>
      <c r="J92" s="1147">
        <v>0</v>
      </c>
      <c r="K92" s="1146"/>
      <c r="L92" s="1146"/>
      <c r="M92" s="1146">
        <f t="shared" si="6"/>
        <v>0</v>
      </c>
      <c r="N92" s="1146">
        <f t="shared" si="7"/>
        <v>0</v>
      </c>
    </row>
    <row r="93" spans="1:14" outlineLevel="1" x14ac:dyDescent="0.25">
      <c r="A93" s="967">
        <v>23.1</v>
      </c>
      <c r="B93" s="968" t="s">
        <v>1591</v>
      </c>
      <c r="C93" s="967">
        <v>0</v>
      </c>
      <c r="D93" s="1052" t="s">
        <v>905</v>
      </c>
      <c r="E93" s="1162">
        <v>0</v>
      </c>
      <c r="F93" s="1146">
        <v>0</v>
      </c>
      <c r="G93" s="1146">
        <v>0</v>
      </c>
      <c r="H93" s="1146">
        <f t="shared" si="5"/>
        <v>0</v>
      </c>
      <c r="I93" s="1147">
        <v>0</v>
      </c>
      <c r="J93" s="1147">
        <v>0</v>
      </c>
      <c r="K93" s="1146"/>
      <c r="L93" s="1146"/>
      <c r="M93" s="1146">
        <f t="shared" si="6"/>
        <v>0</v>
      </c>
      <c r="N93" s="1146">
        <f t="shared" si="7"/>
        <v>0</v>
      </c>
    </row>
    <row r="94" spans="1:14" ht="29" outlineLevel="1" x14ac:dyDescent="0.25">
      <c r="A94" s="1143">
        <v>24</v>
      </c>
      <c r="B94" s="1142" t="s">
        <v>1589</v>
      </c>
      <c r="C94" s="1143" t="s">
        <v>1571</v>
      </c>
      <c r="D94" s="1144" t="s">
        <v>905</v>
      </c>
      <c r="E94" s="1145">
        <v>0</v>
      </c>
      <c r="F94" s="1146">
        <v>0</v>
      </c>
      <c r="G94" s="1146">
        <v>0</v>
      </c>
      <c r="H94" s="1146">
        <f t="shared" si="5"/>
        <v>0</v>
      </c>
      <c r="I94" s="1147">
        <v>0</v>
      </c>
      <c r="J94" s="1147">
        <v>0</v>
      </c>
      <c r="K94" s="1146"/>
      <c r="L94" s="1146"/>
      <c r="M94" s="1146">
        <f t="shared" si="6"/>
        <v>0</v>
      </c>
      <c r="N94" s="1146">
        <f t="shared" si="7"/>
        <v>0</v>
      </c>
    </row>
    <row r="95" spans="1:14" outlineLevel="1" x14ac:dyDescent="0.25">
      <c r="A95" s="967">
        <v>24.1</v>
      </c>
      <c r="B95" s="968" t="s">
        <v>1589</v>
      </c>
      <c r="C95" s="967">
        <v>0</v>
      </c>
      <c r="D95" s="1052" t="s">
        <v>905</v>
      </c>
      <c r="E95" s="1162">
        <v>0</v>
      </c>
      <c r="F95" s="1146">
        <v>0</v>
      </c>
      <c r="G95" s="1146">
        <v>0</v>
      </c>
      <c r="H95" s="1146">
        <f t="shared" si="5"/>
        <v>0</v>
      </c>
      <c r="I95" s="1147">
        <v>0</v>
      </c>
      <c r="J95" s="1147">
        <v>0</v>
      </c>
      <c r="K95" s="1146"/>
      <c r="L95" s="1146"/>
      <c r="M95" s="1146">
        <f t="shared" si="6"/>
        <v>0</v>
      </c>
      <c r="N95" s="1146">
        <f t="shared" si="7"/>
        <v>0</v>
      </c>
    </row>
    <row r="96" spans="1:14" ht="29" outlineLevel="1" x14ac:dyDescent="0.25">
      <c r="A96" s="1143">
        <v>25</v>
      </c>
      <c r="B96" s="1142" t="s">
        <v>1588</v>
      </c>
      <c r="C96" s="1143" t="s">
        <v>1571</v>
      </c>
      <c r="D96" s="1144" t="s">
        <v>905</v>
      </c>
      <c r="E96" s="1145">
        <v>0</v>
      </c>
      <c r="F96" s="1146">
        <v>0</v>
      </c>
      <c r="G96" s="1146">
        <v>0</v>
      </c>
      <c r="H96" s="1146">
        <f t="shared" si="5"/>
        <v>0</v>
      </c>
      <c r="I96" s="1147">
        <v>0</v>
      </c>
      <c r="J96" s="1147">
        <v>0</v>
      </c>
      <c r="K96" s="1146"/>
      <c r="L96" s="1146"/>
      <c r="M96" s="1146">
        <f t="shared" si="6"/>
        <v>0</v>
      </c>
      <c r="N96" s="1146">
        <f t="shared" si="7"/>
        <v>0</v>
      </c>
    </row>
    <row r="97" spans="1:14" outlineLevel="1" x14ac:dyDescent="0.25">
      <c r="A97" s="967">
        <v>25.1</v>
      </c>
      <c r="B97" s="968" t="s">
        <v>1587</v>
      </c>
      <c r="C97" s="967">
        <v>0</v>
      </c>
      <c r="D97" s="1052" t="s">
        <v>905</v>
      </c>
      <c r="E97" s="1162">
        <v>0</v>
      </c>
      <c r="F97" s="1146">
        <v>0</v>
      </c>
      <c r="G97" s="1146">
        <v>0</v>
      </c>
      <c r="H97" s="1146">
        <f t="shared" si="5"/>
        <v>0</v>
      </c>
      <c r="I97" s="1147">
        <v>0</v>
      </c>
      <c r="J97" s="1147">
        <v>0</v>
      </c>
      <c r="K97" s="1146"/>
      <c r="L97" s="1146"/>
      <c r="M97" s="1146">
        <f t="shared" si="6"/>
        <v>0</v>
      </c>
      <c r="N97" s="1146">
        <f t="shared" si="7"/>
        <v>0</v>
      </c>
    </row>
    <row r="98" spans="1:14" outlineLevel="1" x14ac:dyDescent="0.25">
      <c r="A98" s="967">
        <v>25.2</v>
      </c>
      <c r="B98" s="968" t="s">
        <v>1586</v>
      </c>
      <c r="C98" s="967">
        <v>0</v>
      </c>
      <c r="D98" s="1052" t="s">
        <v>905</v>
      </c>
      <c r="E98" s="1162">
        <v>0</v>
      </c>
      <c r="F98" s="1146">
        <v>0</v>
      </c>
      <c r="G98" s="1146">
        <v>0</v>
      </c>
      <c r="H98" s="1146">
        <f t="shared" si="5"/>
        <v>0</v>
      </c>
      <c r="I98" s="1147">
        <v>0</v>
      </c>
      <c r="J98" s="1147">
        <v>0</v>
      </c>
      <c r="K98" s="1146"/>
      <c r="L98" s="1146"/>
      <c r="M98" s="1146">
        <f t="shared" si="6"/>
        <v>0</v>
      </c>
      <c r="N98" s="1146">
        <f t="shared" si="7"/>
        <v>0</v>
      </c>
    </row>
    <row r="99" spans="1:14" outlineLevel="1" x14ac:dyDescent="0.25">
      <c r="A99" s="967">
        <v>25.3</v>
      </c>
      <c r="B99" s="968" t="s">
        <v>1585</v>
      </c>
      <c r="C99" s="967">
        <v>0</v>
      </c>
      <c r="D99" s="1052" t="s">
        <v>905</v>
      </c>
      <c r="E99" s="1162">
        <v>0</v>
      </c>
      <c r="F99" s="1146">
        <v>0</v>
      </c>
      <c r="G99" s="1146">
        <v>0</v>
      </c>
      <c r="H99" s="1146">
        <f t="shared" si="5"/>
        <v>0</v>
      </c>
      <c r="I99" s="1147">
        <v>0</v>
      </c>
      <c r="J99" s="1147">
        <v>0</v>
      </c>
      <c r="K99" s="1146"/>
      <c r="L99" s="1146"/>
      <c r="M99" s="1146">
        <f t="shared" si="6"/>
        <v>0</v>
      </c>
      <c r="N99" s="1146">
        <f t="shared" si="7"/>
        <v>0</v>
      </c>
    </row>
    <row r="100" spans="1:14" ht="29" outlineLevel="1" x14ac:dyDescent="0.25">
      <c r="A100" s="1143">
        <v>26</v>
      </c>
      <c r="B100" s="1142" t="s">
        <v>1583</v>
      </c>
      <c r="C100" s="1143" t="s">
        <v>1571</v>
      </c>
      <c r="D100" s="1144" t="s">
        <v>905</v>
      </c>
      <c r="E100" s="1145">
        <v>0</v>
      </c>
      <c r="F100" s="1146">
        <v>0</v>
      </c>
      <c r="G100" s="1146">
        <v>0</v>
      </c>
      <c r="H100" s="1146">
        <f t="shared" si="5"/>
        <v>0</v>
      </c>
      <c r="I100" s="1147">
        <v>0</v>
      </c>
      <c r="J100" s="1147">
        <v>0</v>
      </c>
      <c r="K100" s="1146"/>
      <c r="L100" s="1146"/>
      <c r="M100" s="1146">
        <f t="shared" si="6"/>
        <v>0</v>
      </c>
      <c r="N100" s="1146">
        <f t="shared" si="7"/>
        <v>0</v>
      </c>
    </row>
    <row r="101" spans="1:14" outlineLevel="1" x14ac:dyDescent="0.25">
      <c r="A101" s="967">
        <v>26.1</v>
      </c>
      <c r="B101" s="968" t="s">
        <v>1582</v>
      </c>
      <c r="C101" s="967">
        <v>0</v>
      </c>
      <c r="D101" s="1052" t="s">
        <v>905</v>
      </c>
      <c r="E101" s="1162">
        <v>0</v>
      </c>
      <c r="F101" s="1146">
        <v>0</v>
      </c>
      <c r="G101" s="1146">
        <v>0</v>
      </c>
      <c r="H101" s="1146">
        <f t="shared" si="5"/>
        <v>0</v>
      </c>
      <c r="I101" s="1147">
        <v>0</v>
      </c>
      <c r="J101" s="1147">
        <v>0</v>
      </c>
      <c r="K101" s="1146"/>
      <c r="L101" s="1146"/>
      <c r="M101" s="1146">
        <f t="shared" si="6"/>
        <v>0</v>
      </c>
      <c r="N101" s="1146">
        <f t="shared" si="7"/>
        <v>0</v>
      </c>
    </row>
    <row r="102" spans="1:14" outlineLevel="1" x14ac:dyDescent="0.25">
      <c r="A102" s="967">
        <v>26.2</v>
      </c>
      <c r="B102" s="968" t="s">
        <v>1580</v>
      </c>
      <c r="C102" s="967">
        <v>0</v>
      </c>
      <c r="D102" s="1052" t="s">
        <v>905</v>
      </c>
      <c r="E102" s="1162">
        <v>0</v>
      </c>
      <c r="F102" s="1146">
        <v>0</v>
      </c>
      <c r="G102" s="1146">
        <v>0</v>
      </c>
      <c r="H102" s="1146">
        <f t="shared" si="5"/>
        <v>0</v>
      </c>
      <c r="I102" s="1147">
        <v>0</v>
      </c>
      <c r="J102" s="1147">
        <v>0</v>
      </c>
      <c r="K102" s="1146"/>
      <c r="L102" s="1146"/>
      <c r="M102" s="1146">
        <f t="shared" si="6"/>
        <v>0</v>
      </c>
      <c r="N102" s="1146">
        <f t="shared" si="7"/>
        <v>0</v>
      </c>
    </row>
    <row r="103" spans="1:14" outlineLevel="1" x14ac:dyDescent="0.25">
      <c r="A103" s="967">
        <v>26.3</v>
      </c>
      <c r="B103" s="968" t="s">
        <v>1578</v>
      </c>
      <c r="C103" s="967">
        <v>0</v>
      </c>
      <c r="D103" s="1052" t="s">
        <v>905</v>
      </c>
      <c r="E103" s="1162">
        <v>0</v>
      </c>
      <c r="F103" s="1146">
        <v>0</v>
      </c>
      <c r="G103" s="1146">
        <v>0</v>
      </c>
      <c r="H103" s="1146">
        <f t="shared" si="5"/>
        <v>0</v>
      </c>
      <c r="I103" s="1147">
        <v>0</v>
      </c>
      <c r="J103" s="1147">
        <v>0</v>
      </c>
      <c r="K103" s="1146"/>
      <c r="L103" s="1146"/>
      <c r="M103" s="1146">
        <f t="shared" si="6"/>
        <v>0</v>
      </c>
      <c r="N103" s="1146">
        <f t="shared" si="7"/>
        <v>0</v>
      </c>
    </row>
    <row r="104" spans="1:14" outlineLevel="1" x14ac:dyDescent="0.25">
      <c r="A104" s="967">
        <v>26.4</v>
      </c>
      <c r="B104" s="968" t="s">
        <v>1577</v>
      </c>
      <c r="C104" s="967">
        <v>0</v>
      </c>
      <c r="D104" s="1052" t="s">
        <v>905</v>
      </c>
      <c r="E104" s="1162">
        <v>0</v>
      </c>
      <c r="F104" s="1146">
        <v>0</v>
      </c>
      <c r="G104" s="1146">
        <v>0</v>
      </c>
      <c r="H104" s="1146">
        <f t="shared" si="5"/>
        <v>0</v>
      </c>
      <c r="I104" s="1147">
        <v>0</v>
      </c>
      <c r="J104" s="1147">
        <v>0</v>
      </c>
      <c r="K104" s="1146"/>
      <c r="L104" s="1146"/>
      <c r="M104" s="1146">
        <f t="shared" si="6"/>
        <v>0</v>
      </c>
      <c r="N104" s="1146">
        <f t="shared" si="7"/>
        <v>0</v>
      </c>
    </row>
    <row r="105" spans="1:14" outlineLevel="1" x14ac:dyDescent="0.25">
      <c r="A105" s="967">
        <v>26.5</v>
      </c>
      <c r="B105" s="968" t="s">
        <v>1576</v>
      </c>
      <c r="C105" s="967">
        <v>0</v>
      </c>
      <c r="D105" s="1052" t="s">
        <v>905</v>
      </c>
      <c r="E105" s="1162">
        <v>0</v>
      </c>
      <c r="F105" s="1146">
        <v>0</v>
      </c>
      <c r="G105" s="1146">
        <v>0</v>
      </c>
      <c r="H105" s="1146">
        <f t="shared" si="5"/>
        <v>0</v>
      </c>
      <c r="I105" s="1147">
        <v>0</v>
      </c>
      <c r="J105" s="1147">
        <v>0</v>
      </c>
      <c r="K105" s="1146"/>
      <c r="L105" s="1146"/>
      <c r="M105" s="1146">
        <f t="shared" si="6"/>
        <v>0</v>
      </c>
      <c r="N105" s="1146">
        <f t="shared" si="7"/>
        <v>0</v>
      </c>
    </row>
    <row r="106" spans="1:14" outlineLevel="1" x14ac:dyDescent="0.25">
      <c r="A106" s="967">
        <v>26.6</v>
      </c>
      <c r="B106" s="968" t="s">
        <v>1574</v>
      </c>
      <c r="C106" s="967">
        <v>0</v>
      </c>
      <c r="D106" s="1052" t="s">
        <v>905</v>
      </c>
      <c r="E106" s="1162">
        <v>0</v>
      </c>
      <c r="F106" s="1146">
        <v>0</v>
      </c>
      <c r="G106" s="1146">
        <v>0</v>
      </c>
      <c r="H106" s="1146">
        <f t="shared" si="5"/>
        <v>0</v>
      </c>
      <c r="I106" s="1147">
        <v>0</v>
      </c>
      <c r="J106" s="1147">
        <v>0</v>
      </c>
      <c r="K106" s="1146"/>
      <c r="L106" s="1146"/>
      <c r="M106" s="1146">
        <f t="shared" si="6"/>
        <v>0</v>
      </c>
      <c r="N106" s="1146">
        <f t="shared" si="7"/>
        <v>0</v>
      </c>
    </row>
    <row r="107" spans="1:14" ht="29" outlineLevel="1" x14ac:dyDescent="0.25">
      <c r="A107" s="1143">
        <v>27</v>
      </c>
      <c r="B107" s="1142" t="s">
        <v>1572</v>
      </c>
      <c r="C107" s="1143" t="s">
        <v>1571</v>
      </c>
      <c r="D107" s="1144" t="s">
        <v>905</v>
      </c>
      <c r="E107" s="1145">
        <v>0</v>
      </c>
      <c r="F107" s="1146">
        <v>0</v>
      </c>
      <c r="G107" s="1146">
        <v>0</v>
      </c>
      <c r="H107" s="1146">
        <f t="shared" si="5"/>
        <v>0</v>
      </c>
      <c r="I107" s="1147">
        <v>0</v>
      </c>
      <c r="J107" s="1147">
        <v>0</v>
      </c>
      <c r="K107" s="1146"/>
      <c r="L107" s="1146"/>
      <c r="M107" s="1146">
        <f t="shared" si="6"/>
        <v>0</v>
      </c>
      <c r="N107" s="1146">
        <f t="shared" si="7"/>
        <v>0</v>
      </c>
    </row>
    <row r="108" spans="1:14" outlineLevel="1" x14ac:dyDescent="0.25">
      <c r="A108" s="967">
        <v>27.1</v>
      </c>
      <c r="B108" s="968" t="s">
        <v>1569</v>
      </c>
      <c r="C108" s="967">
        <v>0</v>
      </c>
      <c r="D108" s="1052" t="s">
        <v>905</v>
      </c>
      <c r="E108" s="1162">
        <v>0</v>
      </c>
      <c r="F108" s="1146">
        <v>0</v>
      </c>
      <c r="G108" s="1146">
        <v>0</v>
      </c>
      <c r="H108" s="1146">
        <f t="shared" si="5"/>
        <v>0</v>
      </c>
      <c r="I108" s="1147">
        <v>0</v>
      </c>
      <c r="J108" s="1147">
        <v>0</v>
      </c>
      <c r="K108" s="1146"/>
      <c r="L108" s="1146"/>
      <c r="M108" s="1146">
        <f t="shared" si="6"/>
        <v>0</v>
      </c>
      <c r="N108" s="1146">
        <f t="shared" si="7"/>
        <v>0</v>
      </c>
    </row>
    <row r="109" spans="1:14" outlineLevel="1" x14ac:dyDescent="0.25">
      <c r="A109" s="967">
        <v>27.2</v>
      </c>
      <c r="B109" s="968" t="s">
        <v>1568</v>
      </c>
      <c r="C109" s="967">
        <v>0</v>
      </c>
      <c r="D109" s="1052" t="s">
        <v>905</v>
      </c>
      <c r="E109" s="1162">
        <v>0</v>
      </c>
      <c r="F109" s="1146">
        <v>0</v>
      </c>
      <c r="G109" s="1146">
        <v>0</v>
      </c>
      <c r="H109" s="1146">
        <f t="shared" si="5"/>
        <v>0</v>
      </c>
      <c r="I109" s="1147">
        <v>0</v>
      </c>
      <c r="J109" s="1147">
        <v>0</v>
      </c>
      <c r="K109" s="1146"/>
      <c r="L109" s="1146"/>
      <c r="M109" s="1146">
        <f t="shared" si="6"/>
        <v>0</v>
      </c>
      <c r="N109" s="1146">
        <f t="shared" si="7"/>
        <v>0</v>
      </c>
    </row>
    <row r="110" spans="1:14" ht="51" customHeight="1" outlineLevel="1" x14ac:dyDescent="0.25">
      <c r="A110" s="967">
        <v>27.3</v>
      </c>
      <c r="B110" s="968" t="s">
        <v>1567</v>
      </c>
      <c r="C110" s="967">
        <v>0</v>
      </c>
      <c r="D110" s="1052" t="s">
        <v>905</v>
      </c>
      <c r="E110" s="1162">
        <v>0</v>
      </c>
      <c r="F110" s="1146">
        <v>0</v>
      </c>
      <c r="G110" s="1146">
        <v>0</v>
      </c>
      <c r="H110" s="1146">
        <f t="shared" si="5"/>
        <v>0</v>
      </c>
      <c r="I110" s="1147">
        <v>0</v>
      </c>
      <c r="J110" s="1147">
        <v>0</v>
      </c>
      <c r="K110" s="1146"/>
      <c r="L110" s="1146"/>
      <c r="M110" s="1146">
        <f t="shared" si="6"/>
        <v>0</v>
      </c>
      <c r="N110" s="1146">
        <f t="shared" si="7"/>
        <v>0</v>
      </c>
    </row>
    <row r="111" spans="1:14" outlineLevel="1" x14ac:dyDescent="0.25">
      <c r="A111" s="967">
        <v>27.4</v>
      </c>
      <c r="B111" s="968" t="s">
        <v>1565</v>
      </c>
      <c r="C111" s="967">
        <v>0</v>
      </c>
      <c r="D111" s="1052" t="s">
        <v>905</v>
      </c>
      <c r="E111" s="1162">
        <v>0</v>
      </c>
      <c r="F111" s="1146">
        <v>0</v>
      </c>
      <c r="G111" s="1146">
        <v>0</v>
      </c>
      <c r="H111" s="1146">
        <f t="shared" si="5"/>
        <v>0</v>
      </c>
      <c r="I111" s="1147">
        <v>0</v>
      </c>
      <c r="J111" s="1147">
        <v>0</v>
      </c>
      <c r="K111" s="1146"/>
      <c r="L111" s="1146"/>
      <c r="M111" s="1146">
        <f t="shared" si="6"/>
        <v>0</v>
      </c>
      <c r="N111" s="1146">
        <f t="shared" si="7"/>
        <v>0</v>
      </c>
    </row>
    <row r="112" spans="1:14" outlineLevel="1" x14ac:dyDescent="0.25">
      <c r="A112" s="967">
        <v>27.5</v>
      </c>
      <c r="B112" s="968" t="s">
        <v>1563</v>
      </c>
      <c r="C112" s="967">
        <v>0</v>
      </c>
      <c r="D112" s="1052" t="s">
        <v>905</v>
      </c>
      <c r="E112" s="1162">
        <v>0</v>
      </c>
      <c r="F112" s="1146">
        <v>0</v>
      </c>
      <c r="G112" s="1146">
        <v>0</v>
      </c>
      <c r="H112" s="1146">
        <f t="shared" si="5"/>
        <v>0</v>
      </c>
      <c r="I112" s="1147">
        <v>0</v>
      </c>
      <c r="J112" s="1147">
        <v>0</v>
      </c>
      <c r="K112" s="1146"/>
      <c r="L112" s="1146"/>
      <c r="M112" s="1146">
        <f t="shared" si="6"/>
        <v>0</v>
      </c>
      <c r="N112" s="1146">
        <f t="shared" si="7"/>
        <v>0</v>
      </c>
    </row>
    <row r="113" spans="1:14" outlineLevel="1" x14ac:dyDescent="0.25">
      <c r="A113" s="967">
        <v>27.6</v>
      </c>
      <c r="B113" s="968" t="s">
        <v>1561</v>
      </c>
      <c r="C113" s="967">
        <v>0</v>
      </c>
      <c r="D113" s="1052" t="s">
        <v>905</v>
      </c>
      <c r="E113" s="1162">
        <v>0</v>
      </c>
      <c r="F113" s="1146">
        <v>0</v>
      </c>
      <c r="G113" s="1146">
        <v>0</v>
      </c>
      <c r="H113" s="1146">
        <f t="shared" si="5"/>
        <v>0</v>
      </c>
      <c r="I113" s="1147">
        <v>0</v>
      </c>
      <c r="J113" s="1147">
        <v>0</v>
      </c>
      <c r="K113" s="1146"/>
      <c r="L113" s="1146"/>
      <c r="M113" s="1146">
        <f t="shared" si="6"/>
        <v>0</v>
      </c>
      <c r="N113" s="1146">
        <f t="shared" si="7"/>
        <v>0</v>
      </c>
    </row>
    <row r="114" spans="1:14" outlineLevel="1" x14ac:dyDescent="0.25">
      <c r="A114" s="967">
        <v>27.7</v>
      </c>
      <c r="B114" s="968" t="s">
        <v>1560</v>
      </c>
      <c r="C114" s="967">
        <v>0</v>
      </c>
      <c r="D114" s="1052" t="s">
        <v>905</v>
      </c>
      <c r="E114" s="1162">
        <v>0</v>
      </c>
      <c r="F114" s="1146">
        <v>0</v>
      </c>
      <c r="G114" s="1146">
        <v>0</v>
      </c>
      <c r="H114" s="1146">
        <f t="shared" si="5"/>
        <v>0</v>
      </c>
      <c r="I114" s="1147">
        <v>0</v>
      </c>
      <c r="J114" s="1147">
        <v>0</v>
      </c>
      <c r="K114" s="1146"/>
      <c r="L114" s="1146"/>
      <c r="M114" s="1146">
        <f t="shared" si="6"/>
        <v>0</v>
      </c>
      <c r="N114" s="1146">
        <f t="shared" si="7"/>
        <v>0</v>
      </c>
    </row>
    <row r="115" spans="1:14" outlineLevel="1" x14ac:dyDescent="0.25">
      <c r="A115" s="967">
        <v>27.8</v>
      </c>
      <c r="B115" s="968" t="s">
        <v>1559</v>
      </c>
      <c r="C115" s="967">
        <v>0</v>
      </c>
      <c r="D115" s="1052" t="s">
        <v>905</v>
      </c>
      <c r="E115" s="1162">
        <v>0</v>
      </c>
      <c r="F115" s="1146">
        <v>0</v>
      </c>
      <c r="G115" s="1146">
        <v>0</v>
      </c>
      <c r="H115" s="1146">
        <f t="shared" si="5"/>
        <v>0</v>
      </c>
      <c r="I115" s="1147">
        <v>0</v>
      </c>
      <c r="J115" s="1147">
        <v>0</v>
      </c>
      <c r="K115" s="1146"/>
      <c r="L115" s="1146"/>
      <c r="M115" s="1146">
        <f t="shared" si="6"/>
        <v>0</v>
      </c>
      <c r="N115" s="1146">
        <f t="shared" si="7"/>
        <v>0</v>
      </c>
    </row>
    <row r="116" spans="1:14" outlineLevel="1" x14ac:dyDescent="0.25">
      <c r="A116" s="967">
        <v>27.9</v>
      </c>
      <c r="B116" s="968" t="s">
        <v>1557</v>
      </c>
      <c r="C116" s="967">
        <v>0</v>
      </c>
      <c r="D116" s="1052" t="s">
        <v>905</v>
      </c>
      <c r="E116" s="1162">
        <v>0</v>
      </c>
      <c r="F116" s="1146">
        <v>0</v>
      </c>
      <c r="G116" s="1146">
        <v>0</v>
      </c>
      <c r="H116" s="1146">
        <f t="shared" si="5"/>
        <v>0</v>
      </c>
      <c r="I116" s="1147">
        <v>0</v>
      </c>
      <c r="J116" s="1147">
        <v>0</v>
      </c>
      <c r="K116" s="1146"/>
      <c r="L116" s="1146"/>
      <c r="M116" s="1146">
        <f t="shared" si="6"/>
        <v>0</v>
      </c>
      <c r="N116" s="1146">
        <f t="shared" si="7"/>
        <v>0</v>
      </c>
    </row>
    <row r="117" spans="1:14" outlineLevel="1" x14ac:dyDescent="0.25">
      <c r="A117" s="967">
        <v>0</v>
      </c>
      <c r="B117" s="968">
        <v>0</v>
      </c>
      <c r="C117" s="967">
        <v>0</v>
      </c>
      <c r="D117" s="1052" t="s">
        <v>905</v>
      </c>
      <c r="E117" s="1162">
        <v>0</v>
      </c>
      <c r="F117" s="1146">
        <v>0</v>
      </c>
      <c r="G117" s="1146">
        <v>0</v>
      </c>
      <c r="H117" s="1146">
        <f t="shared" si="5"/>
        <v>0</v>
      </c>
      <c r="I117" s="1147">
        <v>0</v>
      </c>
      <c r="J117" s="1147">
        <v>0</v>
      </c>
      <c r="K117" s="1146"/>
      <c r="L117" s="1146"/>
      <c r="M117" s="1146">
        <f t="shared" si="6"/>
        <v>0</v>
      </c>
      <c r="N117" s="1146">
        <f t="shared" si="7"/>
        <v>0</v>
      </c>
    </row>
    <row r="118" spans="1:14" outlineLevel="1" x14ac:dyDescent="0.25">
      <c r="A118" s="967">
        <v>0</v>
      </c>
      <c r="B118" s="1007" t="s">
        <v>907</v>
      </c>
      <c r="C118" s="967">
        <v>0</v>
      </c>
      <c r="D118" s="1052" t="s">
        <v>905</v>
      </c>
      <c r="E118" s="1162">
        <v>0</v>
      </c>
      <c r="F118" s="1146">
        <v>0</v>
      </c>
      <c r="G118" s="1146">
        <v>0</v>
      </c>
      <c r="H118" s="1146">
        <f t="shared" si="5"/>
        <v>0</v>
      </c>
      <c r="I118" s="1147">
        <v>0</v>
      </c>
      <c r="J118" s="1147">
        <v>0</v>
      </c>
      <c r="K118" s="1146"/>
      <c r="L118" s="1146"/>
      <c r="M118" s="1146">
        <f t="shared" si="6"/>
        <v>0</v>
      </c>
      <c r="N118" s="1146">
        <f t="shared" si="7"/>
        <v>0</v>
      </c>
    </row>
    <row r="119" spans="1:14" outlineLevel="1" x14ac:dyDescent="0.25">
      <c r="A119" s="1038">
        <v>1</v>
      </c>
      <c r="B119" s="995" t="s">
        <v>1555</v>
      </c>
      <c r="C119" s="1038" t="s">
        <v>901</v>
      </c>
      <c r="D119" s="1053" t="s">
        <v>905</v>
      </c>
      <c r="E119" s="1163">
        <v>0</v>
      </c>
      <c r="F119" s="1140">
        <v>3.9530000000000003E-2</v>
      </c>
      <c r="G119" s="1140">
        <v>3.9530000000000003E-2</v>
      </c>
      <c r="H119" s="1140">
        <f t="shared" si="5"/>
        <v>0</v>
      </c>
      <c r="I119" s="1135">
        <v>0</v>
      </c>
      <c r="J119" s="1135">
        <v>0</v>
      </c>
      <c r="K119" s="1140"/>
      <c r="L119" s="1140"/>
      <c r="M119" s="1140">
        <f t="shared" si="6"/>
        <v>0</v>
      </c>
      <c r="N119" s="1140">
        <f t="shared" si="7"/>
        <v>0</v>
      </c>
    </row>
    <row r="120" spans="1:14" outlineLevel="1" x14ac:dyDescent="0.25">
      <c r="A120" s="1038">
        <v>2</v>
      </c>
      <c r="B120" s="995" t="s">
        <v>1553</v>
      </c>
      <c r="C120" s="1038" t="s">
        <v>901</v>
      </c>
      <c r="D120" s="1053" t="s">
        <v>905</v>
      </c>
      <c r="E120" s="1163">
        <v>0</v>
      </c>
      <c r="F120" s="1140">
        <v>3.4143300000000001E-2</v>
      </c>
      <c r="G120" s="1140">
        <v>3.4143300000000001E-2</v>
      </c>
      <c r="H120" s="1140">
        <f t="shared" si="5"/>
        <v>0</v>
      </c>
      <c r="I120" s="1135">
        <v>0</v>
      </c>
      <c r="J120" s="1135">
        <v>0</v>
      </c>
      <c r="K120" s="1140"/>
      <c r="L120" s="1140"/>
      <c r="M120" s="1140">
        <f t="shared" si="6"/>
        <v>0</v>
      </c>
      <c r="N120" s="1140">
        <f t="shared" si="7"/>
        <v>0</v>
      </c>
    </row>
    <row r="121" spans="1:14" outlineLevel="1" x14ac:dyDescent="0.25">
      <c r="A121" s="1038">
        <v>3</v>
      </c>
      <c r="B121" s="995" t="s">
        <v>1551</v>
      </c>
      <c r="C121" s="1038" t="s">
        <v>901</v>
      </c>
      <c r="D121" s="1053" t="s">
        <v>905</v>
      </c>
      <c r="E121" s="1163">
        <v>0</v>
      </c>
      <c r="F121" s="1140">
        <v>2.9798000000000002E-2</v>
      </c>
      <c r="G121" s="1140">
        <v>2.9798000000000002E-2</v>
      </c>
      <c r="H121" s="1140">
        <f t="shared" si="5"/>
        <v>0</v>
      </c>
      <c r="I121" s="1135">
        <v>0</v>
      </c>
      <c r="J121" s="1135">
        <v>0</v>
      </c>
      <c r="K121" s="1140"/>
      <c r="L121" s="1140"/>
      <c r="M121" s="1140">
        <f t="shared" si="6"/>
        <v>0</v>
      </c>
      <c r="N121" s="1140">
        <f t="shared" si="7"/>
        <v>0</v>
      </c>
    </row>
    <row r="122" spans="1:14" outlineLevel="1" x14ac:dyDescent="0.25">
      <c r="A122" s="1038">
        <v>4</v>
      </c>
      <c r="B122" s="995" t="s">
        <v>1549</v>
      </c>
      <c r="C122" s="1038" t="s">
        <v>901</v>
      </c>
      <c r="D122" s="1053" t="s">
        <v>905</v>
      </c>
      <c r="E122" s="1163">
        <v>0</v>
      </c>
      <c r="F122" s="1140">
        <v>1.7857399999999999E-2</v>
      </c>
      <c r="G122" s="1140">
        <v>1.7857399999999999E-2</v>
      </c>
      <c r="H122" s="1140">
        <f t="shared" si="5"/>
        <v>0</v>
      </c>
      <c r="I122" s="1135">
        <v>0</v>
      </c>
      <c r="J122" s="1135">
        <v>0</v>
      </c>
      <c r="K122" s="1140"/>
      <c r="L122" s="1140"/>
      <c r="M122" s="1140">
        <f t="shared" si="6"/>
        <v>0</v>
      </c>
      <c r="N122" s="1140">
        <f t="shared" si="7"/>
        <v>0</v>
      </c>
    </row>
    <row r="123" spans="1:14" outlineLevel="1" x14ac:dyDescent="0.25">
      <c r="A123" s="1038">
        <v>5</v>
      </c>
      <c r="B123" s="995" t="s">
        <v>1547</v>
      </c>
      <c r="C123" s="1038" t="s">
        <v>901</v>
      </c>
      <c r="D123" s="1053" t="s">
        <v>905</v>
      </c>
      <c r="E123" s="1163">
        <v>0</v>
      </c>
      <c r="F123" s="1140">
        <v>1.6838599999999999E-2</v>
      </c>
      <c r="G123" s="1140">
        <v>1.6838599999999999E-2</v>
      </c>
      <c r="H123" s="1140">
        <f t="shared" si="5"/>
        <v>0</v>
      </c>
      <c r="I123" s="1135">
        <v>0</v>
      </c>
      <c r="J123" s="1135">
        <v>0</v>
      </c>
      <c r="K123" s="1140"/>
      <c r="L123" s="1140"/>
      <c r="M123" s="1140">
        <f t="shared" si="6"/>
        <v>0</v>
      </c>
      <c r="N123" s="1140">
        <f t="shared" si="7"/>
        <v>0</v>
      </c>
    </row>
    <row r="124" spans="1:14" outlineLevel="1" x14ac:dyDescent="0.25">
      <c r="A124" s="1038">
        <v>6</v>
      </c>
      <c r="B124" s="995" t="s">
        <v>1545</v>
      </c>
      <c r="C124" s="1038" t="s">
        <v>901</v>
      </c>
      <c r="D124" s="1053" t="s">
        <v>905</v>
      </c>
      <c r="E124" s="1163">
        <v>0</v>
      </c>
      <c r="F124" s="1140">
        <v>3.4609399999999998E-2</v>
      </c>
      <c r="G124" s="1140">
        <v>3.4609399999999998E-2</v>
      </c>
      <c r="H124" s="1140">
        <f t="shared" si="5"/>
        <v>0</v>
      </c>
      <c r="I124" s="1135">
        <v>0</v>
      </c>
      <c r="J124" s="1135">
        <v>0</v>
      </c>
      <c r="K124" s="1140"/>
      <c r="L124" s="1140"/>
      <c r="M124" s="1140">
        <f t="shared" si="6"/>
        <v>0</v>
      </c>
      <c r="N124" s="1140">
        <f t="shared" si="7"/>
        <v>0</v>
      </c>
    </row>
    <row r="125" spans="1:14" outlineLevel="1" x14ac:dyDescent="0.25">
      <c r="A125" s="1038">
        <v>7</v>
      </c>
      <c r="B125" s="995" t="s">
        <v>1543</v>
      </c>
      <c r="C125" s="1038" t="s">
        <v>901</v>
      </c>
      <c r="D125" s="1053" t="s">
        <v>905</v>
      </c>
      <c r="E125" s="1163">
        <v>0</v>
      </c>
      <c r="F125" s="1140">
        <v>9.6969600000000003E-2</v>
      </c>
      <c r="G125" s="1140">
        <v>9.6969600000000003E-2</v>
      </c>
      <c r="H125" s="1140">
        <f t="shared" si="5"/>
        <v>0</v>
      </c>
      <c r="I125" s="1135">
        <v>0</v>
      </c>
      <c r="J125" s="1135">
        <v>0</v>
      </c>
      <c r="K125" s="1140"/>
      <c r="L125" s="1140"/>
      <c r="M125" s="1140">
        <f t="shared" si="6"/>
        <v>0</v>
      </c>
      <c r="N125" s="1140">
        <f t="shared" si="7"/>
        <v>0</v>
      </c>
    </row>
    <row r="126" spans="1:14" outlineLevel="1" x14ac:dyDescent="0.25">
      <c r="A126" s="1038">
        <v>8</v>
      </c>
      <c r="B126" s="995" t="s">
        <v>1541</v>
      </c>
      <c r="C126" s="1038" t="s">
        <v>901</v>
      </c>
      <c r="D126" s="1053" t="s">
        <v>905</v>
      </c>
      <c r="E126" s="1163">
        <v>0</v>
      </c>
      <c r="F126" s="1140">
        <v>3.3187500000000002E-2</v>
      </c>
      <c r="G126" s="1140">
        <v>3.3187500000000002E-2</v>
      </c>
      <c r="H126" s="1140">
        <f t="shared" si="5"/>
        <v>0</v>
      </c>
      <c r="I126" s="1135">
        <v>0</v>
      </c>
      <c r="J126" s="1135">
        <v>0</v>
      </c>
      <c r="K126" s="1140"/>
      <c r="L126" s="1140"/>
      <c r="M126" s="1140">
        <f t="shared" si="6"/>
        <v>0</v>
      </c>
      <c r="N126" s="1140">
        <f t="shared" si="7"/>
        <v>0</v>
      </c>
    </row>
    <row r="127" spans="1:14" outlineLevel="1" x14ac:dyDescent="0.25">
      <c r="A127" s="1038">
        <v>9</v>
      </c>
      <c r="B127" s="995" t="s">
        <v>1539</v>
      </c>
      <c r="C127" s="1038" t="s">
        <v>901</v>
      </c>
      <c r="D127" s="1053" t="s">
        <v>905</v>
      </c>
      <c r="E127" s="1163">
        <v>0</v>
      </c>
      <c r="F127" s="1140">
        <v>3.9648000000000003E-2</v>
      </c>
      <c r="G127" s="1140">
        <v>3.9648000000000003E-2</v>
      </c>
      <c r="H127" s="1140">
        <f t="shared" si="5"/>
        <v>0</v>
      </c>
      <c r="I127" s="1135">
        <v>0</v>
      </c>
      <c r="J127" s="1135">
        <v>0</v>
      </c>
      <c r="K127" s="1140"/>
      <c r="L127" s="1140"/>
      <c r="M127" s="1140">
        <f t="shared" si="6"/>
        <v>0</v>
      </c>
      <c r="N127" s="1140">
        <f t="shared" si="7"/>
        <v>0</v>
      </c>
    </row>
    <row r="128" spans="1:14" outlineLevel="1" x14ac:dyDescent="0.25">
      <c r="A128" s="1038">
        <v>10</v>
      </c>
      <c r="B128" s="995" t="s">
        <v>1537</v>
      </c>
      <c r="C128" s="1038" t="s">
        <v>901</v>
      </c>
      <c r="D128" s="1053" t="s">
        <v>905</v>
      </c>
      <c r="E128" s="1163">
        <v>0</v>
      </c>
      <c r="F128" s="1140">
        <v>4.4238199999999998E-2</v>
      </c>
      <c r="G128" s="1140">
        <v>4.4238199999999998E-2</v>
      </c>
      <c r="H128" s="1140">
        <f t="shared" si="5"/>
        <v>0</v>
      </c>
      <c r="I128" s="1135">
        <v>0</v>
      </c>
      <c r="J128" s="1135">
        <v>0</v>
      </c>
      <c r="K128" s="1140"/>
      <c r="L128" s="1140"/>
      <c r="M128" s="1140">
        <f t="shared" si="6"/>
        <v>0</v>
      </c>
      <c r="N128" s="1140">
        <f t="shared" si="7"/>
        <v>0</v>
      </c>
    </row>
    <row r="129" spans="1:14" outlineLevel="1" x14ac:dyDescent="0.25">
      <c r="A129" s="1038">
        <v>11</v>
      </c>
      <c r="B129" s="995" t="s">
        <v>1535</v>
      </c>
      <c r="C129" s="1038" t="s">
        <v>901</v>
      </c>
      <c r="D129" s="1053" t="s">
        <v>905</v>
      </c>
      <c r="E129" s="1163">
        <v>0</v>
      </c>
      <c r="F129" s="1140">
        <v>8.4074999999999997E-2</v>
      </c>
      <c r="G129" s="1140">
        <v>8.4074999999999997E-2</v>
      </c>
      <c r="H129" s="1140">
        <f t="shared" si="5"/>
        <v>0</v>
      </c>
      <c r="I129" s="1135">
        <v>0</v>
      </c>
      <c r="J129" s="1135">
        <v>0</v>
      </c>
      <c r="K129" s="1140"/>
      <c r="L129" s="1140"/>
      <c r="M129" s="1140">
        <f t="shared" si="6"/>
        <v>0</v>
      </c>
      <c r="N129" s="1140">
        <f t="shared" si="7"/>
        <v>0</v>
      </c>
    </row>
    <row r="130" spans="1:14" outlineLevel="1" x14ac:dyDescent="0.25">
      <c r="A130" s="1038">
        <v>12</v>
      </c>
      <c r="B130" s="995" t="s">
        <v>1533</v>
      </c>
      <c r="C130" s="1038" t="s">
        <v>901</v>
      </c>
      <c r="D130" s="1053" t="s">
        <v>905</v>
      </c>
      <c r="E130" s="1163">
        <v>0</v>
      </c>
      <c r="F130" s="1140">
        <v>2.34112E-2</v>
      </c>
      <c r="G130" s="1140">
        <v>2.34112E-2</v>
      </c>
      <c r="H130" s="1140">
        <f t="shared" si="5"/>
        <v>0</v>
      </c>
      <c r="I130" s="1135">
        <v>0</v>
      </c>
      <c r="J130" s="1135">
        <v>0</v>
      </c>
      <c r="K130" s="1140"/>
      <c r="L130" s="1140"/>
      <c r="M130" s="1140">
        <f t="shared" si="6"/>
        <v>0</v>
      </c>
      <c r="N130" s="1140">
        <f t="shared" si="7"/>
        <v>0</v>
      </c>
    </row>
    <row r="131" spans="1:14" outlineLevel="1" x14ac:dyDescent="0.25">
      <c r="A131" s="1038">
        <v>13</v>
      </c>
      <c r="B131" s="995" t="s">
        <v>1531</v>
      </c>
      <c r="C131" s="1038" t="s">
        <v>901</v>
      </c>
      <c r="D131" s="1053" t="s">
        <v>905</v>
      </c>
      <c r="E131" s="1163">
        <v>0</v>
      </c>
      <c r="F131" s="1140">
        <v>0</v>
      </c>
      <c r="G131" s="1140">
        <v>0</v>
      </c>
      <c r="H131" s="1140">
        <f t="shared" si="5"/>
        <v>0</v>
      </c>
      <c r="I131" s="1135">
        <v>0</v>
      </c>
      <c r="J131" s="1135">
        <v>0</v>
      </c>
      <c r="K131" s="1140"/>
      <c r="L131" s="1140"/>
      <c r="M131" s="1140">
        <f t="shared" si="6"/>
        <v>0</v>
      </c>
      <c r="N131" s="1140">
        <f t="shared" si="7"/>
        <v>0</v>
      </c>
    </row>
    <row r="132" spans="1:14" outlineLevel="1" x14ac:dyDescent="0.25">
      <c r="A132" s="1038">
        <v>14</v>
      </c>
      <c r="B132" s="995" t="s">
        <v>1530</v>
      </c>
      <c r="C132" s="1038" t="s">
        <v>901</v>
      </c>
      <c r="D132" s="1053" t="s">
        <v>905</v>
      </c>
      <c r="E132" s="1163">
        <v>0</v>
      </c>
      <c r="F132" s="1140">
        <v>0</v>
      </c>
      <c r="G132" s="1140">
        <v>0</v>
      </c>
      <c r="H132" s="1140">
        <f t="shared" si="5"/>
        <v>0</v>
      </c>
      <c r="I132" s="1135">
        <v>0</v>
      </c>
      <c r="J132" s="1135">
        <v>0</v>
      </c>
      <c r="K132" s="1140"/>
      <c r="L132" s="1140"/>
      <c r="M132" s="1140">
        <f t="shared" si="6"/>
        <v>0</v>
      </c>
      <c r="N132" s="1140">
        <f t="shared" si="7"/>
        <v>0</v>
      </c>
    </row>
    <row r="133" spans="1:14" outlineLevel="1" x14ac:dyDescent="0.25">
      <c r="A133" s="1038">
        <v>15</v>
      </c>
      <c r="B133" s="995" t="s">
        <v>1529</v>
      </c>
      <c r="C133" s="1038" t="s">
        <v>901</v>
      </c>
      <c r="D133" s="1053" t="s">
        <v>905</v>
      </c>
      <c r="E133" s="1163">
        <v>0</v>
      </c>
      <c r="F133" s="1140">
        <v>0</v>
      </c>
      <c r="G133" s="1140">
        <v>0</v>
      </c>
      <c r="H133" s="1140">
        <f t="shared" si="5"/>
        <v>0</v>
      </c>
      <c r="I133" s="1135">
        <v>0</v>
      </c>
      <c r="J133" s="1135">
        <v>0</v>
      </c>
      <c r="K133" s="1140"/>
      <c r="L133" s="1140"/>
      <c r="M133" s="1140">
        <f t="shared" si="6"/>
        <v>0</v>
      </c>
      <c r="N133" s="1140">
        <f t="shared" si="7"/>
        <v>0</v>
      </c>
    </row>
    <row r="134" spans="1:14" outlineLevel="1" x14ac:dyDescent="0.25">
      <c r="A134" s="1038">
        <v>16</v>
      </c>
      <c r="B134" s="995" t="s">
        <v>1527</v>
      </c>
      <c r="C134" s="1038" t="s">
        <v>901</v>
      </c>
      <c r="D134" s="1053" t="s">
        <v>905</v>
      </c>
      <c r="E134" s="1163">
        <v>0</v>
      </c>
      <c r="F134" s="1140">
        <v>0</v>
      </c>
      <c r="G134" s="1140">
        <v>0</v>
      </c>
      <c r="H134" s="1140">
        <f t="shared" si="5"/>
        <v>0</v>
      </c>
      <c r="I134" s="1135">
        <v>0</v>
      </c>
      <c r="J134" s="1135">
        <v>0</v>
      </c>
      <c r="K134" s="1140"/>
      <c r="L134" s="1140"/>
      <c r="M134" s="1140">
        <f t="shared" si="6"/>
        <v>0</v>
      </c>
      <c r="N134" s="1140">
        <f t="shared" si="7"/>
        <v>0</v>
      </c>
    </row>
    <row r="135" spans="1:14" outlineLevel="1" x14ac:dyDescent="0.25">
      <c r="A135" s="1038">
        <v>17</v>
      </c>
      <c r="B135" s="995" t="s">
        <v>1526</v>
      </c>
      <c r="C135" s="1038" t="s">
        <v>901</v>
      </c>
      <c r="D135" s="1053" t="s">
        <v>905</v>
      </c>
      <c r="E135" s="1163">
        <v>0</v>
      </c>
      <c r="F135" s="1140">
        <v>0</v>
      </c>
      <c r="G135" s="1140">
        <v>0</v>
      </c>
      <c r="H135" s="1140">
        <f t="shared" si="5"/>
        <v>0</v>
      </c>
      <c r="I135" s="1135">
        <v>0</v>
      </c>
      <c r="J135" s="1135">
        <v>0</v>
      </c>
      <c r="K135" s="1140"/>
      <c r="L135" s="1140"/>
      <c r="M135" s="1140">
        <f t="shared" si="6"/>
        <v>0</v>
      </c>
      <c r="N135" s="1140">
        <f t="shared" si="7"/>
        <v>0</v>
      </c>
    </row>
    <row r="136" spans="1:14" outlineLevel="1" x14ac:dyDescent="0.25">
      <c r="A136" s="1038">
        <v>18</v>
      </c>
      <c r="B136" s="995" t="s">
        <v>1523</v>
      </c>
      <c r="C136" s="1038" t="s">
        <v>901</v>
      </c>
      <c r="D136" s="1053" t="s">
        <v>905</v>
      </c>
      <c r="E136" s="1163">
        <v>0</v>
      </c>
      <c r="F136" s="1140">
        <v>2.8927700000000001E-2</v>
      </c>
      <c r="G136" s="1140">
        <v>2.8927700000000001E-2</v>
      </c>
      <c r="H136" s="1140">
        <f t="shared" si="5"/>
        <v>0</v>
      </c>
      <c r="I136" s="1135">
        <v>0</v>
      </c>
      <c r="J136" s="1135">
        <v>0</v>
      </c>
      <c r="K136" s="1140"/>
      <c r="L136" s="1140"/>
      <c r="M136" s="1140">
        <f t="shared" si="6"/>
        <v>0</v>
      </c>
      <c r="N136" s="1140">
        <f t="shared" si="7"/>
        <v>0</v>
      </c>
    </row>
    <row r="137" spans="1:14" outlineLevel="1" x14ac:dyDescent="0.25">
      <c r="A137" s="1038">
        <v>19</v>
      </c>
      <c r="B137" s="995" t="s">
        <v>1521</v>
      </c>
      <c r="C137" s="1038" t="s">
        <v>901</v>
      </c>
      <c r="D137" s="1053" t="s">
        <v>905</v>
      </c>
      <c r="E137" s="1163">
        <v>0</v>
      </c>
      <c r="F137" s="1140">
        <v>2.4337500000000001E-2</v>
      </c>
      <c r="G137" s="1140">
        <v>2.4337500000000001E-2</v>
      </c>
      <c r="H137" s="1140">
        <f t="shared" si="5"/>
        <v>0</v>
      </c>
      <c r="I137" s="1135">
        <v>0</v>
      </c>
      <c r="J137" s="1135">
        <v>0</v>
      </c>
      <c r="K137" s="1140"/>
      <c r="L137" s="1140"/>
      <c r="M137" s="1140">
        <f t="shared" si="6"/>
        <v>0</v>
      </c>
      <c r="N137" s="1140">
        <f t="shared" si="7"/>
        <v>0</v>
      </c>
    </row>
    <row r="138" spans="1:14" outlineLevel="1" x14ac:dyDescent="0.25">
      <c r="A138" s="1038">
        <v>20</v>
      </c>
      <c r="B138" s="995" t="s">
        <v>1519</v>
      </c>
      <c r="C138" s="1038" t="s">
        <v>901</v>
      </c>
      <c r="D138" s="1053" t="s">
        <v>905</v>
      </c>
      <c r="E138" s="1163">
        <v>0</v>
      </c>
      <c r="F138" s="1140">
        <v>3.2520800000000002E-2</v>
      </c>
      <c r="G138" s="1140">
        <v>3.2520800000000002E-2</v>
      </c>
      <c r="H138" s="1140">
        <f t="shared" si="5"/>
        <v>0</v>
      </c>
      <c r="I138" s="1135">
        <v>0</v>
      </c>
      <c r="J138" s="1135">
        <v>0</v>
      </c>
      <c r="K138" s="1140"/>
      <c r="L138" s="1140"/>
      <c r="M138" s="1140">
        <f t="shared" si="6"/>
        <v>0</v>
      </c>
      <c r="N138" s="1140">
        <f t="shared" si="7"/>
        <v>0</v>
      </c>
    </row>
    <row r="139" spans="1:14" outlineLevel="1" x14ac:dyDescent="0.25">
      <c r="A139" s="1038">
        <v>21</v>
      </c>
      <c r="B139" s="995" t="s">
        <v>1517</v>
      </c>
      <c r="C139" s="1038" t="s">
        <v>901</v>
      </c>
      <c r="D139" s="1053" t="s">
        <v>905</v>
      </c>
      <c r="E139" s="1163">
        <v>0</v>
      </c>
      <c r="F139" s="1140">
        <v>1.2272E-2</v>
      </c>
      <c r="G139" s="1140">
        <v>1.2272E-2</v>
      </c>
      <c r="H139" s="1140">
        <f t="shared" si="5"/>
        <v>0</v>
      </c>
      <c r="I139" s="1135">
        <v>0</v>
      </c>
      <c r="J139" s="1135">
        <v>0</v>
      </c>
      <c r="K139" s="1140"/>
      <c r="L139" s="1140"/>
      <c r="M139" s="1140">
        <f t="shared" si="6"/>
        <v>0</v>
      </c>
      <c r="N139" s="1140">
        <f t="shared" si="7"/>
        <v>0</v>
      </c>
    </row>
    <row r="140" spans="1:14" outlineLevel="1" x14ac:dyDescent="0.25">
      <c r="A140" s="1038">
        <v>22</v>
      </c>
      <c r="B140" s="995" t="s">
        <v>1515</v>
      </c>
      <c r="C140" s="1038" t="s">
        <v>901</v>
      </c>
      <c r="D140" s="1053" t="s">
        <v>905</v>
      </c>
      <c r="E140" s="1163">
        <v>0</v>
      </c>
      <c r="F140" s="1140">
        <v>7.7924499999999994E-2</v>
      </c>
      <c r="G140" s="1140">
        <v>7.7924499999999994E-2</v>
      </c>
      <c r="H140" s="1140">
        <f t="shared" si="5"/>
        <v>0</v>
      </c>
      <c r="I140" s="1135">
        <v>0</v>
      </c>
      <c r="J140" s="1135">
        <v>0</v>
      </c>
      <c r="K140" s="1140"/>
      <c r="L140" s="1140"/>
      <c r="M140" s="1140">
        <f t="shared" si="6"/>
        <v>0</v>
      </c>
      <c r="N140" s="1140">
        <f t="shared" si="7"/>
        <v>0</v>
      </c>
    </row>
    <row r="141" spans="1:14" outlineLevel="1" x14ac:dyDescent="0.25">
      <c r="A141" s="1038">
        <v>23</v>
      </c>
      <c r="B141" s="995" t="s">
        <v>1513</v>
      </c>
      <c r="C141" s="1038" t="s">
        <v>901</v>
      </c>
      <c r="D141" s="1053" t="s">
        <v>905</v>
      </c>
      <c r="E141" s="1163">
        <v>0</v>
      </c>
      <c r="F141" s="1140">
        <v>8.0000000000000002E-3</v>
      </c>
      <c r="G141" s="1140">
        <v>8.0000000000000002E-3</v>
      </c>
      <c r="H141" s="1140">
        <f t="shared" si="5"/>
        <v>0</v>
      </c>
      <c r="I141" s="1135">
        <v>0</v>
      </c>
      <c r="J141" s="1135">
        <v>0</v>
      </c>
      <c r="K141" s="1140"/>
      <c r="L141" s="1140"/>
      <c r="M141" s="1140">
        <f t="shared" si="6"/>
        <v>0</v>
      </c>
      <c r="N141" s="1140">
        <f t="shared" si="7"/>
        <v>0</v>
      </c>
    </row>
    <row r="142" spans="1:14" outlineLevel="1" x14ac:dyDescent="0.25">
      <c r="A142" s="1038">
        <v>24</v>
      </c>
      <c r="B142" s="995" t="s">
        <v>1511</v>
      </c>
      <c r="C142" s="1038" t="s">
        <v>901</v>
      </c>
      <c r="D142" s="1053" t="s">
        <v>905</v>
      </c>
      <c r="E142" s="1163">
        <v>0</v>
      </c>
      <c r="F142" s="1140">
        <v>7.0799000000000001E-3</v>
      </c>
      <c r="G142" s="1140">
        <v>7.0799000000000001E-3</v>
      </c>
      <c r="H142" s="1140">
        <f t="shared" si="5"/>
        <v>0</v>
      </c>
      <c r="I142" s="1135">
        <v>0</v>
      </c>
      <c r="J142" s="1135">
        <v>0</v>
      </c>
      <c r="K142" s="1140"/>
      <c r="L142" s="1140"/>
      <c r="M142" s="1140">
        <f t="shared" si="6"/>
        <v>0</v>
      </c>
      <c r="N142" s="1140">
        <f t="shared" si="7"/>
        <v>0</v>
      </c>
    </row>
    <row r="143" spans="1:14" outlineLevel="1" x14ac:dyDescent="0.25">
      <c r="A143" s="1038">
        <v>25</v>
      </c>
      <c r="B143" s="995" t="s">
        <v>1510</v>
      </c>
      <c r="C143" s="1038" t="s">
        <v>901</v>
      </c>
      <c r="D143" s="1053" t="s">
        <v>905</v>
      </c>
      <c r="E143" s="1163">
        <v>0</v>
      </c>
      <c r="F143" s="1140">
        <v>2.9644799999999999E-2</v>
      </c>
      <c r="G143" s="1140">
        <v>2.9644799999999999E-2</v>
      </c>
      <c r="H143" s="1140">
        <f t="shared" si="5"/>
        <v>0</v>
      </c>
      <c r="I143" s="1135">
        <v>0</v>
      </c>
      <c r="J143" s="1135">
        <v>0</v>
      </c>
      <c r="K143" s="1140"/>
      <c r="L143" s="1140"/>
      <c r="M143" s="1140">
        <f t="shared" si="6"/>
        <v>0</v>
      </c>
      <c r="N143" s="1140">
        <f t="shared" si="7"/>
        <v>0</v>
      </c>
    </row>
    <row r="144" spans="1:14" outlineLevel="1" x14ac:dyDescent="0.25">
      <c r="A144" s="1038">
        <v>26</v>
      </c>
      <c r="B144" s="995" t="s">
        <v>1483</v>
      </c>
      <c r="C144" s="1038" t="s">
        <v>901</v>
      </c>
      <c r="D144" s="1053" t="s">
        <v>905</v>
      </c>
      <c r="E144" s="1163">
        <v>0</v>
      </c>
      <c r="F144" s="1140">
        <v>4.1196799999999999E-2</v>
      </c>
      <c r="G144" s="1140">
        <v>4.1196799999999999E-2</v>
      </c>
      <c r="H144" s="1140">
        <f t="shared" ref="H144:H207" si="8">F144-G144</f>
        <v>0</v>
      </c>
      <c r="I144" s="1135">
        <v>0</v>
      </c>
      <c r="J144" s="1135">
        <v>0</v>
      </c>
      <c r="K144" s="1140"/>
      <c r="L144" s="1140"/>
      <c r="M144" s="1140">
        <f t="shared" ref="M144:M207" si="9">SUM(J144:L144)</f>
        <v>0</v>
      </c>
      <c r="N144" s="1140">
        <f t="shared" ref="N144:N207" si="10">H144+I144-M144</f>
        <v>0</v>
      </c>
    </row>
    <row r="145" spans="1:14" outlineLevel="1" x14ac:dyDescent="0.25">
      <c r="A145" s="1038">
        <v>27</v>
      </c>
      <c r="B145" s="995" t="s">
        <v>1481</v>
      </c>
      <c r="C145" s="1038" t="s">
        <v>901</v>
      </c>
      <c r="D145" s="1053" t="s">
        <v>905</v>
      </c>
      <c r="E145" s="1163">
        <v>0</v>
      </c>
      <c r="F145" s="1140">
        <v>3.6143000000000002E-2</v>
      </c>
      <c r="G145" s="1140">
        <v>3.6143000000000002E-2</v>
      </c>
      <c r="H145" s="1140">
        <f t="shared" si="8"/>
        <v>0</v>
      </c>
      <c r="I145" s="1135">
        <v>0</v>
      </c>
      <c r="J145" s="1135">
        <v>0</v>
      </c>
      <c r="K145" s="1140"/>
      <c r="L145" s="1140"/>
      <c r="M145" s="1140">
        <f t="shared" si="9"/>
        <v>0</v>
      </c>
      <c r="N145" s="1140">
        <f t="shared" si="10"/>
        <v>0</v>
      </c>
    </row>
    <row r="146" spans="1:14" outlineLevel="1" x14ac:dyDescent="0.25">
      <c r="A146" s="1038">
        <v>28</v>
      </c>
      <c r="B146" s="995" t="s">
        <v>1508</v>
      </c>
      <c r="C146" s="1038" t="s">
        <v>901</v>
      </c>
      <c r="D146" s="1053" t="s">
        <v>905</v>
      </c>
      <c r="E146" s="1163">
        <v>0</v>
      </c>
      <c r="F146" s="1140">
        <v>0.14882899999999999</v>
      </c>
      <c r="G146" s="1140">
        <v>0.14882899999999999</v>
      </c>
      <c r="H146" s="1140">
        <f t="shared" si="8"/>
        <v>0</v>
      </c>
      <c r="I146" s="1135">
        <v>0</v>
      </c>
      <c r="J146" s="1135">
        <v>0</v>
      </c>
      <c r="K146" s="1140"/>
      <c r="L146" s="1140"/>
      <c r="M146" s="1140">
        <f t="shared" si="9"/>
        <v>0</v>
      </c>
      <c r="N146" s="1140">
        <f t="shared" si="10"/>
        <v>0</v>
      </c>
    </row>
    <row r="147" spans="1:14" outlineLevel="1" x14ac:dyDescent="0.25">
      <c r="A147" s="1038">
        <v>29</v>
      </c>
      <c r="B147" s="995" t="s">
        <v>1508</v>
      </c>
      <c r="C147" s="1038" t="s">
        <v>901</v>
      </c>
      <c r="D147" s="1053" t="s">
        <v>905</v>
      </c>
      <c r="E147" s="1163">
        <v>0</v>
      </c>
      <c r="F147" s="1140">
        <v>0.14882899999999999</v>
      </c>
      <c r="G147" s="1140">
        <v>0.14882899999999999</v>
      </c>
      <c r="H147" s="1140">
        <f t="shared" si="8"/>
        <v>0</v>
      </c>
      <c r="I147" s="1135">
        <v>0</v>
      </c>
      <c r="J147" s="1135">
        <v>0</v>
      </c>
      <c r="K147" s="1140"/>
      <c r="L147" s="1140"/>
      <c r="M147" s="1140">
        <f t="shared" si="9"/>
        <v>0</v>
      </c>
      <c r="N147" s="1140">
        <f t="shared" si="10"/>
        <v>0</v>
      </c>
    </row>
    <row r="148" spans="1:14" outlineLevel="1" x14ac:dyDescent="0.25">
      <c r="A148" s="1038">
        <v>30</v>
      </c>
      <c r="B148" s="995" t="s">
        <v>1506</v>
      </c>
      <c r="C148" s="1038" t="s">
        <v>901</v>
      </c>
      <c r="D148" s="1053" t="s">
        <v>905</v>
      </c>
      <c r="E148" s="1163">
        <v>0</v>
      </c>
      <c r="F148" s="1140">
        <v>0.16739329999999999</v>
      </c>
      <c r="G148" s="1140">
        <v>0.16739329999999999</v>
      </c>
      <c r="H148" s="1140">
        <f t="shared" si="8"/>
        <v>0</v>
      </c>
      <c r="I148" s="1135">
        <v>0</v>
      </c>
      <c r="J148" s="1135">
        <v>0</v>
      </c>
      <c r="K148" s="1140"/>
      <c r="L148" s="1140"/>
      <c r="M148" s="1140">
        <f t="shared" si="9"/>
        <v>0</v>
      </c>
      <c r="N148" s="1140">
        <f t="shared" si="10"/>
        <v>0</v>
      </c>
    </row>
    <row r="149" spans="1:14" outlineLevel="1" x14ac:dyDescent="0.25">
      <c r="A149" s="1038">
        <v>31</v>
      </c>
      <c r="B149" s="995" t="s">
        <v>1504</v>
      </c>
      <c r="C149" s="1038" t="s">
        <v>901</v>
      </c>
      <c r="D149" s="1053" t="s">
        <v>905</v>
      </c>
      <c r="E149" s="1163">
        <v>0</v>
      </c>
      <c r="F149" s="1140">
        <v>0.192222</v>
      </c>
      <c r="G149" s="1140">
        <v>0.192222</v>
      </c>
      <c r="H149" s="1140">
        <f t="shared" si="8"/>
        <v>0</v>
      </c>
      <c r="I149" s="1135">
        <v>0</v>
      </c>
      <c r="J149" s="1135">
        <v>0</v>
      </c>
      <c r="K149" s="1140"/>
      <c r="L149" s="1140"/>
      <c r="M149" s="1140">
        <f t="shared" si="9"/>
        <v>0</v>
      </c>
      <c r="N149" s="1140">
        <f t="shared" si="10"/>
        <v>0</v>
      </c>
    </row>
    <row r="150" spans="1:14" outlineLevel="1" x14ac:dyDescent="0.25">
      <c r="A150" s="1038">
        <v>32</v>
      </c>
      <c r="B150" s="995" t="s">
        <v>1502</v>
      </c>
      <c r="C150" s="1038" t="s">
        <v>901</v>
      </c>
      <c r="D150" s="1053" t="s">
        <v>905</v>
      </c>
      <c r="E150" s="1163">
        <v>0</v>
      </c>
      <c r="F150" s="1140">
        <v>1.5599999999999999E-2</v>
      </c>
      <c r="G150" s="1140">
        <v>1.5599999999999999E-2</v>
      </c>
      <c r="H150" s="1140">
        <f t="shared" si="8"/>
        <v>0</v>
      </c>
      <c r="I150" s="1135">
        <v>0</v>
      </c>
      <c r="J150" s="1135">
        <v>0</v>
      </c>
      <c r="K150" s="1140"/>
      <c r="L150" s="1140"/>
      <c r="M150" s="1140">
        <f t="shared" si="9"/>
        <v>0</v>
      </c>
      <c r="N150" s="1140">
        <f t="shared" si="10"/>
        <v>0</v>
      </c>
    </row>
    <row r="151" spans="1:14" outlineLevel="1" x14ac:dyDescent="0.25">
      <c r="A151" s="1038">
        <v>33</v>
      </c>
      <c r="B151" s="995" t="s">
        <v>1500</v>
      </c>
      <c r="C151" s="1038" t="s">
        <v>901</v>
      </c>
      <c r="D151" s="1053" t="s">
        <v>905</v>
      </c>
      <c r="E151" s="1163">
        <v>0</v>
      </c>
      <c r="F151" s="1140">
        <v>2.1143972</v>
      </c>
      <c r="G151" s="1140">
        <v>2.1143972</v>
      </c>
      <c r="H151" s="1140">
        <f t="shared" si="8"/>
        <v>0</v>
      </c>
      <c r="I151" s="1135">
        <v>0</v>
      </c>
      <c r="J151" s="1135">
        <v>0</v>
      </c>
      <c r="K151" s="1140"/>
      <c r="L151" s="1140"/>
      <c r="M151" s="1140">
        <f t="shared" si="9"/>
        <v>0</v>
      </c>
      <c r="N151" s="1140">
        <f t="shared" si="10"/>
        <v>0</v>
      </c>
    </row>
    <row r="152" spans="1:14" outlineLevel="1" x14ac:dyDescent="0.25">
      <c r="A152" s="1038">
        <v>34</v>
      </c>
      <c r="B152" s="995" t="s">
        <v>1498</v>
      </c>
      <c r="C152" s="1038" t="s">
        <v>901</v>
      </c>
      <c r="D152" s="1053" t="s">
        <v>905</v>
      </c>
      <c r="E152" s="1163">
        <v>0</v>
      </c>
      <c r="F152" s="1140">
        <v>0.43134899999999998</v>
      </c>
      <c r="G152" s="1140">
        <v>0.43134899999999998</v>
      </c>
      <c r="H152" s="1140">
        <f t="shared" si="8"/>
        <v>0</v>
      </c>
      <c r="I152" s="1135">
        <v>0</v>
      </c>
      <c r="J152" s="1135">
        <v>0</v>
      </c>
      <c r="K152" s="1140"/>
      <c r="L152" s="1140"/>
      <c r="M152" s="1140">
        <f t="shared" si="9"/>
        <v>0</v>
      </c>
      <c r="N152" s="1140">
        <f t="shared" si="10"/>
        <v>0</v>
      </c>
    </row>
    <row r="153" spans="1:14" s="1061" customFormat="1" outlineLevel="1" x14ac:dyDescent="0.25">
      <c r="A153" s="1038">
        <v>35</v>
      </c>
      <c r="B153" s="995" t="s">
        <v>1496</v>
      </c>
      <c r="C153" s="1038" t="s">
        <v>901</v>
      </c>
      <c r="D153" s="1053" t="s">
        <v>905</v>
      </c>
      <c r="E153" s="1163">
        <v>0</v>
      </c>
      <c r="F153" s="1140">
        <v>1.039E-3</v>
      </c>
      <c r="G153" s="1140">
        <v>1.039E-3</v>
      </c>
      <c r="H153" s="1140">
        <f t="shared" si="8"/>
        <v>0</v>
      </c>
      <c r="I153" s="1135">
        <v>0</v>
      </c>
      <c r="J153" s="1135">
        <v>0</v>
      </c>
      <c r="K153" s="1140"/>
      <c r="L153" s="1140"/>
      <c r="M153" s="1140">
        <f t="shared" si="9"/>
        <v>0</v>
      </c>
      <c r="N153" s="1140">
        <f t="shared" si="10"/>
        <v>0</v>
      </c>
    </row>
    <row r="154" spans="1:14" outlineLevel="1" x14ac:dyDescent="0.25">
      <c r="A154" s="1038">
        <v>36</v>
      </c>
      <c r="B154" s="995" t="s">
        <v>1494</v>
      </c>
      <c r="C154" s="1038" t="s">
        <v>901</v>
      </c>
      <c r="D154" s="1053" t="s">
        <v>905</v>
      </c>
      <c r="E154" s="1163">
        <v>0</v>
      </c>
      <c r="F154" s="1140">
        <v>1.4197999999999999E-3</v>
      </c>
      <c r="G154" s="1140">
        <v>1.4197999999999999E-3</v>
      </c>
      <c r="H154" s="1140">
        <f t="shared" si="8"/>
        <v>0</v>
      </c>
      <c r="I154" s="1135">
        <v>0</v>
      </c>
      <c r="J154" s="1135">
        <v>0</v>
      </c>
      <c r="K154" s="1140"/>
      <c r="L154" s="1140"/>
      <c r="M154" s="1140">
        <f t="shared" si="9"/>
        <v>0</v>
      </c>
      <c r="N154" s="1140">
        <f t="shared" si="10"/>
        <v>0</v>
      </c>
    </row>
    <row r="155" spans="1:14" outlineLevel="1" x14ac:dyDescent="0.25">
      <c r="A155" s="1038">
        <v>37</v>
      </c>
      <c r="B155" s="995" t="s">
        <v>1492</v>
      </c>
      <c r="C155" s="1038" t="s">
        <v>901</v>
      </c>
      <c r="D155" s="1053" t="s">
        <v>905</v>
      </c>
      <c r="E155" s="1163">
        <v>0</v>
      </c>
      <c r="F155" s="1140">
        <v>4.8000000000000001E-4</v>
      </c>
      <c r="G155" s="1140">
        <v>4.8000000000000001E-4</v>
      </c>
      <c r="H155" s="1140">
        <f t="shared" si="8"/>
        <v>0</v>
      </c>
      <c r="I155" s="1135">
        <v>0</v>
      </c>
      <c r="J155" s="1135">
        <v>0</v>
      </c>
      <c r="K155" s="1140"/>
      <c r="L155" s="1140"/>
      <c r="M155" s="1140">
        <f t="shared" si="9"/>
        <v>0</v>
      </c>
      <c r="N155" s="1140">
        <f t="shared" si="10"/>
        <v>0</v>
      </c>
    </row>
    <row r="156" spans="1:14" outlineLevel="1" x14ac:dyDescent="0.25">
      <c r="A156" s="1038">
        <v>38</v>
      </c>
      <c r="B156" s="995" t="s">
        <v>1490</v>
      </c>
      <c r="C156" s="1038" t="s">
        <v>901</v>
      </c>
      <c r="D156" s="1053" t="s">
        <v>905</v>
      </c>
      <c r="E156" s="1163">
        <v>0</v>
      </c>
      <c r="F156" s="1140">
        <v>1.50002E-2</v>
      </c>
      <c r="G156" s="1140">
        <v>1.50002E-2</v>
      </c>
      <c r="H156" s="1140">
        <f t="shared" si="8"/>
        <v>0</v>
      </c>
      <c r="I156" s="1135">
        <v>0</v>
      </c>
      <c r="J156" s="1135">
        <v>0</v>
      </c>
      <c r="K156" s="1140"/>
      <c r="L156" s="1140"/>
      <c r="M156" s="1140">
        <f t="shared" si="9"/>
        <v>0</v>
      </c>
      <c r="N156" s="1140">
        <f t="shared" si="10"/>
        <v>0</v>
      </c>
    </row>
    <row r="157" spans="1:14" outlineLevel="1" x14ac:dyDescent="0.25">
      <c r="A157" s="1038">
        <v>39</v>
      </c>
      <c r="B157" s="995" t="s">
        <v>1489</v>
      </c>
      <c r="C157" s="1038" t="s">
        <v>901</v>
      </c>
      <c r="D157" s="1053" t="s">
        <v>905</v>
      </c>
      <c r="E157" s="1163">
        <v>0</v>
      </c>
      <c r="F157" s="1140">
        <v>2.2000000000000001E-3</v>
      </c>
      <c r="G157" s="1140">
        <v>2.2000000000000001E-3</v>
      </c>
      <c r="H157" s="1140">
        <f t="shared" si="8"/>
        <v>0</v>
      </c>
      <c r="I157" s="1135">
        <v>0</v>
      </c>
      <c r="J157" s="1135">
        <v>0</v>
      </c>
      <c r="K157" s="1140"/>
      <c r="L157" s="1140"/>
      <c r="M157" s="1140">
        <f t="shared" si="9"/>
        <v>0</v>
      </c>
      <c r="N157" s="1140">
        <f t="shared" si="10"/>
        <v>0</v>
      </c>
    </row>
    <row r="158" spans="1:14" outlineLevel="1" x14ac:dyDescent="0.25">
      <c r="A158" s="1038">
        <v>40</v>
      </c>
      <c r="B158" s="995" t="s">
        <v>1489</v>
      </c>
      <c r="C158" s="1038" t="s">
        <v>901</v>
      </c>
      <c r="D158" s="1053" t="s">
        <v>905</v>
      </c>
      <c r="E158" s="1163">
        <v>0</v>
      </c>
      <c r="F158" s="1140">
        <v>2.2000000000000001E-3</v>
      </c>
      <c r="G158" s="1140">
        <v>2.2000000000000001E-3</v>
      </c>
      <c r="H158" s="1140">
        <f t="shared" si="8"/>
        <v>0</v>
      </c>
      <c r="I158" s="1135">
        <v>0</v>
      </c>
      <c r="J158" s="1135">
        <v>0</v>
      </c>
      <c r="K158" s="1140"/>
      <c r="L158" s="1140"/>
      <c r="M158" s="1140">
        <f t="shared" si="9"/>
        <v>0</v>
      </c>
      <c r="N158" s="1140">
        <f t="shared" si="10"/>
        <v>0</v>
      </c>
    </row>
    <row r="159" spans="1:14" outlineLevel="1" x14ac:dyDescent="0.25">
      <c r="A159" s="1038">
        <v>41</v>
      </c>
      <c r="B159" s="995" t="s">
        <v>1487</v>
      </c>
      <c r="C159" s="1038" t="s">
        <v>901</v>
      </c>
      <c r="D159" s="1053" t="s">
        <v>905</v>
      </c>
      <c r="E159" s="1163">
        <v>0</v>
      </c>
      <c r="F159" s="1140">
        <v>7.0000000000000001E-3</v>
      </c>
      <c r="G159" s="1140">
        <v>7.0000000000000001E-3</v>
      </c>
      <c r="H159" s="1140">
        <f t="shared" si="8"/>
        <v>0</v>
      </c>
      <c r="I159" s="1135">
        <v>0</v>
      </c>
      <c r="J159" s="1135">
        <v>0</v>
      </c>
      <c r="K159" s="1140"/>
      <c r="L159" s="1140"/>
      <c r="M159" s="1140">
        <f t="shared" si="9"/>
        <v>0</v>
      </c>
      <c r="N159" s="1140">
        <f t="shared" si="10"/>
        <v>0</v>
      </c>
    </row>
    <row r="160" spans="1:14" outlineLevel="1" x14ac:dyDescent="0.25">
      <c r="A160" s="1038">
        <v>42</v>
      </c>
      <c r="B160" s="995" t="s">
        <v>1487</v>
      </c>
      <c r="C160" s="1038" t="s">
        <v>901</v>
      </c>
      <c r="D160" s="1053" t="s">
        <v>905</v>
      </c>
      <c r="E160" s="1163">
        <v>0</v>
      </c>
      <c r="F160" s="1140">
        <v>3.5000000000000001E-3</v>
      </c>
      <c r="G160" s="1140">
        <v>3.5000000000000001E-3</v>
      </c>
      <c r="H160" s="1140">
        <f t="shared" si="8"/>
        <v>0</v>
      </c>
      <c r="I160" s="1135">
        <v>0</v>
      </c>
      <c r="J160" s="1135">
        <v>0</v>
      </c>
      <c r="K160" s="1140"/>
      <c r="L160" s="1140"/>
      <c r="M160" s="1140">
        <f t="shared" si="9"/>
        <v>0</v>
      </c>
      <c r="N160" s="1140">
        <f t="shared" si="10"/>
        <v>0</v>
      </c>
    </row>
    <row r="161" spans="1:14" outlineLevel="1" x14ac:dyDescent="0.25">
      <c r="A161" s="1038">
        <v>43</v>
      </c>
      <c r="B161" s="995" t="s">
        <v>1487</v>
      </c>
      <c r="C161" s="1038" t="s">
        <v>901</v>
      </c>
      <c r="D161" s="1053" t="s">
        <v>905</v>
      </c>
      <c r="E161" s="1163">
        <v>0</v>
      </c>
      <c r="F161" s="1140">
        <v>3.5000000000000001E-3</v>
      </c>
      <c r="G161" s="1140">
        <v>3.5000000000000001E-3</v>
      </c>
      <c r="H161" s="1140">
        <f t="shared" si="8"/>
        <v>0</v>
      </c>
      <c r="I161" s="1135">
        <v>0</v>
      </c>
      <c r="J161" s="1135">
        <v>0</v>
      </c>
      <c r="K161" s="1140"/>
      <c r="L161" s="1140"/>
      <c r="M161" s="1140">
        <f t="shared" si="9"/>
        <v>0</v>
      </c>
      <c r="N161" s="1140">
        <f t="shared" si="10"/>
        <v>0</v>
      </c>
    </row>
    <row r="162" spans="1:14" outlineLevel="1" x14ac:dyDescent="0.25">
      <c r="A162" s="1038">
        <v>44</v>
      </c>
      <c r="B162" s="995" t="s">
        <v>1487</v>
      </c>
      <c r="C162" s="1038" t="s">
        <v>901</v>
      </c>
      <c r="D162" s="1053" t="s">
        <v>905</v>
      </c>
      <c r="E162" s="1163">
        <v>0</v>
      </c>
      <c r="F162" s="1140">
        <v>3.5000000000000001E-3</v>
      </c>
      <c r="G162" s="1140">
        <v>3.5000000000000001E-3</v>
      </c>
      <c r="H162" s="1140">
        <f t="shared" si="8"/>
        <v>0</v>
      </c>
      <c r="I162" s="1135">
        <v>0</v>
      </c>
      <c r="J162" s="1135">
        <v>0</v>
      </c>
      <c r="K162" s="1140"/>
      <c r="L162" s="1140"/>
      <c r="M162" s="1140">
        <f t="shared" si="9"/>
        <v>0</v>
      </c>
      <c r="N162" s="1140">
        <f t="shared" si="10"/>
        <v>0</v>
      </c>
    </row>
    <row r="163" spans="1:14" outlineLevel="1" x14ac:dyDescent="0.25">
      <c r="A163" s="1038">
        <v>45</v>
      </c>
      <c r="B163" s="995" t="s">
        <v>1485</v>
      </c>
      <c r="C163" s="1038" t="s">
        <v>901</v>
      </c>
      <c r="D163" s="1053" t="s">
        <v>905</v>
      </c>
      <c r="E163" s="1163">
        <v>0</v>
      </c>
      <c r="F163" s="1140">
        <v>1.5E-3</v>
      </c>
      <c r="G163" s="1140">
        <v>1.5E-3</v>
      </c>
      <c r="H163" s="1140">
        <f t="shared" si="8"/>
        <v>0</v>
      </c>
      <c r="I163" s="1135">
        <v>0</v>
      </c>
      <c r="J163" s="1135">
        <v>0</v>
      </c>
      <c r="K163" s="1140"/>
      <c r="L163" s="1140"/>
      <c r="M163" s="1140">
        <f t="shared" si="9"/>
        <v>0</v>
      </c>
      <c r="N163" s="1140">
        <f t="shared" si="10"/>
        <v>0</v>
      </c>
    </row>
    <row r="164" spans="1:14" outlineLevel="1" x14ac:dyDescent="0.25">
      <c r="A164" s="1038">
        <v>46</v>
      </c>
      <c r="B164" s="995" t="s">
        <v>1483</v>
      </c>
      <c r="C164" s="1038" t="s">
        <v>901</v>
      </c>
      <c r="D164" s="1053" t="s">
        <v>905</v>
      </c>
      <c r="E164" s="1163">
        <v>0</v>
      </c>
      <c r="F164" s="1140">
        <v>0</v>
      </c>
      <c r="G164" s="1140">
        <v>0</v>
      </c>
      <c r="H164" s="1140">
        <f t="shared" si="8"/>
        <v>0</v>
      </c>
      <c r="I164" s="1140">
        <v>0</v>
      </c>
      <c r="J164" s="1140">
        <v>0</v>
      </c>
      <c r="K164" s="1140"/>
      <c r="L164" s="1140"/>
      <c r="M164" s="1140">
        <f t="shared" si="9"/>
        <v>0</v>
      </c>
      <c r="N164" s="1140">
        <f t="shared" si="10"/>
        <v>0</v>
      </c>
    </row>
    <row r="165" spans="1:14" outlineLevel="1" x14ac:dyDescent="0.25">
      <c r="A165" s="1038">
        <v>47</v>
      </c>
      <c r="B165" s="995" t="s">
        <v>1481</v>
      </c>
      <c r="C165" s="1038" t="s">
        <v>901</v>
      </c>
      <c r="D165" s="1053" t="s">
        <v>905</v>
      </c>
      <c r="E165" s="1163">
        <v>0</v>
      </c>
      <c r="F165" s="1140">
        <v>0</v>
      </c>
      <c r="G165" s="1140">
        <v>0</v>
      </c>
      <c r="H165" s="1140">
        <f t="shared" si="8"/>
        <v>0</v>
      </c>
      <c r="I165" s="1140">
        <v>0</v>
      </c>
      <c r="J165" s="1140">
        <v>0</v>
      </c>
      <c r="K165" s="1140"/>
      <c r="L165" s="1140"/>
      <c r="M165" s="1140">
        <f t="shared" si="9"/>
        <v>0</v>
      </c>
      <c r="N165" s="1140">
        <f t="shared" si="10"/>
        <v>0</v>
      </c>
    </row>
    <row r="166" spans="1:14" outlineLevel="1" x14ac:dyDescent="0.25">
      <c r="A166" s="967">
        <v>48</v>
      </c>
      <c r="B166" s="968" t="s">
        <v>1478</v>
      </c>
      <c r="C166" s="967" t="s">
        <v>901</v>
      </c>
      <c r="D166" s="1052" t="s">
        <v>905</v>
      </c>
      <c r="E166" s="1162">
        <v>0</v>
      </c>
      <c r="F166" s="1146">
        <v>0</v>
      </c>
      <c r="G166" s="1146">
        <v>0</v>
      </c>
      <c r="H166" s="1146">
        <f t="shared" si="8"/>
        <v>0</v>
      </c>
      <c r="I166" s="1146">
        <v>1.4396000000000001E-2</v>
      </c>
      <c r="J166" s="1146">
        <v>1.4396000000000001E-2</v>
      </c>
      <c r="K166" s="1146"/>
      <c r="L166" s="1146"/>
      <c r="M166" s="1146">
        <f t="shared" si="9"/>
        <v>1.4396000000000001E-2</v>
      </c>
      <c r="N166" s="1146">
        <f t="shared" si="10"/>
        <v>0</v>
      </c>
    </row>
    <row r="167" spans="1:14" outlineLevel="1" x14ac:dyDescent="0.25">
      <c r="A167" s="967">
        <v>49</v>
      </c>
      <c r="B167" s="968" t="s">
        <v>1477</v>
      </c>
      <c r="C167" s="967" t="s">
        <v>901</v>
      </c>
      <c r="D167" s="1052" t="s">
        <v>905</v>
      </c>
      <c r="E167" s="1162">
        <v>0</v>
      </c>
      <c r="F167" s="1146">
        <v>0</v>
      </c>
      <c r="G167" s="1146">
        <v>0</v>
      </c>
      <c r="H167" s="1146">
        <f t="shared" si="8"/>
        <v>0</v>
      </c>
      <c r="I167" s="1146">
        <v>9.9499900000000002E-2</v>
      </c>
      <c r="J167" s="1146">
        <v>9.9499900000000002E-2</v>
      </c>
      <c r="K167" s="1146"/>
      <c r="L167" s="1146"/>
      <c r="M167" s="1146">
        <f t="shared" si="9"/>
        <v>9.9499900000000002E-2</v>
      </c>
      <c r="N167" s="1146">
        <f t="shared" si="10"/>
        <v>0</v>
      </c>
    </row>
    <row r="168" spans="1:14" outlineLevel="1" x14ac:dyDescent="0.25">
      <c r="A168" s="967">
        <v>50</v>
      </c>
      <c r="B168" s="968" t="s">
        <v>1476</v>
      </c>
      <c r="C168" s="967" t="s">
        <v>901</v>
      </c>
      <c r="D168" s="1052" t="s">
        <v>905</v>
      </c>
      <c r="E168" s="1162">
        <v>0</v>
      </c>
      <c r="F168" s="1146">
        <v>0</v>
      </c>
      <c r="G168" s="1146">
        <v>0</v>
      </c>
      <c r="H168" s="1146">
        <f t="shared" si="8"/>
        <v>0</v>
      </c>
      <c r="I168" s="1146">
        <v>0.21577479999999999</v>
      </c>
      <c r="J168" s="1146">
        <v>0.21577479999999999</v>
      </c>
      <c r="K168" s="1146"/>
      <c r="L168" s="1146"/>
      <c r="M168" s="1146">
        <f t="shared" si="9"/>
        <v>0.21577479999999999</v>
      </c>
      <c r="N168" s="1146">
        <f t="shared" si="10"/>
        <v>0</v>
      </c>
    </row>
    <row r="169" spans="1:14" outlineLevel="1" x14ac:dyDescent="0.25">
      <c r="A169" s="967">
        <v>51</v>
      </c>
      <c r="B169" s="968" t="s">
        <v>1475</v>
      </c>
      <c r="C169" s="967" t="s">
        <v>901</v>
      </c>
      <c r="D169" s="1052" t="s">
        <v>905</v>
      </c>
      <c r="E169" s="1162">
        <v>0</v>
      </c>
      <c r="F169" s="1146">
        <v>0</v>
      </c>
      <c r="G169" s="1146">
        <v>0</v>
      </c>
      <c r="H169" s="1146">
        <f t="shared" si="8"/>
        <v>0</v>
      </c>
      <c r="I169" s="1146">
        <v>5.2399999999999999E-3</v>
      </c>
      <c r="J169" s="1146">
        <v>5.2399999999999999E-3</v>
      </c>
      <c r="K169" s="1146"/>
      <c r="L169" s="1146"/>
      <c r="M169" s="1146">
        <f t="shared" si="9"/>
        <v>5.2399999999999999E-3</v>
      </c>
      <c r="N169" s="1146">
        <f t="shared" si="10"/>
        <v>0</v>
      </c>
    </row>
    <row r="170" spans="1:14" outlineLevel="1" x14ac:dyDescent="0.25">
      <c r="A170" s="967">
        <v>52</v>
      </c>
      <c r="B170" s="968" t="s">
        <v>1474</v>
      </c>
      <c r="C170" s="967" t="s">
        <v>901</v>
      </c>
      <c r="D170" s="1052" t="s">
        <v>905</v>
      </c>
      <c r="E170" s="1162">
        <v>0</v>
      </c>
      <c r="F170" s="1146">
        <v>0</v>
      </c>
      <c r="G170" s="1146">
        <v>0</v>
      </c>
      <c r="H170" s="1146">
        <f t="shared" si="8"/>
        <v>0</v>
      </c>
      <c r="I170" s="1146">
        <v>1.1505E-2</v>
      </c>
      <c r="J170" s="1146">
        <v>1.1505E-2</v>
      </c>
      <c r="K170" s="1146"/>
      <c r="L170" s="1146"/>
      <c r="M170" s="1146">
        <f t="shared" si="9"/>
        <v>1.1505E-2</v>
      </c>
      <c r="N170" s="1146">
        <f t="shared" si="10"/>
        <v>0</v>
      </c>
    </row>
    <row r="171" spans="1:14" outlineLevel="1" x14ac:dyDescent="0.25">
      <c r="A171" s="967">
        <v>53</v>
      </c>
      <c r="B171" s="968" t="s">
        <v>1473</v>
      </c>
      <c r="C171" s="967" t="s">
        <v>901</v>
      </c>
      <c r="D171" s="1052" t="s">
        <v>905</v>
      </c>
      <c r="E171" s="1162">
        <v>0</v>
      </c>
      <c r="F171" s="1146">
        <v>0</v>
      </c>
      <c r="G171" s="1146">
        <v>0</v>
      </c>
      <c r="H171" s="1146">
        <f t="shared" si="8"/>
        <v>0</v>
      </c>
      <c r="I171" s="1146">
        <v>1.8457500000000002E-2</v>
      </c>
      <c r="J171" s="1146">
        <v>1.8457500000000002E-2</v>
      </c>
      <c r="K171" s="1146"/>
      <c r="L171" s="1146"/>
      <c r="M171" s="1146">
        <f t="shared" si="9"/>
        <v>1.8457500000000002E-2</v>
      </c>
      <c r="N171" s="1146">
        <f t="shared" si="10"/>
        <v>0</v>
      </c>
    </row>
    <row r="172" spans="1:14" outlineLevel="1" x14ac:dyDescent="0.25">
      <c r="A172" s="967">
        <v>54</v>
      </c>
      <c r="B172" s="968" t="s">
        <v>1472</v>
      </c>
      <c r="C172" s="967" t="s">
        <v>901</v>
      </c>
      <c r="D172" s="1052" t="s">
        <v>905</v>
      </c>
      <c r="E172" s="1162">
        <v>0</v>
      </c>
      <c r="F172" s="1146">
        <v>0</v>
      </c>
      <c r="G172" s="1146">
        <v>0</v>
      </c>
      <c r="H172" s="1146">
        <f t="shared" si="8"/>
        <v>0</v>
      </c>
      <c r="I172" s="1146">
        <v>3.96E-3</v>
      </c>
      <c r="J172" s="1146">
        <v>3.96E-3</v>
      </c>
      <c r="K172" s="1146"/>
      <c r="L172" s="1146"/>
      <c r="M172" s="1146">
        <f t="shared" si="9"/>
        <v>3.96E-3</v>
      </c>
      <c r="N172" s="1146">
        <f t="shared" si="10"/>
        <v>0</v>
      </c>
    </row>
    <row r="173" spans="1:14" outlineLevel="1" x14ac:dyDescent="0.25">
      <c r="A173" s="967">
        <v>55</v>
      </c>
      <c r="B173" s="968" t="s">
        <v>1471</v>
      </c>
      <c r="C173" s="967" t="s">
        <v>901</v>
      </c>
      <c r="D173" s="1052" t="s">
        <v>905</v>
      </c>
      <c r="E173" s="1162">
        <v>0</v>
      </c>
      <c r="F173" s="1146">
        <v>0</v>
      </c>
      <c r="G173" s="1146">
        <v>0</v>
      </c>
      <c r="H173" s="1146">
        <f t="shared" si="8"/>
        <v>0</v>
      </c>
      <c r="I173" s="1146">
        <v>2.0038809999999998</v>
      </c>
      <c r="J173" s="1146">
        <v>2.0038809999999998</v>
      </c>
      <c r="K173" s="1146"/>
      <c r="L173" s="1146"/>
      <c r="M173" s="1146">
        <f t="shared" si="9"/>
        <v>2.0038809999999998</v>
      </c>
      <c r="N173" s="1146">
        <f t="shared" si="10"/>
        <v>0</v>
      </c>
    </row>
    <row r="174" spans="1:14" outlineLevel="1" x14ac:dyDescent="0.25">
      <c r="A174" s="967">
        <v>56</v>
      </c>
      <c r="B174" s="968" t="s">
        <v>1470</v>
      </c>
      <c r="C174" s="967" t="s">
        <v>901</v>
      </c>
      <c r="D174" s="1052" t="s">
        <v>905</v>
      </c>
      <c r="E174" s="1162">
        <v>0</v>
      </c>
      <c r="F174" s="1146">
        <v>0</v>
      </c>
      <c r="G174" s="1146">
        <v>0</v>
      </c>
      <c r="H174" s="1146">
        <f t="shared" si="8"/>
        <v>0</v>
      </c>
      <c r="I174" s="1146">
        <v>1.308E-2</v>
      </c>
      <c r="J174" s="1146">
        <v>1.308E-2</v>
      </c>
      <c r="K174" s="1146"/>
      <c r="L174" s="1146"/>
      <c r="M174" s="1146">
        <f t="shared" si="9"/>
        <v>1.308E-2</v>
      </c>
      <c r="N174" s="1146">
        <f t="shared" si="10"/>
        <v>0</v>
      </c>
    </row>
    <row r="175" spans="1:14" outlineLevel="1" x14ac:dyDescent="0.25">
      <c r="A175" s="967">
        <v>57</v>
      </c>
      <c r="B175" s="968" t="s">
        <v>1469</v>
      </c>
      <c r="C175" s="967" t="s">
        <v>901</v>
      </c>
      <c r="D175" s="1052" t="s">
        <v>905</v>
      </c>
      <c r="E175" s="1162">
        <v>0</v>
      </c>
      <c r="F175" s="1146">
        <v>0</v>
      </c>
      <c r="G175" s="1146">
        <v>0</v>
      </c>
      <c r="H175" s="1146">
        <f t="shared" si="8"/>
        <v>0</v>
      </c>
      <c r="I175" s="1146">
        <v>3.3449E-3</v>
      </c>
      <c r="J175" s="1146">
        <v>3.3449E-3</v>
      </c>
      <c r="K175" s="1146"/>
      <c r="L175" s="1146"/>
      <c r="M175" s="1146">
        <f t="shared" si="9"/>
        <v>3.3449E-3</v>
      </c>
      <c r="N175" s="1146">
        <f t="shared" si="10"/>
        <v>0</v>
      </c>
    </row>
    <row r="176" spans="1:14" outlineLevel="1" x14ac:dyDescent="0.25">
      <c r="A176" s="967">
        <v>58</v>
      </c>
      <c r="B176" s="968" t="s">
        <v>1468</v>
      </c>
      <c r="C176" s="967" t="s">
        <v>901</v>
      </c>
      <c r="D176" s="1052" t="s">
        <v>905</v>
      </c>
      <c r="E176" s="1162">
        <v>0</v>
      </c>
      <c r="F176" s="1146">
        <v>0</v>
      </c>
      <c r="G176" s="1146">
        <v>0</v>
      </c>
      <c r="H176" s="1146">
        <f t="shared" si="8"/>
        <v>0</v>
      </c>
      <c r="I176" s="1146">
        <v>4.4013999999999998E-3</v>
      </c>
      <c r="J176" s="1146">
        <v>4.4013999999999998E-3</v>
      </c>
      <c r="K176" s="1146"/>
      <c r="L176" s="1146"/>
      <c r="M176" s="1146">
        <f t="shared" si="9"/>
        <v>4.4013999999999998E-3</v>
      </c>
      <c r="N176" s="1146">
        <f t="shared" si="10"/>
        <v>0</v>
      </c>
    </row>
    <row r="177" spans="1:14" outlineLevel="1" x14ac:dyDescent="0.25">
      <c r="A177" s="967">
        <v>59</v>
      </c>
      <c r="B177" s="968" t="s">
        <v>1467</v>
      </c>
      <c r="C177" s="967" t="s">
        <v>901</v>
      </c>
      <c r="D177" s="1052" t="s">
        <v>905</v>
      </c>
      <c r="E177" s="1162">
        <v>0</v>
      </c>
      <c r="F177" s="1146">
        <v>0</v>
      </c>
      <c r="G177" s="1146">
        <v>0</v>
      </c>
      <c r="H177" s="1146">
        <f t="shared" si="8"/>
        <v>0</v>
      </c>
      <c r="I177" s="1146">
        <v>5.0000000000000001E-3</v>
      </c>
      <c r="J177" s="1146">
        <v>5.0000000000000001E-3</v>
      </c>
      <c r="K177" s="1146"/>
      <c r="L177" s="1146"/>
      <c r="M177" s="1146">
        <f t="shared" si="9"/>
        <v>5.0000000000000001E-3</v>
      </c>
      <c r="N177" s="1146">
        <f t="shared" si="10"/>
        <v>0</v>
      </c>
    </row>
    <row r="178" spans="1:14" outlineLevel="1" x14ac:dyDescent="0.25">
      <c r="A178" s="967">
        <v>60</v>
      </c>
      <c r="B178" s="968" t="s">
        <v>1466</v>
      </c>
      <c r="C178" s="967" t="s">
        <v>901</v>
      </c>
      <c r="D178" s="1052" t="s">
        <v>905</v>
      </c>
      <c r="E178" s="1162">
        <v>0</v>
      </c>
      <c r="F178" s="1146">
        <v>0</v>
      </c>
      <c r="G178" s="1146">
        <v>0</v>
      </c>
      <c r="H178" s="1146">
        <f t="shared" si="8"/>
        <v>0</v>
      </c>
      <c r="I178" s="1146">
        <v>1.295E-2</v>
      </c>
      <c r="J178" s="1146">
        <v>1.295E-2</v>
      </c>
      <c r="K178" s="1146"/>
      <c r="L178" s="1146"/>
      <c r="M178" s="1146">
        <f t="shared" si="9"/>
        <v>1.295E-2</v>
      </c>
      <c r="N178" s="1146">
        <f t="shared" si="10"/>
        <v>0</v>
      </c>
    </row>
    <row r="179" spans="1:14" outlineLevel="1" x14ac:dyDescent="0.25">
      <c r="A179" s="967">
        <v>61</v>
      </c>
      <c r="B179" s="968" t="s">
        <v>1465</v>
      </c>
      <c r="C179" s="967" t="s">
        <v>901</v>
      </c>
      <c r="D179" s="1052" t="s">
        <v>905</v>
      </c>
      <c r="E179" s="1162">
        <v>0</v>
      </c>
      <c r="F179" s="1146">
        <v>0</v>
      </c>
      <c r="G179" s="1146">
        <v>0</v>
      </c>
      <c r="H179" s="1146">
        <f t="shared" si="8"/>
        <v>0</v>
      </c>
      <c r="I179" s="1146">
        <v>2.3333199999999998E-2</v>
      </c>
      <c r="J179" s="1146">
        <v>2.3333199999999998E-2</v>
      </c>
      <c r="K179" s="1146"/>
      <c r="L179" s="1146"/>
      <c r="M179" s="1146">
        <f t="shared" si="9"/>
        <v>2.3333199999999998E-2</v>
      </c>
      <c r="N179" s="1146">
        <f t="shared" si="10"/>
        <v>0</v>
      </c>
    </row>
    <row r="180" spans="1:14" outlineLevel="1" x14ac:dyDescent="0.25">
      <c r="A180" s="967">
        <v>62</v>
      </c>
      <c r="B180" s="968" t="s">
        <v>1464</v>
      </c>
      <c r="C180" s="967" t="s">
        <v>901</v>
      </c>
      <c r="D180" s="1052" t="s">
        <v>905</v>
      </c>
      <c r="E180" s="1162">
        <v>0</v>
      </c>
      <c r="F180" s="1146">
        <v>0</v>
      </c>
      <c r="G180" s="1146">
        <v>0</v>
      </c>
      <c r="H180" s="1146">
        <f t="shared" si="8"/>
        <v>0</v>
      </c>
      <c r="I180" s="1146">
        <v>9.9994999999999997E-3</v>
      </c>
      <c r="J180" s="1146">
        <v>9.9994999999999997E-3</v>
      </c>
      <c r="K180" s="1146"/>
      <c r="L180" s="1146"/>
      <c r="M180" s="1146">
        <f t="shared" si="9"/>
        <v>9.9994999999999997E-3</v>
      </c>
      <c r="N180" s="1146">
        <f t="shared" si="10"/>
        <v>0</v>
      </c>
    </row>
    <row r="181" spans="1:14" outlineLevel="1" x14ac:dyDescent="0.25">
      <c r="A181" s="967">
        <v>63</v>
      </c>
      <c r="B181" s="968" t="s">
        <v>1463</v>
      </c>
      <c r="C181" s="967" t="s">
        <v>901</v>
      </c>
      <c r="D181" s="1052" t="s">
        <v>905</v>
      </c>
      <c r="E181" s="1162">
        <v>0</v>
      </c>
      <c r="F181" s="1146">
        <v>0</v>
      </c>
      <c r="G181" s="1146">
        <v>0</v>
      </c>
      <c r="H181" s="1146">
        <f t="shared" si="8"/>
        <v>0</v>
      </c>
      <c r="I181" s="1146">
        <v>5.8599999999999999E-2</v>
      </c>
      <c r="J181" s="1146">
        <v>5.8599999999999999E-2</v>
      </c>
      <c r="K181" s="1146"/>
      <c r="L181" s="1146"/>
      <c r="M181" s="1146">
        <f t="shared" si="9"/>
        <v>5.8599999999999999E-2</v>
      </c>
      <c r="N181" s="1146">
        <f t="shared" si="10"/>
        <v>0</v>
      </c>
    </row>
    <row r="182" spans="1:14" outlineLevel="1" x14ac:dyDescent="0.25">
      <c r="A182" s="967">
        <v>64</v>
      </c>
      <c r="B182" s="968" t="s">
        <v>1462</v>
      </c>
      <c r="C182" s="967" t="s">
        <v>901</v>
      </c>
      <c r="D182" s="1052" t="s">
        <v>905</v>
      </c>
      <c r="E182" s="1162">
        <v>0</v>
      </c>
      <c r="F182" s="1146">
        <v>0</v>
      </c>
      <c r="G182" s="1146">
        <v>0</v>
      </c>
      <c r="H182" s="1146">
        <f t="shared" si="8"/>
        <v>0</v>
      </c>
      <c r="I182" s="1146">
        <v>2.18064E-2</v>
      </c>
      <c r="J182" s="1146">
        <v>2.18064E-2</v>
      </c>
      <c r="K182" s="1146"/>
      <c r="L182" s="1146"/>
      <c r="M182" s="1146">
        <f t="shared" si="9"/>
        <v>2.18064E-2</v>
      </c>
      <c r="N182" s="1146">
        <f t="shared" si="10"/>
        <v>0</v>
      </c>
    </row>
    <row r="183" spans="1:14" outlineLevel="1" x14ac:dyDescent="0.25">
      <c r="A183" s="967">
        <v>65</v>
      </c>
      <c r="B183" s="968" t="s">
        <v>1461</v>
      </c>
      <c r="C183" s="967" t="s">
        <v>901</v>
      </c>
      <c r="D183" s="1052" t="s">
        <v>905</v>
      </c>
      <c r="E183" s="1162">
        <v>0</v>
      </c>
      <c r="F183" s="1146">
        <v>0</v>
      </c>
      <c r="G183" s="1146">
        <v>0</v>
      </c>
      <c r="H183" s="1146">
        <f t="shared" si="8"/>
        <v>0</v>
      </c>
      <c r="I183" s="1146">
        <v>2.1511999999999998E-3</v>
      </c>
      <c r="J183" s="1146">
        <v>2.1511999999999998E-3</v>
      </c>
      <c r="K183" s="1146"/>
      <c r="L183" s="1146"/>
      <c r="M183" s="1146">
        <f t="shared" si="9"/>
        <v>2.1511999999999998E-3</v>
      </c>
      <c r="N183" s="1146">
        <f t="shared" si="10"/>
        <v>0</v>
      </c>
    </row>
    <row r="184" spans="1:14" outlineLevel="1" x14ac:dyDescent="0.25">
      <c r="A184" s="967">
        <v>66</v>
      </c>
      <c r="B184" s="968" t="s">
        <v>1460</v>
      </c>
      <c r="C184" s="967" t="s">
        <v>901</v>
      </c>
      <c r="D184" s="1052" t="s">
        <v>905</v>
      </c>
      <c r="E184" s="1162">
        <v>0</v>
      </c>
      <c r="F184" s="1146">
        <v>0</v>
      </c>
      <c r="G184" s="1146">
        <v>0</v>
      </c>
      <c r="H184" s="1146">
        <f t="shared" si="8"/>
        <v>0</v>
      </c>
      <c r="I184" s="1146">
        <v>0.02</v>
      </c>
      <c r="J184" s="1146">
        <v>0.02</v>
      </c>
      <c r="K184" s="1146"/>
      <c r="L184" s="1146"/>
      <c r="M184" s="1146">
        <f t="shared" si="9"/>
        <v>0.02</v>
      </c>
      <c r="N184" s="1146">
        <f t="shared" si="10"/>
        <v>0</v>
      </c>
    </row>
    <row r="185" spans="1:14" outlineLevel="1" x14ac:dyDescent="0.25">
      <c r="A185" s="967">
        <v>67</v>
      </c>
      <c r="B185" s="968" t="s">
        <v>1459</v>
      </c>
      <c r="C185" s="967" t="s">
        <v>901</v>
      </c>
      <c r="D185" s="1052" t="s">
        <v>905</v>
      </c>
      <c r="E185" s="1162">
        <v>0</v>
      </c>
      <c r="F185" s="1146">
        <v>0</v>
      </c>
      <c r="G185" s="1146">
        <v>0</v>
      </c>
      <c r="H185" s="1146">
        <f t="shared" si="8"/>
        <v>0</v>
      </c>
      <c r="I185" s="1146">
        <v>1.09E-2</v>
      </c>
      <c r="J185" s="1146">
        <v>1.09E-2</v>
      </c>
      <c r="K185" s="1146"/>
      <c r="L185" s="1146"/>
      <c r="M185" s="1146">
        <f t="shared" si="9"/>
        <v>1.09E-2</v>
      </c>
      <c r="N185" s="1146">
        <f t="shared" si="10"/>
        <v>0</v>
      </c>
    </row>
    <row r="186" spans="1:14" outlineLevel="1" x14ac:dyDescent="0.25">
      <c r="A186" s="967">
        <v>68</v>
      </c>
      <c r="B186" s="968" t="s">
        <v>1458</v>
      </c>
      <c r="C186" s="967" t="s">
        <v>901</v>
      </c>
      <c r="D186" s="1052" t="s">
        <v>905</v>
      </c>
      <c r="E186" s="1162">
        <v>0</v>
      </c>
      <c r="F186" s="1146">
        <v>0</v>
      </c>
      <c r="G186" s="1146">
        <v>0</v>
      </c>
      <c r="H186" s="1146">
        <f t="shared" si="8"/>
        <v>0</v>
      </c>
      <c r="I186" s="1146">
        <v>1.09322E-2</v>
      </c>
      <c r="J186" s="1146">
        <v>1.09322E-2</v>
      </c>
      <c r="K186" s="1146"/>
      <c r="L186" s="1146"/>
      <c r="M186" s="1146">
        <f t="shared" si="9"/>
        <v>1.09322E-2</v>
      </c>
      <c r="N186" s="1146">
        <f t="shared" si="10"/>
        <v>0</v>
      </c>
    </row>
    <row r="187" spans="1:14" outlineLevel="1" x14ac:dyDescent="0.25">
      <c r="A187" s="967">
        <v>69</v>
      </c>
      <c r="B187" s="968" t="s">
        <v>1457</v>
      </c>
      <c r="C187" s="967" t="s">
        <v>901</v>
      </c>
      <c r="D187" s="1052" t="s">
        <v>905</v>
      </c>
      <c r="E187" s="1162">
        <v>0</v>
      </c>
      <c r="F187" s="1146">
        <v>0</v>
      </c>
      <c r="G187" s="1146">
        <v>0</v>
      </c>
      <c r="H187" s="1146">
        <f t="shared" si="8"/>
        <v>0</v>
      </c>
      <c r="I187" s="1146">
        <v>0</v>
      </c>
      <c r="J187" s="1146">
        <v>0</v>
      </c>
      <c r="K187" s="1146"/>
      <c r="L187" s="1146"/>
      <c r="M187" s="1146">
        <f t="shared" si="9"/>
        <v>0</v>
      </c>
      <c r="N187" s="1146">
        <f t="shared" si="10"/>
        <v>0</v>
      </c>
    </row>
    <row r="188" spans="1:14" outlineLevel="1" x14ac:dyDescent="0.25">
      <c r="A188" s="967">
        <v>70</v>
      </c>
      <c r="B188" s="968" t="s">
        <v>1456</v>
      </c>
      <c r="C188" s="967" t="s">
        <v>901</v>
      </c>
      <c r="D188" s="1052" t="s">
        <v>905</v>
      </c>
      <c r="E188" s="1162">
        <v>0</v>
      </c>
      <c r="F188" s="1146">
        <v>0</v>
      </c>
      <c r="G188" s="1146">
        <v>0</v>
      </c>
      <c r="H188" s="1146">
        <f t="shared" si="8"/>
        <v>0</v>
      </c>
      <c r="I188" s="1146">
        <v>0</v>
      </c>
      <c r="J188" s="1146">
        <v>0</v>
      </c>
      <c r="K188" s="1146"/>
      <c r="L188" s="1146"/>
      <c r="M188" s="1146">
        <f t="shared" si="9"/>
        <v>0</v>
      </c>
      <c r="N188" s="1146">
        <f t="shared" si="10"/>
        <v>0</v>
      </c>
    </row>
    <row r="189" spans="1:14" outlineLevel="1" x14ac:dyDescent="0.25">
      <c r="A189" s="967">
        <v>72</v>
      </c>
      <c r="B189" s="968" t="s">
        <v>1455</v>
      </c>
      <c r="C189" s="967" t="s">
        <v>901</v>
      </c>
      <c r="D189" s="1052" t="s">
        <v>905</v>
      </c>
      <c r="E189" s="1162">
        <v>0</v>
      </c>
      <c r="F189" s="1146">
        <v>0</v>
      </c>
      <c r="G189" s="1146">
        <v>0</v>
      </c>
      <c r="H189" s="1146">
        <f t="shared" si="8"/>
        <v>0</v>
      </c>
      <c r="I189" s="1146">
        <v>0</v>
      </c>
      <c r="J189" s="1146">
        <v>0</v>
      </c>
      <c r="K189" s="1146"/>
      <c r="L189" s="1146"/>
      <c r="M189" s="1146">
        <f t="shared" si="9"/>
        <v>0</v>
      </c>
      <c r="N189" s="1146">
        <f t="shared" si="10"/>
        <v>0</v>
      </c>
    </row>
    <row r="190" spans="1:14" outlineLevel="1" x14ac:dyDescent="0.25">
      <c r="A190" s="967">
        <v>73</v>
      </c>
      <c r="B190" s="968" t="s">
        <v>1454</v>
      </c>
      <c r="C190" s="967" t="s">
        <v>901</v>
      </c>
      <c r="D190" s="1052" t="s">
        <v>905</v>
      </c>
      <c r="E190" s="1162">
        <v>0</v>
      </c>
      <c r="F190" s="1146">
        <v>0</v>
      </c>
      <c r="G190" s="1146">
        <v>0</v>
      </c>
      <c r="H190" s="1146">
        <f t="shared" si="8"/>
        <v>0</v>
      </c>
      <c r="I190" s="1146">
        <v>0</v>
      </c>
      <c r="J190" s="1146">
        <v>0</v>
      </c>
      <c r="K190" s="1146"/>
      <c r="L190" s="1146"/>
      <c r="M190" s="1146">
        <f t="shared" si="9"/>
        <v>0</v>
      </c>
      <c r="N190" s="1146">
        <f t="shared" si="10"/>
        <v>0</v>
      </c>
    </row>
    <row r="191" spans="1:14" outlineLevel="1" x14ac:dyDescent="0.25">
      <c r="A191" s="967">
        <v>74</v>
      </c>
      <c r="B191" s="968" t="s">
        <v>1453</v>
      </c>
      <c r="C191" s="967" t="s">
        <v>901</v>
      </c>
      <c r="D191" s="1052" t="s">
        <v>905</v>
      </c>
      <c r="E191" s="1162">
        <v>0</v>
      </c>
      <c r="F191" s="1146">
        <v>0</v>
      </c>
      <c r="G191" s="1146">
        <v>0</v>
      </c>
      <c r="H191" s="1146">
        <f t="shared" si="8"/>
        <v>0</v>
      </c>
      <c r="I191" s="1146">
        <v>0</v>
      </c>
      <c r="J191" s="1146">
        <v>0</v>
      </c>
      <c r="K191" s="1146"/>
      <c r="L191" s="1146"/>
      <c r="M191" s="1146">
        <f t="shared" si="9"/>
        <v>0</v>
      </c>
      <c r="N191" s="1146">
        <f t="shared" si="10"/>
        <v>0</v>
      </c>
    </row>
    <row r="192" spans="1:14" outlineLevel="1" x14ac:dyDescent="0.25">
      <c r="A192" s="967">
        <v>75</v>
      </c>
      <c r="B192" s="968" t="s">
        <v>1452</v>
      </c>
      <c r="C192" s="967" t="s">
        <v>901</v>
      </c>
      <c r="D192" s="1052" t="s">
        <v>905</v>
      </c>
      <c r="E192" s="1162">
        <v>0</v>
      </c>
      <c r="F192" s="1146">
        <v>0</v>
      </c>
      <c r="G192" s="1146">
        <v>0</v>
      </c>
      <c r="H192" s="1146">
        <f t="shared" si="8"/>
        <v>0</v>
      </c>
      <c r="I192" s="1146">
        <v>0</v>
      </c>
      <c r="J192" s="1146">
        <v>0</v>
      </c>
      <c r="K192" s="1146"/>
      <c r="L192" s="1146"/>
      <c r="M192" s="1146">
        <f t="shared" si="9"/>
        <v>0</v>
      </c>
      <c r="N192" s="1146">
        <f t="shared" si="10"/>
        <v>0</v>
      </c>
    </row>
    <row r="193" spans="1:14" outlineLevel="1" x14ac:dyDescent="0.25">
      <c r="A193" s="967">
        <v>76</v>
      </c>
      <c r="B193" s="968" t="s">
        <v>1451</v>
      </c>
      <c r="C193" s="967" t="s">
        <v>901</v>
      </c>
      <c r="D193" s="1052" t="s">
        <v>905</v>
      </c>
      <c r="E193" s="1162">
        <v>0</v>
      </c>
      <c r="F193" s="1146">
        <v>0</v>
      </c>
      <c r="G193" s="1146">
        <v>0</v>
      </c>
      <c r="H193" s="1146">
        <f t="shared" si="8"/>
        <v>0</v>
      </c>
      <c r="I193" s="1146">
        <v>0</v>
      </c>
      <c r="J193" s="1146">
        <v>0</v>
      </c>
      <c r="K193" s="1146"/>
      <c r="L193" s="1146"/>
      <c r="M193" s="1146">
        <f t="shared" si="9"/>
        <v>0</v>
      </c>
      <c r="N193" s="1146">
        <f t="shared" si="10"/>
        <v>0</v>
      </c>
    </row>
    <row r="194" spans="1:14" outlineLevel="1" x14ac:dyDescent="0.25">
      <c r="A194" s="967">
        <v>77</v>
      </c>
      <c r="B194" s="968" t="s">
        <v>1450</v>
      </c>
      <c r="C194" s="967" t="s">
        <v>901</v>
      </c>
      <c r="D194" s="1052" t="s">
        <v>905</v>
      </c>
      <c r="E194" s="1162">
        <v>0</v>
      </c>
      <c r="F194" s="1146">
        <v>0</v>
      </c>
      <c r="G194" s="1146">
        <v>0</v>
      </c>
      <c r="H194" s="1146">
        <f t="shared" si="8"/>
        <v>0</v>
      </c>
      <c r="I194" s="1146">
        <v>0</v>
      </c>
      <c r="J194" s="1146">
        <v>0</v>
      </c>
      <c r="K194" s="1146"/>
      <c r="L194" s="1146"/>
      <c r="M194" s="1146">
        <f t="shared" si="9"/>
        <v>0</v>
      </c>
      <c r="N194" s="1146">
        <f t="shared" si="10"/>
        <v>0</v>
      </c>
    </row>
    <row r="195" spans="1:14" outlineLevel="1" x14ac:dyDescent="0.25">
      <c r="A195" s="967">
        <v>78</v>
      </c>
      <c r="B195" s="968" t="s">
        <v>1449</v>
      </c>
      <c r="C195" s="967" t="s">
        <v>901</v>
      </c>
      <c r="D195" s="1052" t="s">
        <v>905</v>
      </c>
      <c r="E195" s="1162">
        <v>0</v>
      </c>
      <c r="F195" s="1146">
        <v>0</v>
      </c>
      <c r="G195" s="1146">
        <v>0</v>
      </c>
      <c r="H195" s="1146">
        <f t="shared" si="8"/>
        <v>0</v>
      </c>
      <c r="I195" s="1146">
        <v>0</v>
      </c>
      <c r="J195" s="1146">
        <v>0</v>
      </c>
      <c r="K195" s="1146"/>
      <c r="L195" s="1146"/>
      <c r="M195" s="1146">
        <f t="shared" si="9"/>
        <v>0</v>
      </c>
      <c r="N195" s="1146">
        <f t="shared" si="10"/>
        <v>0</v>
      </c>
    </row>
    <row r="196" spans="1:14" outlineLevel="1" x14ac:dyDescent="0.25">
      <c r="A196" s="967">
        <v>79</v>
      </c>
      <c r="B196" s="968" t="s">
        <v>1448</v>
      </c>
      <c r="C196" s="967" t="s">
        <v>901</v>
      </c>
      <c r="D196" s="1052" t="s">
        <v>905</v>
      </c>
      <c r="E196" s="1162">
        <v>0</v>
      </c>
      <c r="F196" s="1146">
        <v>0</v>
      </c>
      <c r="G196" s="1146">
        <v>0</v>
      </c>
      <c r="H196" s="1146">
        <f t="shared" si="8"/>
        <v>0</v>
      </c>
      <c r="I196" s="1146">
        <v>0</v>
      </c>
      <c r="J196" s="1146">
        <v>0</v>
      </c>
      <c r="K196" s="1146"/>
      <c r="L196" s="1146"/>
      <c r="M196" s="1146">
        <f t="shared" si="9"/>
        <v>0</v>
      </c>
      <c r="N196" s="1146">
        <f t="shared" si="10"/>
        <v>0</v>
      </c>
    </row>
    <row r="197" spans="1:14" outlineLevel="1" x14ac:dyDescent="0.25">
      <c r="A197" s="967">
        <v>80</v>
      </c>
      <c r="B197" s="968" t="s">
        <v>1447</v>
      </c>
      <c r="C197" s="967" t="s">
        <v>901</v>
      </c>
      <c r="D197" s="1052" t="s">
        <v>905</v>
      </c>
      <c r="E197" s="1162">
        <v>0</v>
      </c>
      <c r="F197" s="1146">
        <v>0</v>
      </c>
      <c r="G197" s="1146">
        <v>0</v>
      </c>
      <c r="H197" s="1146">
        <f t="shared" si="8"/>
        <v>0</v>
      </c>
      <c r="I197" s="1146">
        <v>0</v>
      </c>
      <c r="J197" s="1146">
        <v>0</v>
      </c>
      <c r="K197" s="1146"/>
      <c r="L197" s="1146"/>
      <c r="M197" s="1146">
        <f t="shared" si="9"/>
        <v>0</v>
      </c>
      <c r="N197" s="1146">
        <f t="shared" si="10"/>
        <v>0</v>
      </c>
    </row>
    <row r="198" spans="1:14" outlineLevel="1" x14ac:dyDescent="0.25">
      <c r="A198" s="967">
        <v>81</v>
      </c>
      <c r="B198" s="968" t="s">
        <v>1446</v>
      </c>
      <c r="C198" s="967" t="s">
        <v>901</v>
      </c>
      <c r="D198" s="1052" t="s">
        <v>905</v>
      </c>
      <c r="E198" s="1162">
        <v>0</v>
      </c>
      <c r="F198" s="1146">
        <v>0</v>
      </c>
      <c r="G198" s="1146">
        <v>0</v>
      </c>
      <c r="H198" s="1146">
        <f t="shared" si="8"/>
        <v>0</v>
      </c>
      <c r="I198" s="1146">
        <v>0</v>
      </c>
      <c r="J198" s="1146">
        <v>0</v>
      </c>
      <c r="K198" s="1146"/>
      <c r="L198" s="1146"/>
      <c r="M198" s="1146">
        <f t="shared" si="9"/>
        <v>0</v>
      </c>
      <c r="N198" s="1146">
        <f t="shared" si="10"/>
        <v>0</v>
      </c>
    </row>
    <row r="199" spans="1:14" outlineLevel="1" x14ac:dyDescent="0.25">
      <c r="A199" s="967">
        <v>82</v>
      </c>
      <c r="B199" s="968" t="s">
        <v>1445</v>
      </c>
      <c r="C199" s="967" t="s">
        <v>901</v>
      </c>
      <c r="D199" s="1052" t="s">
        <v>905</v>
      </c>
      <c r="E199" s="1162">
        <v>0</v>
      </c>
      <c r="F199" s="1146">
        <v>0</v>
      </c>
      <c r="G199" s="1146">
        <v>0</v>
      </c>
      <c r="H199" s="1146">
        <f t="shared" si="8"/>
        <v>0</v>
      </c>
      <c r="I199" s="1146">
        <v>0</v>
      </c>
      <c r="J199" s="1146">
        <v>0</v>
      </c>
      <c r="K199" s="1146"/>
      <c r="L199" s="1146"/>
      <c r="M199" s="1146">
        <f t="shared" si="9"/>
        <v>0</v>
      </c>
      <c r="N199" s="1146">
        <f t="shared" si="10"/>
        <v>0</v>
      </c>
    </row>
    <row r="200" spans="1:14" outlineLevel="1" x14ac:dyDescent="0.25">
      <c r="A200" s="967">
        <v>0</v>
      </c>
      <c r="B200" s="968" t="s">
        <v>1444</v>
      </c>
      <c r="C200" s="967" t="s">
        <v>1443</v>
      </c>
      <c r="D200" s="1052" t="s">
        <v>905</v>
      </c>
      <c r="E200" s="1162">
        <v>0</v>
      </c>
      <c r="F200" s="1146">
        <v>0</v>
      </c>
      <c r="G200" s="1146">
        <v>0</v>
      </c>
      <c r="H200" s="1146">
        <f t="shared" si="8"/>
        <v>0</v>
      </c>
      <c r="I200" s="1146">
        <v>0</v>
      </c>
      <c r="J200" s="1146">
        <v>0</v>
      </c>
      <c r="K200" s="1146"/>
      <c r="L200" s="1146"/>
      <c r="M200" s="1146">
        <f t="shared" si="9"/>
        <v>0</v>
      </c>
      <c r="N200" s="1146">
        <f t="shared" si="10"/>
        <v>0</v>
      </c>
    </row>
    <row r="201" spans="1:14" outlineLevel="1" x14ac:dyDescent="0.25">
      <c r="A201" s="967">
        <v>83</v>
      </c>
      <c r="B201" s="968" t="s">
        <v>1442</v>
      </c>
      <c r="C201" s="967">
        <v>0</v>
      </c>
      <c r="D201" s="1052" t="s">
        <v>905</v>
      </c>
      <c r="E201" s="1162">
        <v>0</v>
      </c>
      <c r="F201" s="1146">
        <v>0</v>
      </c>
      <c r="G201" s="1146">
        <v>0</v>
      </c>
      <c r="H201" s="1146">
        <f t="shared" si="8"/>
        <v>0</v>
      </c>
      <c r="I201" s="1146">
        <v>0</v>
      </c>
      <c r="J201" s="1146">
        <v>0</v>
      </c>
      <c r="K201" s="1146"/>
      <c r="L201" s="1146"/>
      <c r="M201" s="1146">
        <f t="shared" si="9"/>
        <v>0</v>
      </c>
      <c r="N201" s="1146">
        <f t="shared" si="10"/>
        <v>0</v>
      </c>
    </row>
    <row r="202" spans="1:14" outlineLevel="1" x14ac:dyDescent="0.25">
      <c r="A202" s="967">
        <v>84</v>
      </c>
      <c r="B202" s="968" t="s">
        <v>1441</v>
      </c>
      <c r="C202" s="967">
        <v>0</v>
      </c>
      <c r="D202" s="1052" t="s">
        <v>905</v>
      </c>
      <c r="E202" s="1162">
        <v>0</v>
      </c>
      <c r="F202" s="1146">
        <v>0</v>
      </c>
      <c r="G202" s="1146">
        <v>0</v>
      </c>
      <c r="H202" s="1146">
        <f t="shared" si="8"/>
        <v>0</v>
      </c>
      <c r="I202" s="1146">
        <v>0</v>
      </c>
      <c r="J202" s="1146">
        <v>0</v>
      </c>
      <c r="K202" s="1146"/>
      <c r="L202" s="1146"/>
      <c r="M202" s="1146">
        <f t="shared" si="9"/>
        <v>0</v>
      </c>
      <c r="N202" s="1146">
        <f t="shared" si="10"/>
        <v>0</v>
      </c>
    </row>
    <row r="203" spans="1:14" outlineLevel="1" x14ac:dyDescent="0.25">
      <c r="A203" s="967">
        <v>85</v>
      </c>
      <c r="B203" s="968" t="s">
        <v>1438</v>
      </c>
      <c r="C203" s="967">
        <v>0</v>
      </c>
      <c r="D203" s="1052" t="s">
        <v>905</v>
      </c>
      <c r="E203" s="1162">
        <v>0</v>
      </c>
      <c r="F203" s="1146">
        <v>0</v>
      </c>
      <c r="G203" s="1146">
        <v>0</v>
      </c>
      <c r="H203" s="1146">
        <f t="shared" si="8"/>
        <v>0</v>
      </c>
      <c r="I203" s="1146">
        <v>0</v>
      </c>
      <c r="J203" s="1146">
        <v>0</v>
      </c>
      <c r="K203" s="1146"/>
      <c r="L203" s="1146"/>
      <c r="M203" s="1146">
        <f t="shared" si="9"/>
        <v>0</v>
      </c>
      <c r="N203" s="1146">
        <f t="shared" si="10"/>
        <v>0</v>
      </c>
    </row>
    <row r="204" spans="1:14" outlineLevel="1" x14ac:dyDescent="0.25">
      <c r="A204" s="967">
        <v>0</v>
      </c>
      <c r="B204" s="968" t="s">
        <v>419</v>
      </c>
      <c r="C204" s="967">
        <v>0</v>
      </c>
      <c r="D204" s="1052" t="s">
        <v>905</v>
      </c>
      <c r="E204" s="1162">
        <v>0</v>
      </c>
      <c r="F204" s="1146">
        <v>0</v>
      </c>
      <c r="G204" s="1146">
        <v>0</v>
      </c>
      <c r="H204" s="1146">
        <f t="shared" si="8"/>
        <v>0</v>
      </c>
      <c r="I204" s="1146">
        <v>0</v>
      </c>
      <c r="J204" s="1146">
        <v>0</v>
      </c>
      <c r="K204" s="1146"/>
      <c r="L204" s="1146"/>
      <c r="M204" s="1146">
        <f t="shared" si="9"/>
        <v>0</v>
      </c>
      <c r="N204" s="1146">
        <f t="shared" si="10"/>
        <v>0</v>
      </c>
    </row>
    <row r="205" spans="1:14" outlineLevel="1" x14ac:dyDescent="0.25">
      <c r="A205" s="967">
        <v>0</v>
      </c>
      <c r="B205" s="968" t="s">
        <v>1434</v>
      </c>
      <c r="C205" s="967" t="s">
        <v>1433</v>
      </c>
      <c r="D205" s="1052" t="s">
        <v>905</v>
      </c>
      <c r="E205" s="1162">
        <v>0</v>
      </c>
      <c r="F205" s="1146">
        <v>0</v>
      </c>
      <c r="G205" s="1146">
        <v>0</v>
      </c>
      <c r="H205" s="1146">
        <f t="shared" si="8"/>
        <v>0</v>
      </c>
      <c r="I205" s="1146">
        <v>0</v>
      </c>
      <c r="J205" s="1146">
        <v>0</v>
      </c>
      <c r="K205" s="1146"/>
      <c r="L205" s="1146"/>
      <c r="M205" s="1146">
        <f t="shared" si="9"/>
        <v>0</v>
      </c>
      <c r="N205" s="1146">
        <f t="shared" si="10"/>
        <v>0</v>
      </c>
    </row>
    <row r="206" spans="1:14" outlineLevel="1" x14ac:dyDescent="0.25">
      <c r="A206" s="967">
        <v>86</v>
      </c>
      <c r="B206" s="968" t="s">
        <v>1432</v>
      </c>
      <c r="C206" s="967">
        <v>0</v>
      </c>
      <c r="D206" s="1052" t="s">
        <v>905</v>
      </c>
      <c r="E206" s="1162">
        <v>0</v>
      </c>
      <c r="F206" s="1146">
        <v>0</v>
      </c>
      <c r="G206" s="1146">
        <v>0</v>
      </c>
      <c r="H206" s="1146">
        <f t="shared" si="8"/>
        <v>0</v>
      </c>
      <c r="I206" s="1147">
        <v>0</v>
      </c>
      <c r="J206" s="1147">
        <v>0</v>
      </c>
      <c r="K206" s="1146"/>
      <c r="L206" s="1146"/>
      <c r="M206" s="1146">
        <f t="shared" si="9"/>
        <v>0</v>
      </c>
      <c r="N206" s="1146">
        <f t="shared" si="10"/>
        <v>0</v>
      </c>
    </row>
    <row r="207" spans="1:14" outlineLevel="1" x14ac:dyDescent="0.25">
      <c r="A207" s="967">
        <v>87</v>
      </c>
      <c r="B207" s="968" t="s">
        <v>1431</v>
      </c>
      <c r="C207" s="967">
        <v>0</v>
      </c>
      <c r="D207" s="1052" t="s">
        <v>905</v>
      </c>
      <c r="E207" s="1162">
        <v>0</v>
      </c>
      <c r="F207" s="1146">
        <v>0</v>
      </c>
      <c r="G207" s="1146">
        <v>0</v>
      </c>
      <c r="H207" s="1146">
        <f t="shared" si="8"/>
        <v>0</v>
      </c>
      <c r="I207" s="1147">
        <v>0</v>
      </c>
      <c r="J207" s="1147">
        <v>0</v>
      </c>
      <c r="K207" s="1146"/>
      <c r="L207" s="1146"/>
      <c r="M207" s="1146">
        <f t="shared" si="9"/>
        <v>0</v>
      </c>
      <c r="N207" s="1146">
        <f t="shared" si="10"/>
        <v>0</v>
      </c>
    </row>
    <row r="208" spans="1:14" s="1060" customFormat="1" ht="15" thickBot="1" x14ac:dyDescent="0.3">
      <c r="A208" s="1051"/>
      <c r="B208" s="1050" t="s">
        <v>271</v>
      </c>
      <c r="C208" s="1049"/>
      <c r="D208" s="1048"/>
      <c r="E208" s="1164"/>
      <c r="F208" s="1165">
        <f>SUM(F10:F207)</f>
        <v>53.480908900000017</v>
      </c>
      <c r="G208" s="1165">
        <f t="shared" ref="G208:N208" si="11">SUM(G10:G207)</f>
        <v>50.750605100000008</v>
      </c>
      <c r="H208" s="1165">
        <f t="shared" si="11"/>
        <v>2.7303038000000006</v>
      </c>
      <c r="I208" s="1165">
        <f t="shared" si="11"/>
        <v>28.905417599999993</v>
      </c>
      <c r="J208" s="1165">
        <f t="shared" si="11"/>
        <v>10.496417599999997</v>
      </c>
      <c r="K208" s="1165">
        <f t="shared" si="11"/>
        <v>0</v>
      </c>
      <c r="L208" s="1165">
        <f t="shared" si="11"/>
        <v>0</v>
      </c>
      <c r="M208" s="1165">
        <f t="shared" si="11"/>
        <v>10.496417599999997</v>
      </c>
      <c r="N208" s="1165">
        <f t="shared" si="11"/>
        <v>21.1393038</v>
      </c>
    </row>
    <row r="209" spans="1:16" x14ac:dyDescent="0.25">
      <c r="F209" s="1166"/>
      <c r="G209" s="1166"/>
      <c r="H209" s="1166"/>
      <c r="I209" s="1166"/>
      <c r="J209" s="1166"/>
      <c r="K209" s="1166"/>
      <c r="L209" s="1166"/>
      <c r="M209" s="1166"/>
      <c r="N209" s="1166"/>
    </row>
    <row r="210" spans="1:16" x14ac:dyDescent="0.25">
      <c r="A210" s="999"/>
      <c r="B210" s="1059" t="s">
        <v>520</v>
      </c>
      <c r="C210" s="1058"/>
      <c r="D210" s="1057"/>
      <c r="E210" s="1130"/>
      <c r="F210" s="1167"/>
      <c r="G210" s="1167"/>
      <c r="H210" s="1167"/>
      <c r="I210" s="1167"/>
      <c r="J210" s="1167"/>
      <c r="K210" s="1167"/>
      <c r="L210" s="1167"/>
      <c r="M210" s="1167"/>
      <c r="N210" s="1167"/>
    </row>
    <row r="211" spans="1:16" outlineLevel="1" x14ac:dyDescent="0.35">
      <c r="A211" s="999"/>
      <c r="B211" s="975" t="str">
        <f t="shared" ref="B211:E226" si="12">B8</f>
        <v>a) DPR Schemes</v>
      </c>
      <c r="C211" s="1058"/>
      <c r="D211" s="1057"/>
      <c r="E211" s="1130"/>
      <c r="F211" s="1130"/>
      <c r="G211" s="1130"/>
      <c r="H211" s="1130"/>
      <c r="I211" s="1130"/>
      <c r="J211" s="1130"/>
      <c r="K211" s="1130"/>
      <c r="L211" s="1130"/>
      <c r="M211" s="1130"/>
      <c r="N211" s="1130"/>
    </row>
    <row r="212" spans="1:16" outlineLevel="1" x14ac:dyDescent="0.25">
      <c r="A212" s="974"/>
      <c r="B212" s="974" t="str">
        <f t="shared" si="12"/>
        <v>(i) Submitted to MERC</v>
      </c>
      <c r="C212" s="1056"/>
      <c r="D212" s="1055"/>
      <c r="E212" s="1130"/>
      <c r="F212" s="1130"/>
      <c r="G212" s="1130"/>
      <c r="H212" s="1130"/>
      <c r="I212" s="1130"/>
      <c r="J212" s="1130"/>
      <c r="K212" s="1130"/>
      <c r="L212" s="1130"/>
      <c r="M212" s="1130"/>
      <c r="N212" s="1130"/>
    </row>
    <row r="213" spans="1:16" outlineLevel="1" x14ac:dyDescent="0.25">
      <c r="A213" s="1131">
        <f t="shared" ref="A213:E228" si="13">A10</f>
        <v>1</v>
      </c>
      <c r="B213" s="1132" t="str">
        <f t="shared" si="12"/>
        <v>Various improvement schemes at Pophali Hydro Power Station</v>
      </c>
      <c r="C213" s="1131" t="str">
        <f t="shared" si="12"/>
        <v>MERC/TECH 1/CAPEX/20142015/00086</v>
      </c>
      <c r="D213" s="1133">
        <f t="shared" si="12"/>
        <v>41739</v>
      </c>
      <c r="E213" s="1134">
        <f t="shared" si="12"/>
        <v>11.900051899999999</v>
      </c>
      <c r="F213" s="1135">
        <f t="shared" ref="F213:F276" si="14">F10+I10</f>
        <v>0</v>
      </c>
      <c r="G213" s="1135">
        <f t="shared" ref="G213:G276" si="15">G10+M10</f>
        <v>0</v>
      </c>
      <c r="H213" s="1135">
        <f>F213-G213</f>
        <v>0</v>
      </c>
      <c r="I213" s="1135">
        <v>0</v>
      </c>
      <c r="J213" s="1135">
        <v>0</v>
      </c>
      <c r="K213" s="1135"/>
      <c r="L213" s="1135"/>
      <c r="M213" s="1135">
        <f>SUM(J213:L213)</f>
        <v>0</v>
      </c>
      <c r="N213" s="1135">
        <f>H213+I213-M213</f>
        <v>0</v>
      </c>
      <c r="O213" s="1148">
        <f t="shared" ref="O213:O275" si="16">MAX(0,IF(M213=0,0,IF(G213+M213&lt;E213,M213,E213-G213)))</f>
        <v>0</v>
      </c>
      <c r="P213" s="1054">
        <f t="shared" ref="P213:P275" si="17">M213-O213</f>
        <v>0</v>
      </c>
    </row>
    <row r="214" spans="1:16" outlineLevel="1" x14ac:dyDescent="0.25">
      <c r="A214" s="1137">
        <f t="shared" si="13"/>
        <v>1.1000000000000001</v>
      </c>
      <c r="B214" s="1138" t="str">
        <f t="shared" si="12"/>
        <v>ALSPA HMI Series 6  Centralog System</v>
      </c>
      <c r="C214" s="1137" t="str">
        <f t="shared" si="12"/>
        <v>MERC/TECH 1/CAPEX/20142015/00086</v>
      </c>
      <c r="D214" s="1053">
        <f t="shared" si="12"/>
        <v>41739</v>
      </c>
      <c r="E214" s="1139">
        <f t="shared" si="12"/>
        <v>6.8555000000000001</v>
      </c>
      <c r="F214" s="1135">
        <f t="shared" si="14"/>
        <v>7.8385819000000003</v>
      </c>
      <c r="G214" s="1135">
        <f t="shared" si="15"/>
        <v>7.8385819000000003</v>
      </c>
      <c r="H214" s="1140">
        <f t="shared" ref="H214:H277" si="18">F214-G214</f>
        <v>0</v>
      </c>
      <c r="I214" s="1135">
        <v>0</v>
      </c>
      <c r="J214" s="1135">
        <v>0</v>
      </c>
      <c r="K214" s="1140"/>
      <c r="L214" s="1140"/>
      <c r="M214" s="1140">
        <f t="shared" ref="M214:M253" si="19">SUM(J214:L214)</f>
        <v>0</v>
      </c>
      <c r="N214" s="1140">
        <f t="shared" ref="N214:N277" si="20">H214+I214-M214</f>
        <v>0</v>
      </c>
      <c r="O214" s="1148">
        <f t="shared" si="16"/>
        <v>0</v>
      </c>
      <c r="P214" s="1054">
        <f t="shared" si="17"/>
        <v>0</v>
      </c>
    </row>
    <row r="215" spans="1:16" outlineLevel="1" x14ac:dyDescent="0.25">
      <c r="A215" s="1137">
        <f t="shared" si="13"/>
        <v>1.2</v>
      </c>
      <c r="B215" s="1138" t="str">
        <f t="shared" si="12"/>
        <v>1 X 525 Tr chiller unit</v>
      </c>
      <c r="C215" s="1137" t="str">
        <f t="shared" si="12"/>
        <v>MERC/TECH 1/CAPEX/20142015/00086</v>
      </c>
      <c r="D215" s="1053">
        <f t="shared" si="12"/>
        <v>41739</v>
      </c>
      <c r="E215" s="1139">
        <f t="shared" si="12"/>
        <v>1.23</v>
      </c>
      <c r="F215" s="1135">
        <f t="shared" si="14"/>
        <v>1.1499999999999999</v>
      </c>
      <c r="G215" s="1135">
        <f t="shared" si="15"/>
        <v>1.1499999999999999</v>
      </c>
      <c r="H215" s="1140">
        <f t="shared" si="18"/>
        <v>0</v>
      </c>
      <c r="I215" s="1135">
        <v>0</v>
      </c>
      <c r="J215" s="1135">
        <v>0</v>
      </c>
      <c r="K215" s="1140"/>
      <c r="L215" s="1140"/>
      <c r="M215" s="1140">
        <f t="shared" si="19"/>
        <v>0</v>
      </c>
      <c r="N215" s="1140">
        <f t="shared" si="20"/>
        <v>0</v>
      </c>
      <c r="O215" s="1148">
        <f t="shared" si="16"/>
        <v>0</v>
      </c>
      <c r="P215" s="1054">
        <f t="shared" si="17"/>
        <v>0</v>
      </c>
    </row>
    <row r="216" spans="1:16" ht="29" outlineLevel="1" x14ac:dyDescent="0.25">
      <c r="A216" s="1137">
        <f t="shared" si="13"/>
        <v>1.3</v>
      </c>
      <c r="B216" s="1138" t="str">
        <f t="shared" si="12"/>
        <v>Micom P343 Numerical generator protection relay with 24 DI &amp; 24 DO with CLIO input. (5 Nos)</v>
      </c>
      <c r="C216" s="1137" t="str">
        <f t="shared" si="12"/>
        <v>MERC/TECH 1/CAPEX/20142015/00086</v>
      </c>
      <c r="D216" s="1053">
        <f t="shared" si="12"/>
        <v>41739</v>
      </c>
      <c r="E216" s="1139">
        <f t="shared" si="12"/>
        <v>1.4675</v>
      </c>
      <c r="F216" s="1135">
        <f t="shared" si="14"/>
        <v>1.474</v>
      </c>
      <c r="G216" s="1135">
        <f t="shared" si="15"/>
        <v>1.474</v>
      </c>
      <c r="H216" s="1140">
        <f t="shared" si="18"/>
        <v>0</v>
      </c>
      <c r="I216" s="1135">
        <v>0</v>
      </c>
      <c r="J216" s="1135">
        <v>0</v>
      </c>
      <c r="K216" s="1140"/>
      <c r="L216" s="1140"/>
      <c r="M216" s="1140">
        <f t="shared" si="19"/>
        <v>0</v>
      </c>
      <c r="N216" s="1140">
        <f t="shared" si="20"/>
        <v>0</v>
      </c>
      <c r="O216" s="1148">
        <f t="shared" si="16"/>
        <v>0</v>
      </c>
      <c r="P216" s="1054">
        <f t="shared" si="17"/>
        <v>0</v>
      </c>
    </row>
    <row r="217" spans="1:16" outlineLevel="1" x14ac:dyDescent="0.25">
      <c r="A217" s="1137">
        <f t="shared" si="13"/>
        <v>1.4</v>
      </c>
      <c r="B217" s="1138" t="str">
        <f t="shared" si="12"/>
        <v>Security Building at Stage-IV</v>
      </c>
      <c r="C217" s="1137" t="str">
        <f t="shared" si="12"/>
        <v>MERC/TECH 1/CAPEX/20142015/00086</v>
      </c>
      <c r="D217" s="1053">
        <f t="shared" si="12"/>
        <v>41739</v>
      </c>
      <c r="E217" s="1139">
        <f t="shared" si="12"/>
        <v>0.1644613</v>
      </c>
      <c r="F217" s="1135">
        <f t="shared" si="14"/>
        <v>0.1837684</v>
      </c>
      <c r="G217" s="1135">
        <f t="shared" si="15"/>
        <v>0.1837684</v>
      </c>
      <c r="H217" s="1140">
        <f t="shared" si="18"/>
        <v>0</v>
      </c>
      <c r="I217" s="1135">
        <v>0</v>
      </c>
      <c r="J217" s="1135">
        <v>0</v>
      </c>
      <c r="K217" s="1140"/>
      <c r="L217" s="1140"/>
      <c r="M217" s="1140">
        <f t="shared" si="19"/>
        <v>0</v>
      </c>
      <c r="N217" s="1140">
        <f t="shared" si="20"/>
        <v>0</v>
      </c>
      <c r="O217" s="1148">
        <f t="shared" si="16"/>
        <v>0</v>
      </c>
      <c r="P217" s="1054">
        <f t="shared" si="17"/>
        <v>0</v>
      </c>
    </row>
    <row r="218" spans="1:16" outlineLevel="1" x14ac:dyDescent="0.25">
      <c r="A218" s="1137">
        <f t="shared" si="13"/>
        <v>1.5</v>
      </c>
      <c r="B218" s="1138" t="str">
        <f t="shared" si="12"/>
        <v>Construction of recreation club building</v>
      </c>
      <c r="C218" s="1137" t="str">
        <f t="shared" si="12"/>
        <v>MERC/TECH 1/CAPEX/20142015/00086</v>
      </c>
      <c r="D218" s="1053">
        <f t="shared" si="12"/>
        <v>41739</v>
      </c>
      <c r="E218" s="1139">
        <f t="shared" si="12"/>
        <v>1.8204346</v>
      </c>
      <c r="F218" s="1135">
        <f t="shared" si="14"/>
        <v>2.1946485999999998</v>
      </c>
      <c r="G218" s="1135">
        <f t="shared" si="15"/>
        <v>2.1946485999999998</v>
      </c>
      <c r="H218" s="1140">
        <f t="shared" si="18"/>
        <v>0</v>
      </c>
      <c r="I218" s="1135">
        <v>0</v>
      </c>
      <c r="J218" s="1135">
        <v>0</v>
      </c>
      <c r="K218" s="1140"/>
      <c r="L218" s="1140"/>
      <c r="M218" s="1140">
        <f t="shared" si="19"/>
        <v>0</v>
      </c>
      <c r="N218" s="1140">
        <f t="shared" si="20"/>
        <v>0</v>
      </c>
      <c r="O218" s="1148">
        <f t="shared" si="16"/>
        <v>0</v>
      </c>
      <c r="P218" s="1054">
        <f t="shared" si="17"/>
        <v>0</v>
      </c>
    </row>
    <row r="219" spans="1:16" outlineLevel="1" x14ac:dyDescent="0.25">
      <c r="A219" s="1137">
        <f t="shared" si="13"/>
        <v>1.6</v>
      </c>
      <c r="B219" s="1138" t="str">
        <f t="shared" si="12"/>
        <v>Security Building for Stage-IV at EVT</v>
      </c>
      <c r="C219" s="1137" t="str">
        <f t="shared" si="12"/>
        <v>MERC/TECH 1/CAPEX/20142015/00086</v>
      </c>
      <c r="D219" s="1053">
        <f t="shared" si="12"/>
        <v>41739</v>
      </c>
      <c r="E219" s="1139">
        <f t="shared" si="12"/>
        <v>0.22775599999999999</v>
      </c>
      <c r="F219" s="1135">
        <f t="shared" si="14"/>
        <v>0.2596135</v>
      </c>
      <c r="G219" s="1135">
        <f t="shared" si="15"/>
        <v>0.2596135</v>
      </c>
      <c r="H219" s="1140">
        <f t="shared" si="18"/>
        <v>0</v>
      </c>
      <c r="I219" s="1135">
        <v>0</v>
      </c>
      <c r="J219" s="1135">
        <v>0</v>
      </c>
      <c r="K219" s="1140"/>
      <c r="L219" s="1140"/>
      <c r="M219" s="1140">
        <f t="shared" si="19"/>
        <v>0</v>
      </c>
      <c r="N219" s="1140">
        <f t="shared" si="20"/>
        <v>0</v>
      </c>
      <c r="O219" s="1148">
        <f t="shared" si="16"/>
        <v>0</v>
      </c>
      <c r="P219" s="1054">
        <f t="shared" si="17"/>
        <v>0</v>
      </c>
    </row>
    <row r="220" spans="1:16" outlineLevel="1" x14ac:dyDescent="0.25">
      <c r="A220" s="1137">
        <f t="shared" si="13"/>
        <v>0</v>
      </c>
      <c r="B220" s="1138" t="str">
        <f t="shared" si="12"/>
        <v>IDC</v>
      </c>
      <c r="C220" s="1137" t="str">
        <f t="shared" si="12"/>
        <v>MERC/TECH 1/CAPEX/20142015/00086</v>
      </c>
      <c r="D220" s="1053">
        <f t="shared" si="12"/>
        <v>41739</v>
      </c>
      <c r="E220" s="1139">
        <f t="shared" si="12"/>
        <v>0.13439999999999999</v>
      </c>
      <c r="F220" s="1135">
        <f t="shared" si="14"/>
        <v>0</v>
      </c>
      <c r="G220" s="1135">
        <f t="shared" si="15"/>
        <v>0</v>
      </c>
      <c r="H220" s="1140">
        <f t="shared" si="18"/>
        <v>0</v>
      </c>
      <c r="I220" s="1135">
        <v>0</v>
      </c>
      <c r="J220" s="1135">
        <v>0</v>
      </c>
      <c r="K220" s="1140"/>
      <c r="L220" s="1140"/>
      <c r="M220" s="1140">
        <f t="shared" si="19"/>
        <v>0</v>
      </c>
      <c r="N220" s="1140">
        <f t="shared" si="20"/>
        <v>0</v>
      </c>
      <c r="O220" s="1148">
        <f t="shared" si="16"/>
        <v>0</v>
      </c>
      <c r="P220" s="1054">
        <f t="shared" si="17"/>
        <v>0</v>
      </c>
    </row>
    <row r="221" spans="1:16" outlineLevel="1" x14ac:dyDescent="0.25">
      <c r="A221" s="1141">
        <f t="shared" si="13"/>
        <v>3</v>
      </c>
      <c r="B221" s="1142" t="str">
        <f t="shared" si="12"/>
        <v>Various DPR Schemes for Civil Section, KGSC Pophali</v>
      </c>
      <c r="C221" s="1143" t="str">
        <f t="shared" si="12"/>
        <v>MERC/CAPEX/20152016/00907</v>
      </c>
      <c r="D221" s="1144">
        <f t="shared" si="12"/>
        <v>42313</v>
      </c>
      <c r="E221" s="1145">
        <f t="shared" si="12"/>
        <v>21.201000000000001</v>
      </c>
      <c r="F221" s="1135">
        <f t="shared" si="14"/>
        <v>0</v>
      </c>
      <c r="G221" s="1135">
        <f t="shared" si="15"/>
        <v>0</v>
      </c>
      <c r="H221" s="1146">
        <f t="shared" si="18"/>
        <v>0</v>
      </c>
      <c r="I221" s="1147">
        <v>0</v>
      </c>
      <c r="J221" s="1147">
        <v>0</v>
      </c>
      <c r="K221" s="1146"/>
      <c r="L221" s="1146"/>
      <c r="M221" s="1146">
        <f t="shared" si="19"/>
        <v>0</v>
      </c>
      <c r="N221" s="1146">
        <f t="shared" si="20"/>
        <v>0</v>
      </c>
      <c r="O221" s="1148">
        <f t="shared" si="16"/>
        <v>0</v>
      </c>
      <c r="P221" s="1054">
        <f t="shared" si="17"/>
        <v>0</v>
      </c>
    </row>
    <row r="222" spans="1:16" outlineLevel="1" x14ac:dyDescent="0.35">
      <c r="A222" s="1149">
        <f t="shared" si="13"/>
        <v>3.1</v>
      </c>
      <c r="B222" s="1150" t="str">
        <f t="shared" si="12"/>
        <v>Providing Road Network at KGSC, Pophali</v>
      </c>
      <c r="C222" s="1151" t="str">
        <f t="shared" si="12"/>
        <v>MERC/CAPEX/20152016/00907</v>
      </c>
      <c r="D222" s="1052">
        <f t="shared" si="12"/>
        <v>42313</v>
      </c>
      <c r="E222" s="1152">
        <f t="shared" si="12"/>
        <v>7.7759999999999998</v>
      </c>
      <c r="F222" s="1135">
        <f t="shared" si="14"/>
        <v>6.9239768000000002</v>
      </c>
      <c r="G222" s="1135">
        <f t="shared" si="15"/>
        <v>6.9239768000000002</v>
      </c>
      <c r="H222" s="1146">
        <f t="shared" si="18"/>
        <v>0</v>
      </c>
      <c r="I222" s="1147">
        <v>9.4220200000000004E-2</v>
      </c>
      <c r="J222" s="1147">
        <v>9.4220200000000004E-2</v>
      </c>
      <c r="K222" s="1146"/>
      <c r="L222" s="1146"/>
      <c r="M222" s="1146">
        <f t="shared" si="19"/>
        <v>9.4220200000000004E-2</v>
      </c>
      <c r="N222" s="1146">
        <f t="shared" si="20"/>
        <v>0</v>
      </c>
      <c r="O222" s="1148">
        <f t="shared" si="16"/>
        <v>9.4220200000000004E-2</v>
      </c>
      <c r="P222" s="1054">
        <f t="shared" si="17"/>
        <v>0</v>
      </c>
    </row>
    <row r="223" spans="1:16" outlineLevel="1" x14ac:dyDescent="0.35">
      <c r="A223" s="1149">
        <f t="shared" si="13"/>
        <v>3.2</v>
      </c>
      <c r="B223" s="1150" t="str">
        <f t="shared" si="12"/>
        <v>Modernisation &amp; Refurbishing of Residential Complex</v>
      </c>
      <c r="C223" s="1151" t="str">
        <f t="shared" si="12"/>
        <v>MERC/CAPEX/20152016/00907</v>
      </c>
      <c r="D223" s="1052">
        <f t="shared" si="12"/>
        <v>42313</v>
      </c>
      <c r="E223" s="1152">
        <f t="shared" si="12"/>
        <v>8.9849999999999994</v>
      </c>
      <c r="F223" s="1135">
        <f t="shared" si="14"/>
        <v>8.2000004000000004</v>
      </c>
      <c r="G223" s="1135">
        <f t="shared" si="15"/>
        <v>8.2000004000000004</v>
      </c>
      <c r="H223" s="1146">
        <f t="shared" si="18"/>
        <v>0</v>
      </c>
      <c r="I223" s="1147">
        <v>0.73646699999999998</v>
      </c>
      <c r="J223" s="1147">
        <v>0.73646699999999998</v>
      </c>
      <c r="K223" s="1146"/>
      <c r="L223" s="1146"/>
      <c r="M223" s="1146">
        <f t="shared" si="19"/>
        <v>0.73646699999999998</v>
      </c>
      <c r="N223" s="1146">
        <f t="shared" si="20"/>
        <v>0</v>
      </c>
      <c r="O223" s="1148">
        <f t="shared" si="16"/>
        <v>0.73646699999999998</v>
      </c>
      <c r="P223" s="1054">
        <f t="shared" si="17"/>
        <v>0</v>
      </c>
    </row>
    <row r="224" spans="1:16" outlineLevel="1" x14ac:dyDescent="0.35">
      <c r="A224" s="1153">
        <f t="shared" si="13"/>
        <v>3.3</v>
      </c>
      <c r="B224" s="1154" t="str">
        <f t="shared" si="12"/>
        <v>Water Supply &amp; Sanitory Works</v>
      </c>
      <c r="C224" s="1151" t="str">
        <f t="shared" si="12"/>
        <v>MERC/CAPEX/20152016/00907</v>
      </c>
      <c r="D224" s="1052">
        <f t="shared" si="12"/>
        <v>42313</v>
      </c>
      <c r="E224" s="1152">
        <f t="shared" si="12"/>
        <v>4.4400000000000004</v>
      </c>
      <c r="F224" s="1135">
        <f t="shared" si="14"/>
        <v>2.0388801000000001</v>
      </c>
      <c r="G224" s="1135">
        <f t="shared" si="15"/>
        <v>0.2391933</v>
      </c>
      <c r="H224" s="1146">
        <f t="shared" si="18"/>
        <v>1.7996868000000001</v>
      </c>
      <c r="I224" s="1147">
        <v>3.8629579000000001</v>
      </c>
      <c r="J224" s="1147">
        <v>3.8629579000000001</v>
      </c>
      <c r="K224" s="1146"/>
      <c r="L224" s="1146"/>
      <c r="M224" s="1146">
        <f t="shared" si="19"/>
        <v>3.8629579000000001</v>
      </c>
      <c r="N224" s="1146">
        <f t="shared" si="20"/>
        <v>1.7996868000000004</v>
      </c>
      <c r="O224" s="1148">
        <f t="shared" si="16"/>
        <v>3.8629579000000001</v>
      </c>
      <c r="P224" s="1054">
        <f t="shared" si="17"/>
        <v>0</v>
      </c>
    </row>
    <row r="225" spans="1:16" outlineLevel="1" x14ac:dyDescent="0.25">
      <c r="A225" s="1131">
        <f t="shared" si="13"/>
        <v>4</v>
      </c>
      <c r="B225" s="1132" t="str">
        <f t="shared" si="12"/>
        <v>Various Performance Improvement related schemes at KGSC, Pophali</v>
      </c>
      <c r="C225" s="1131" t="str">
        <f t="shared" si="12"/>
        <v>MERC/CAPEX/20162017/01018</v>
      </c>
      <c r="D225" s="1133">
        <f t="shared" si="12"/>
        <v>42691</v>
      </c>
      <c r="E225" s="1134">
        <f t="shared" si="12"/>
        <v>12.976504</v>
      </c>
      <c r="F225" s="1135">
        <f t="shared" si="14"/>
        <v>0</v>
      </c>
      <c r="G225" s="1135">
        <f t="shared" si="15"/>
        <v>0</v>
      </c>
      <c r="H225" s="1140">
        <f t="shared" si="18"/>
        <v>0</v>
      </c>
      <c r="I225" s="1135">
        <v>0</v>
      </c>
      <c r="J225" s="1135">
        <v>0</v>
      </c>
      <c r="K225" s="1140"/>
      <c r="L225" s="1140"/>
      <c r="M225" s="1140">
        <f t="shared" si="19"/>
        <v>0</v>
      </c>
      <c r="N225" s="1140">
        <f t="shared" si="20"/>
        <v>0</v>
      </c>
      <c r="O225" s="1148">
        <f t="shared" si="16"/>
        <v>0</v>
      </c>
      <c r="P225" s="1054">
        <f t="shared" si="17"/>
        <v>0</v>
      </c>
    </row>
    <row r="226" spans="1:16" outlineLevel="1" x14ac:dyDescent="0.25">
      <c r="A226" s="1137">
        <f t="shared" si="13"/>
        <v>4.0999999999999996</v>
      </c>
      <c r="B226" s="1138" t="str">
        <f t="shared" si="12"/>
        <v>Up gradation of 245 kV CTs at Stage-I&amp;II SY</v>
      </c>
      <c r="C226" s="1137" t="str">
        <f t="shared" si="12"/>
        <v>MERC/CAPEX/20162017/01018</v>
      </c>
      <c r="D226" s="1053">
        <f t="shared" si="12"/>
        <v>42691</v>
      </c>
      <c r="E226" s="1139">
        <f t="shared" si="12"/>
        <v>1.962432</v>
      </c>
      <c r="F226" s="1135">
        <f t="shared" si="14"/>
        <v>2.0900159999999999</v>
      </c>
      <c r="G226" s="1135">
        <f t="shared" si="15"/>
        <v>2.0900159999999999</v>
      </c>
      <c r="H226" s="1140">
        <f t="shared" si="18"/>
        <v>0</v>
      </c>
      <c r="I226" s="1135">
        <v>0</v>
      </c>
      <c r="J226" s="1135">
        <v>0</v>
      </c>
      <c r="K226" s="1140"/>
      <c r="L226" s="1140"/>
      <c r="M226" s="1140">
        <f t="shared" si="19"/>
        <v>0</v>
      </c>
      <c r="N226" s="1140">
        <f t="shared" si="20"/>
        <v>0</v>
      </c>
      <c r="O226" s="1148">
        <f t="shared" si="16"/>
        <v>0</v>
      </c>
      <c r="P226" s="1054">
        <f t="shared" si="17"/>
        <v>0</v>
      </c>
    </row>
    <row r="227" spans="1:16" outlineLevel="1" x14ac:dyDescent="0.25">
      <c r="A227" s="1137">
        <f t="shared" si="13"/>
        <v>4.2</v>
      </c>
      <c r="B227" s="1138" t="str">
        <f t="shared" si="13"/>
        <v>Up gradation of 245 kV PTs at Stage-I&amp;II SY</v>
      </c>
      <c r="C227" s="1137" t="str">
        <f t="shared" si="13"/>
        <v>MERC/CAPEX/20162017/01018</v>
      </c>
      <c r="D227" s="1053">
        <f t="shared" si="13"/>
        <v>42691</v>
      </c>
      <c r="E227" s="1139">
        <f t="shared" si="13"/>
        <v>0.40508549999999999</v>
      </c>
      <c r="F227" s="1135">
        <f t="shared" si="14"/>
        <v>0.3417</v>
      </c>
      <c r="G227" s="1135">
        <f t="shared" si="15"/>
        <v>0.3417</v>
      </c>
      <c r="H227" s="1140">
        <f t="shared" si="18"/>
        <v>0</v>
      </c>
      <c r="I227" s="1135">
        <v>0</v>
      </c>
      <c r="J227" s="1135">
        <v>0</v>
      </c>
      <c r="K227" s="1140"/>
      <c r="L227" s="1140"/>
      <c r="M227" s="1140">
        <f t="shared" si="19"/>
        <v>0</v>
      </c>
      <c r="N227" s="1140">
        <f t="shared" si="20"/>
        <v>0</v>
      </c>
      <c r="O227" s="1148">
        <f t="shared" si="16"/>
        <v>0</v>
      </c>
      <c r="P227" s="1054">
        <f t="shared" si="17"/>
        <v>0</v>
      </c>
    </row>
    <row r="228" spans="1:16" outlineLevel="1" x14ac:dyDescent="0.25">
      <c r="A228" s="1137">
        <f t="shared" si="13"/>
        <v>4.3</v>
      </c>
      <c r="B228" s="1138" t="str">
        <f t="shared" si="13"/>
        <v>Up gradation of CW system of Stage-I&amp;II Units</v>
      </c>
      <c r="C228" s="1137" t="str">
        <f t="shared" si="13"/>
        <v>MERC/CAPEX/20162017/01018</v>
      </c>
      <c r="D228" s="1053">
        <f t="shared" si="13"/>
        <v>42691</v>
      </c>
      <c r="E228" s="1139">
        <f t="shared" si="13"/>
        <v>1.7099491</v>
      </c>
      <c r="F228" s="1135">
        <f t="shared" si="14"/>
        <v>1.4730966999999999</v>
      </c>
      <c r="G228" s="1135">
        <f t="shared" si="15"/>
        <v>1.4730966999999999</v>
      </c>
      <c r="H228" s="1140">
        <f t="shared" si="18"/>
        <v>0</v>
      </c>
      <c r="I228" s="1135">
        <v>0</v>
      </c>
      <c r="J228" s="1135">
        <v>0</v>
      </c>
      <c r="K228" s="1140"/>
      <c r="L228" s="1140"/>
      <c r="M228" s="1140">
        <f t="shared" si="19"/>
        <v>0</v>
      </c>
      <c r="N228" s="1140">
        <f t="shared" si="20"/>
        <v>0</v>
      </c>
      <c r="O228" s="1148">
        <f t="shared" si="16"/>
        <v>0</v>
      </c>
      <c r="P228" s="1054">
        <f t="shared" si="17"/>
        <v>0</v>
      </c>
    </row>
    <row r="229" spans="1:16" ht="29" outlineLevel="1" x14ac:dyDescent="0.25">
      <c r="A229" s="1137">
        <f t="shared" ref="A229:E244" si="21">A26</f>
        <v>4.4000000000000004</v>
      </c>
      <c r="B229" s="1138" t="str">
        <f t="shared" si="21"/>
        <v>Up gradation of Intercom Exchange System between Stage-I&amp;II PH &amp; Admin. Bldg &amp; Staff Colony.</v>
      </c>
      <c r="C229" s="1137" t="str">
        <f t="shared" si="21"/>
        <v>MERC/CAPEX/20162017/01018</v>
      </c>
      <c r="D229" s="1053">
        <f t="shared" si="21"/>
        <v>42691</v>
      </c>
      <c r="E229" s="1139">
        <f t="shared" si="21"/>
        <v>0.43826300000000001</v>
      </c>
      <c r="F229" s="1135">
        <f t="shared" si="14"/>
        <v>0.35899999999999999</v>
      </c>
      <c r="G229" s="1135">
        <f t="shared" si="15"/>
        <v>0.35899999999999999</v>
      </c>
      <c r="H229" s="1140">
        <f t="shared" si="18"/>
        <v>0</v>
      </c>
      <c r="I229" s="1135">
        <v>0</v>
      </c>
      <c r="J229" s="1135">
        <v>0</v>
      </c>
      <c r="K229" s="1140"/>
      <c r="L229" s="1140"/>
      <c r="M229" s="1140">
        <f t="shared" si="19"/>
        <v>0</v>
      </c>
      <c r="N229" s="1140">
        <f t="shared" si="20"/>
        <v>0</v>
      </c>
      <c r="O229" s="1148">
        <f t="shared" si="16"/>
        <v>0</v>
      </c>
      <c r="P229" s="1054">
        <f t="shared" si="17"/>
        <v>0</v>
      </c>
    </row>
    <row r="230" spans="1:16" outlineLevel="1" x14ac:dyDescent="0.25">
      <c r="A230" s="1137">
        <f t="shared" si="21"/>
        <v>4.5</v>
      </c>
      <c r="B230" s="1138" t="str">
        <f t="shared" si="21"/>
        <v>Up gradation of 220 kV Breakers at KDPH SY</v>
      </c>
      <c r="C230" s="1137" t="str">
        <f t="shared" si="21"/>
        <v>MERC/CAPEX/20162017/01018</v>
      </c>
      <c r="D230" s="1053">
        <f t="shared" si="21"/>
        <v>42691</v>
      </c>
      <c r="E230" s="1139">
        <f t="shared" si="21"/>
        <v>1.2890455999999999</v>
      </c>
      <c r="F230" s="1135">
        <f t="shared" si="14"/>
        <v>0.97899999999999998</v>
      </c>
      <c r="G230" s="1135">
        <f t="shared" si="15"/>
        <v>0.97899999999999998</v>
      </c>
      <c r="H230" s="1140">
        <f t="shared" si="18"/>
        <v>0</v>
      </c>
      <c r="I230" s="1135">
        <v>0</v>
      </c>
      <c r="J230" s="1135">
        <v>0</v>
      </c>
      <c r="K230" s="1140"/>
      <c r="L230" s="1140"/>
      <c r="M230" s="1140">
        <f t="shared" si="19"/>
        <v>0</v>
      </c>
      <c r="N230" s="1140">
        <f t="shared" si="20"/>
        <v>0</v>
      </c>
      <c r="O230" s="1148">
        <f t="shared" si="16"/>
        <v>0</v>
      </c>
      <c r="P230" s="1054">
        <f t="shared" si="17"/>
        <v>0</v>
      </c>
    </row>
    <row r="231" spans="1:16" outlineLevel="1" x14ac:dyDescent="0.25">
      <c r="A231" s="1137">
        <f t="shared" si="21"/>
        <v>4.5999999999999996</v>
      </c>
      <c r="B231" s="1138" t="str">
        <f t="shared" si="21"/>
        <v>Procurement of Governing Oil Pumps for Stage-III Units.</v>
      </c>
      <c r="C231" s="1137" t="str">
        <f t="shared" si="21"/>
        <v>MERC/CAPEX/20162017/01018</v>
      </c>
      <c r="D231" s="1053">
        <f t="shared" si="21"/>
        <v>42691</v>
      </c>
      <c r="E231" s="1139">
        <f t="shared" si="21"/>
        <v>1.2316254</v>
      </c>
      <c r="F231" s="1135">
        <f t="shared" si="14"/>
        <v>0.70174179999999997</v>
      </c>
      <c r="G231" s="1135">
        <f t="shared" si="15"/>
        <v>0.70174179999999997</v>
      </c>
      <c r="H231" s="1140">
        <f t="shared" si="18"/>
        <v>0</v>
      </c>
      <c r="I231" s="1135">
        <v>0</v>
      </c>
      <c r="J231" s="1135">
        <v>0</v>
      </c>
      <c r="K231" s="1140"/>
      <c r="L231" s="1140"/>
      <c r="M231" s="1140">
        <f t="shared" si="19"/>
        <v>0</v>
      </c>
      <c r="N231" s="1140">
        <f t="shared" si="20"/>
        <v>0</v>
      </c>
      <c r="O231" s="1148">
        <f t="shared" si="16"/>
        <v>0</v>
      </c>
      <c r="P231" s="1054">
        <f t="shared" si="17"/>
        <v>0</v>
      </c>
    </row>
    <row r="232" spans="1:16" outlineLevel="1" x14ac:dyDescent="0.25">
      <c r="A232" s="1155">
        <f t="shared" si="21"/>
        <v>4.7</v>
      </c>
      <c r="B232" s="1156" t="str">
        <f t="shared" si="21"/>
        <v>Up gradation of TG Governing system of Stage-IV Units.</v>
      </c>
      <c r="C232" s="1151" t="str">
        <f t="shared" si="21"/>
        <v>MERC/CAPEX/20162017/01018</v>
      </c>
      <c r="D232" s="1052">
        <f t="shared" si="21"/>
        <v>42691</v>
      </c>
      <c r="E232" s="1152">
        <f t="shared" si="21"/>
        <v>2.2151633999999998</v>
      </c>
      <c r="F232" s="1135">
        <f t="shared" si="14"/>
        <v>2.7472045999999999</v>
      </c>
      <c r="G232" s="1135">
        <f t="shared" si="15"/>
        <v>2.7472045999999999</v>
      </c>
      <c r="H232" s="1146">
        <f t="shared" si="18"/>
        <v>0</v>
      </c>
      <c r="I232" s="1147">
        <v>0</v>
      </c>
      <c r="J232" s="1147">
        <v>0</v>
      </c>
      <c r="K232" s="1146"/>
      <c r="L232" s="1146"/>
      <c r="M232" s="1146">
        <f t="shared" si="19"/>
        <v>0</v>
      </c>
      <c r="N232" s="1146">
        <f t="shared" si="20"/>
        <v>0</v>
      </c>
      <c r="O232" s="1148">
        <f t="shared" si="16"/>
        <v>0</v>
      </c>
      <c r="P232" s="1054">
        <f t="shared" si="17"/>
        <v>0</v>
      </c>
    </row>
    <row r="233" spans="1:16" outlineLevel="1" x14ac:dyDescent="0.25">
      <c r="A233" s="1137">
        <f t="shared" si="21"/>
        <v>4.8</v>
      </c>
      <c r="B233" s="1138" t="str">
        <f t="shared" si="21"/>
        <v>Up gradation of Numerical Protection system of Stage-IV Units.</v>
      </c>
      <c r="C233" s="1137" t="str">
        <f t="shared" si="21"/>
        <v>MERC/CAPEX/20162017/01018</v>
      </c>
      <c r="D233" s="1053">
        <f t="shared" si="21"/>
        <v>42691</v>
      </c>
      <c r="E233" s="1139">
        <f t="shared" si="21"/>
        <v>2.8249399999999998</v>
      </c>
      <c r="F233" s="1135">
        <f t="shared" si="14"/>
        <v>2.8673999999999999</v>
      </c>
      <c r="G233" s="1135">
        <f t="shared" si="15"/>
        <v>2.8673999999999999</v>
      </c>
      <c r="H233" s="1140">
        <f t="shared" si="18"/>
        <v>0</v>
      </c>
      <c r="I233" s="1135">
        <v>0</v>
      </c>
      <c r="J233" s="1135">
        <v>0</v>
      </c>
      <c r="K233" s="1140"/>
      <c r="L233" s="1140"/>
      <c r="M233" s="1140">
        <f t="shared" si="19"/>
        <v>0</v>
      </c>
      <c r="N233" s="1140">
        <f t="shared" si="20"/>
        <v>0</v>
      </c>
      <c r="O233" s="1148">
        <f t="shared" si="16"/>
        <v>0</v>
      </c>
      <c r="P233" s="1054">
        <f t="shared" si="17"/>
        <v>0</v>
      </c>
    </row>
    <row r="234" spans="1:16" outlineLevel="1" x14ac:dyDescent="0.25">
      <c r="A234" s="1137">
        <f t="shared" si="21"/>
        <v>0</v>
      </c>
      <c r="B234" s="1138" t="str">
        <f t="shared" si="21"/>
        <v>IDC</v>
      </c>
      <c r="C234" s="1137" t="str">
        <f t="shared" si="21"/>
        <v>MERC/CAPEX/20162017/01018</v>
      </c>
      <c r="D234" s="1053">
        <f t="shared" si="21"/>
        <v>42691</v>
      </c>
      <c r="E234" s="1139">
        <f t="shared" si="21"/>
        <v>0.9</v>
      </c>
      <c r="F234" s="1135">
        <f t="shared" si="14"/>
        <v>0</v>
      </c>
      <c r="G234" s="1135">
        <f t="shared" si="15"/>
        <v>0</v>
      </c>
      <c r="H234" s="1140">
        <f t="shared" si="18"/>
        <v>0</v>
      </c>
      <c r="I234" s="1135">
        <v>0</v>
      </c>
      <c r="J234" s="1135">
        <v>0</v>
      </c>
      <c r="K234" s="1140"/>
      <c r="L234" s="1140"/>
      <c r="M234" s="1140">
        <f t="shared" si="19"/>
        <v>0</v>
      </c>
      <c r="N234" s="1140">
        <f t="shared" si="20"/>
        <v>0</v>
      </c>
      <c r="O234" s="1148">
        <f t="shared" si="16"/>
        <v>0</v>
      </c>
      <c r="P234" s="1054">
        <f t="shared" si="17"/>
        <v>0</v>
      </c>
    </row>
    <row r="235" spans="1:16" ht="29" outlineLevel="1" x14ac:dyDescent="0.25">
      <c r="A235" s="1131">
        <f t="shared" si="21"/>
        <v>7</v>
      </c>
      <c r="B235" s="1132" t="str">
        <f t="shared" si="21"/>
        <v>Replacement of Generator Stator of unit No. 11 (80 MW), Stage III, KGSC Pophali</v>
      </c>
      <c r="C235" s="1131" t="str">
        <f t="shared" si="21"/>
        <v>MERC/CAPEX/20172018/04592</v>
      </c>
      <c r="D235" s="1133">
        <f t="shared" si="21"/>
        <v>43046</v>
      </c>
      <c r="E235" s="1134">
        <f t="shared" si="21"/>
        <v>22.54</v>
      </c>
      <c r="F235" s="1135">
        <f t="shared" si="14"/>
        <v>0</v>
      </c>
      <c r="G235" s="1135">
        <f t="shared" si="15"/>
        <v>0</v>
      </c>
      <c r="H235" s="1140">
        <f t="shared" si="18"/>
        <v>0</v>
      </c>
      <c r="I235" s="1135">
        <v>0</v>
      </c>
      <c r="J235" s="1135">
        <v>0</v>
      </c>
      <c r="K235" s="1140"/>
      <c r="L235" s="1140"/>
      <c r="M235" s="1140">
        <f t="shared" si="19"/>
        <v>0</v>
      </c>
      <c r="N235" s="1140">
        <f t="shared" si="20"/>
        <v>0</v>
      </c>
      <c r="O235" s="1148">
        <f t="shared" si="16"/>
        <v>0</v>
      </c>
      <c r="P235" s="1054">
        <f t="shared" si="17"/>
        <v>0</v>
      </c>
    </row>
    <row r="236" spans="1:16" ht="29" outlineLevel="1" x14ac:dyDescent="0.25">
      <c r="A236" s="1151">
        <f t="shared" si="21"/>
        <v>7.1</v>
      </c>
      <c r="B236" s="1157" t="str">
        <f t="shared" si="21"/>
        <v>Replacement of Generator Stator of unit No. 11 (80 MW), Stage III, KGSC Pophali</v>
      </c>
      <c r="C236" s="1151" t="str">
        <f t="shared" si="21"/>
        <v>MERC/CAPEX/20172018/04592</v>
      </c>
      <c r="D236" s="1052">
        <f t="shared" si="21"/>
        <v>43046</v>
      </c>
      <c r="E236" s="1152">
        <f t="shared" si="21"/>
        <v>22.54</v>
      </c>
      <c r="F236" s="1135">
        <f t="shared" si="14"/>
        <v>16.579000000000001</v>
      </c>
      <c r="G236" s="1135">
        <f t="shared" si="15"/>
        <v>0</v>
      </c>
      <c r="H236" s="1146">
        <f t="shared" si="18"/>
        <v>16.579000000000001</v>
      </c>
      <c r="I236" s="1147">
        <v>0</v>
      </c>
      <c r="J236" s="1147">
        <v>0</v>
      </c>
      <c r="K236" s="1146"/>
      <c r="L236" s="1146"/>
      <c r="M236" s="1146">
        <f t="shared" si="19"/>
        <v>0</v>
      </c>
      <c r="N236" s="1146">
        <f t="shared" si="20"/>
        <v>16.579000000000001</v>
      </c>
      <c r="O236" s="1148">
        <f t="shared" si="16"/>
        <v>0</v>
      </c>
      <c r="P236" s="1054">
        <f t="shared" si="17"/>
        <v>0</v>
      </c>
    </row>
    <row r="237" spans="1:16" ht="29" outlineLevel="1" x14ac:dyDescent="0.25">
      <c r="A237" s="1131">
        <f t="shared" si="21"/>
        <v>8</v>
      </c>
      <c r="B237" s="1132" t="str">
        <f t="shared" si="21"/>
        <v>Procurement of new pelton wheel runners (2 Nos.) for Stage II at KGSC, Pophali</v>
      </c>
      <c r="C237" s="1131" t="str">
        <f t="shared" si="21"/>
        <v>MERC/CAPEX/20172018/04421</v>
      </c>
      <c r="D237" s="1133">
        <f t="shared" si="21"/>
        <v>43032</v>
      </c>
      <c r="E237" s="1134">
        <f t="shared" si="21"/>
        <v>13.07</v>
      </c>
      <c r="F237" s="1135">
        <f t="shared" si="14"/>
        <v>0</v>
      </c>
      <c r="G237" s="1135">
        <f t="shared" si="15"/>
        <v>0</v>
      </c>
      <c r="H237" s="1140">
        <f t="shared" si="18"/>
        <v>0</v>
      </c>
      <c r="I237" s="1135">
        <v>0</v>
      </c>
      <c r="J237" s="1135">
        <v>0</v>
      </c>
      <c r="K237" s="1140"/>
      <c r="L237" s="1140"/>
      <c r="M237" s="1140">
        <f t="shared" si="19"/>
        <v>0</v>
      </c>
      <c r="N237" s="1140">
        <f t="shared" si="20"/>
        <v>0</v>
      </c>
      <c r="O237" s="1148">
        <f t="shared" si="16"/>
        <v>0</v>
      </c>
      <c r="P237" s="1054">
        <f t="shared" si="17"/>
        <v>0</v>
      </c>
    </row>
    <row r="238" spans="1:16" ht="29" outlineLevel="1" x14ac:dyDescent="0.25">
      <c r="A238" s="1151">
        <f t="shared" si="21"/>
        <v>8.1</v>
      </c>
      <c r="B238" s="1157" t="str">
        <f t="shared" si="21"/>
        <v>Procurement of new pelton wheel runners (2 Nos.) for Stage II at KGSC, Pophali</v>
      </c>
      <c r="C238" s="1151" t="str">
        <f t="shared" si="21"/>
        <v>MERC/CAPEX/20172018/04421</v>
      </c>
      <c r="D238" s="1052">
        <f t="shared" si="21"/>
        <v>43032</v>
      </c>
      <c r="E238" s="1152">
        <f t="shared" si="21"/>
        <v>13.07</v>
      </c>
      <c r="F238" s="1135">
        <f t="shared" si="14"/>
        <v>0</v>
      </c>
      <c r="G238" s="1135">
        <f t="shared" si="15"/>
        <v>0</v>
      </c>
      <c r="H238" s="1146">
        <f t="shared" si="18"/>
        <v>0</v>
      </c>
      <c r="I238" s="1147">
        <v>0</v>
      </c>
      <c r="J238" s="1147">
        <v>0</v>
      </c>
      <c r="K238" s="1146"/>
      <c r="L238" s="1146"/>
      <c r="M238" s="1146">
        <f t="shared" si="19"/>
        <v>0</v>
      </c>
      <c r="N238" s="1146">
        <f t="shared" si="20"/>
        <v>0</v>
      </c>
      <c r="O238" s="1148">
        <f t="shared" si="16"/>
        <v>0</v>
      </c>
      <c r="P238" s="1054">
        <f t="shared" si="17"/>
        <v>0</v>
      </c>
    </row>
    <row r="239" spans="1:16" outlineLevel="1" x14ac:dyDescent="0.25">
      <c r="A239" s="1158">
        <f t="shared" si="21"/>
        <v>11</v>
      </c>
      <c r="B239" s="1142" t="str">
        <f t="shared" si="21"/>
        <v>Implementation of 12 Nos. of various schemes at KGSC, Pophali.</v>
      </c>
      <c r="C239" s="1143" t="str">
        <f t="shared" si="21"/>
        <v>MERC/CAPEX/2019-2020/01</v>
      </c>
      <c r="D239" s="1144">
        <f t="shared" si="21"/>
        <v>43609</v>
      </c>
      <c r="E239" s="1145">
        <f t="shared" si="21"/>
        <v>26.891000000000002</v>
      </c>
      <c r="F239" s="1135">
        <f t="shared" si="14"/>
        <v>0</v>
      </c>
      <c r="G239" s="1135">
        <f t="shared" si="15"/>
        <v>0</v>
      </c>
      <c r="H239" s="1146">
        <f t="shared" si="18"/>
        <v>0</v>
      </c>
      <c r="I239" s="1147">
        <v>0</v>
      </c>
      <c r="J239" s="1147">
        <v>0</v>
      </c>
      <c r="K239" s="1146"/>
      <c r="L239" s="1146"/>
      <c r="M239" s="1146">
        <f t="shared" si="19"/>
        <v>0</v>
      </c>
      <c r="N239" s="1146">
        <f t="shared" si="20"/>
        <v>0</v>
      </c>
      <c r="O239" s="1148">
        <f t="shared" si="16"/>
        <v>0</v>
      </c>
      <c r="P239" s="1054">
        <f t="shared" si="17"/>
        <v>0</v>
      </c>
    </row>
    <row r="240" spans="1:16" ht="29" outlineLevel="1" x14ac:dyDescent="0.25">
      <c r="A240" s="1151">
        <f t="shared" si="21"/>
        <v>11.1</v>
      </c>
      <c r="B240" s="1157" t="str">
        <f t="shared" si="21"/>
        <v>Replacement of  UGB (8 Nos), LGB (8 Nos) &amp; Generator air coolers (8 Nos) for Stage-I</v>
      </c>
      <c r="C240" s="1151" t="str">
        <f t="shared" si="21"/>
        <v>MERC/CAPEX/2019-2020/01</v>
      </c>
      <c r="D240" s="1052">
        <f t="shared" si="21"/>
        <v>43609</v>
      </c>
      <c r="E240" s="1152">
        <f t="shared" si="21"/>
        <v>1.3440000000000001</v>
      </c>
      <c r="F240" s="1135">
        <f t="shared" si="14"/>
        <v>0</v>
      </c>
      <c r="G240" s="1135">
        <f t="shared" si="15"/>
        <v>0</v>
      </c>
      <c r="H240" s="1146">
        <f t="shared" si="18"/>
        <v>0</v>
      </c>
      <c r="I240" s="1147">
        <v>0</v>
      </c>
      <c r="J240" s="1147">
        <v>0</v>
      </c>
      <c r="K240" s="1146"/>
      <c r="L240" s="1146"/>
      <c r="M240" s="1146">
        <f t="shared" si="19"/>
        <v>0</v>
      </c>
      <c r="N240" s="1146">
        <f t="shared" si="20"/>
        <v>0</v>
      </c>
      <c r="O240" s="1148">
        <f t="shared" si="16"/>
        <v>0</v>
      </c>
      <c r="P240" s="1054">
        <f t="shared" si="17"/>
        <v>0</v>
      </c>
    </row>
    <row r="241" spans="1:16" ht="43.5" outlineLevel="1" x14ac:dyDescent="0.25">
      <c r="A241" s="1151">
        <f t="shared" si="21"/>
        <v>11.2</v>
      </c>
      <c r="B241" s="1157" t="str">
        <f t="shared" si="21"/>
        <v>Retrofitting of Generator &amp; Gen-Transformer relays by new numerical protection system at Koyna Dam Power House (KDPH) Koynanagar</v>
      </c>
      <c r="C241" s="1151" t="str">
        <f t="shared" si="21"/>
        <v>MERC/CAPEX/2019-2020/01</v>
      </c>
      <c r="D241" s="1052">
        <f t="shared" si="21"/>
        <v>43609</v>
      </c>
      <c r="E241" s="1152">
        <f t="shared" si="21"/>
        <v>1.097</v>
      </c>
      <c r="F241" s="1135">
        <f t="shared" si="14"/>
        <v>0.82</v>
      </c>
      <c r="G241" s="1135">
        <f t="shared" si="15"/>
        <v>0</v>
      </c>
      <c r="H241" s="1146">
        <f t="shared" si="18"/>
        <v>0.82</v>
      </c>
      <c r="I241" s="1147">
        <v>0</v>
      </c>
      <c r="J241" s="1147">
        <v>0</v>
      </c>
      <c r="K241" s="1146"/>
      <c r="L241" s="1146"/>
      <c r="M241" s="1146">
        <f t="shared" si="19"/>
        <v>0</v>
      </c>
      <c r="N241" s="1146">
        <f t="shared" si="20"/>
        <v>0.82</v>
      </c>
      <c r="O241" s="1148">
        <f t="shared" si="16"/>
        <v>0</v>
      </c>
      <c r="P241" s="1054">
        <f t="shared" si="17"/>
        <v>0</v>
      </c>
    </row>
    <row r="242" spans="1:16" ht="29" outlineLevel="1" x14ac:dyDescent="0.25">
      <c r="A242" s="1137">
        <f t="shared" si="21"/>
        <v>11.3</v>
      </c>
      <c r="B242" s="1138" t="str">
        <f t="shared" si="21"/>
        <v>Replacement of two 220V Battery chargers with 220V dual float cum boost (60A) battery Charger including DCDB at KDPH, Koynanagar</v>
      </c>
      <c r="C242" s="1137" t="str">
        <f t="shared" si="21"/>
        <v>MERC/CAPEX/2019-2020/01</v>
      </c>
      <c r="D242" s="1053">
        <f t="shared" si="21"/>
        <v>43609</v>
      </c>
      <c r="E242" s="1139">
        <f t="shared" si="21"/>
        <v>0.20200000000000001</v>
      </c>
      <c r="F242" s="1135">
        <f t="shared" si="14"/>
        <v>0.137824</v>
      </c>
      <c r="G242" s="1135">
        <f t="shared" si="15"/>
        <v>0.137824</v>
      </c>
      <c r="H242" s="1140">
        <f t="shared" si="18"/>
        <v>0</v>
      </c>
      <c r="I242" s="1135">
        <v>0</v>
      </c>
      <c r="J242" s="1135">
        <v>0</v>
      </c>
      <c r="K242" s="1140"/>
      <c r="L242" s="1140"/>
      <c r="M242" s="1140">
        <f t="shared" si="19"/>
        <v>0</v>
      </c>
      <c r="N242" s="1140">
        <f t="shared" si="20"/>
        <v>0</v>
      </c>
      <c r="O242" s="1148">
        <f t="shared" si="16"/>
        <v>0</v>
      </c>
      <c r="P242" s="1054">
        <f t="shared" si="17"/>
        <v>0</v>
      </c>
    </row>
    <row r="243" spans="1:16" ht="43.5" outlineLevel="1" x14ac:dyDescent="0.25">
      <c r="A243" s="1151">
        <f t="shared" si="21"/>
        <v>11.4</v>
      </c>
      <c r="B243" s="1157" t="str">
        <f t="shared" si="21"/>
        <v>Replacement of 220KV current transformer (54 Nos), Potential transformer (13 Nos),110KV Current Transformer (14 Nos)&amp; Potential Transformer (4 Nos),Stage-III.</v>
      </c>
      <c r="C243" s="1151" t="str">
        <f t="shared" si="21"/>
        <v>MERC/CAPEX/2019-2020/01</v>
      </c>
      <c r="D243" s="1052">
        <f t="shared" si="21"/>
        <v>43609</v>
      </c>
      <c r="E243" s="1152">
        <f t="shared" si="21"/>
        <v>5.2809999999999997</v>
      </c>
      <c r="F243" s="1135">
        <f t="shared" si="14"/>
        <v>0</v>
      </c>
      <c r="G243" s="1135">
        <f t="shared" si="15"/>
        <v>0</v>
      </c>
      <c r="H243" s="1146">
        <f t="shared" si="18"/>
        <v>0</v>
      </c>
      <c r="I243" s="1147">
        <v>0</v>
      </c>
      <c r="J243" s="1147">
        <v>0</v>
      </c>
      <c r="K243" s="1146"/>
      <c r="L243" s="1146"/>
      <c r="M243" s="1146">
        <f t="shared" si="19"/>
        <v>0</v>
      </c>
      <c r="N243" s="1146">
        <f t="shared" si="20"/>
        <v>0</v>
      </c>
      <c r="O243" s="1148">
        <f t="shared" si="16"/>
        <v>0</v>
      </c>
      <c r="P243" s="1054">
        <f t="shared" si="17"/>
        <v>0</v>
      </c>
    </row>
    <row r="244" spans="1:16" outlineLevel="1" x14ac:dyDescent="0.25">
      <c r="A244" s="1151">
        <f t="shared" si="21"/>
        <v>11.5</v>
      </c>
      <c r="B244" s="1157" t="str">
        <f t="shared" si="21"/>
        <v>Replacement of Generator Air Cooler (32 Nos), St-III</v>
      </c>
      <c r="C244" s="1151" t="str">
        <f t="shared" si="21"/>
        <v>MERC/CAPEX/2019-2020/01</v>
      </c>
      <c r="D244" s="1052">
        <f t="shared" si="21"/>
        <v>43609</v>
      </c>
      <c r="E244" s="1152">
        <f t="shared" si="21"/>
        <v>2.4129999999999998</v>
      </c>
      <c r="F244" s="1135">
        <f t="shared" si="14"/>
        <v>0</v>
      </c>
      <c r="G244" s="1135">
        <f t="shared" si="15"/>
        <v>0</v>
      </c>
      <c r="H244" s="1146">
        <f t="shared" si="18"/>
        <v>0</v>
      </c>
      <c r="I244" s="1147">
        <v>2.0541399999999999</v>
      </c>
      <c r="J244" s="1147">
        <v>2.054144</v>
      </c>
      <c r="K244" s="1146"/>
      <c r="L244" s="1146"/>
      <c r="M244" s="1146">
        <f t="shared" si="19"/>
        <v>2.054144</v>
      </c>
      <c r="N244" s="1146">
        <f t="shared" si="20"/>
        <v>-4.0000000001150227E-6</v>
      </c>
      <c r="O244" s="1148">
        <f t="shared" si="16"/>
        <v>2.054144</v>
      </c>
      <c r="P244" s="1054">
        <f t="shared" si="17"/>
        <v>0</v>
      </c>
    </row>
    <row r="245" spans="1:16" ht="29" outlineLevel="1" x14ac:dyDescent="0.25">
      <c r="A245" s="1137">
        <f t="shared" ref="A245:E260" si="22">A42</f>
        <v>11.6</v>
      </c>
      <c r="B245" s="1138" t="str">
        <f t="shared" si="22"/>
        <v>Replacement of 48 Volt, 1000 AH tubular battery set with 48 Volt, 750AH Plante type battery set at KGSC, Stage-III</v>
      </c>
      <c r="C245" s="1137" t="str">
        <f t="shared" si="22"/>
        <v>MERC/CAPEX/2019-2020/01</v>
      </c>
      <c r="D245" s="1053">
        <f t="shared" si="22"/>
        <v>43609</v>
      </c>
      <c r="E245" s="1139">
        <f t="shared" si="22"/>
        <v>0.318</v>
      </c>
      <c r="F245" s="1135">
        <f t="shared" si="14"/>
        <v>0.30941800000000003</v>
      </c>
      <c r="G245" s="1135">
        <f t="shared" si="15"/>
        <v>0.30941800000000003</v>
      </c>
      <c r="H245" s="1140">
        <f t="shared" si="18"/>
        <v>0</v>
      </c>
      <c r="I245" s="1135">
        <v>0</v>
      </c>
      <c r="J245" s="1135">
        <v>0</v>
      </c>
      <c r="K245" s="1140"/>
      <c r="L245" s="1140"/>
      <c r="M245" s="1140">
        <f t="shared" si="19"/>
        <v>0</v>
      </c>
      <c r="N245" s="1140">
        <f t="shared" si="20"/>
        <v>0</v>
      </c>
      <c r="O245" s="1148">
        <f t="shared" si="16"/>
        <v>0</v>
      </c>
      <c r="P245" s="1054">
        <f t="shared" si="17"/>
        <v>0</v>
      </c>
    </row>
    <row r="246" spans="1:16" ht="29" outlineLevel="1" x14ac:dyDescent="0.25">
      <c r="A246" s="1137">
        <f t="shared" si="22"/>
        <v>11.7</v>
      </c>
      <c r="B246" s="1138" t="str">
        <f t="shared" si="22"/>
        <v>Replacement of 220V-150AH Battery set with Ni-Cad type, along with standard accessories for UPS scheme at Stage-IV</v>
      </c>
      <c r="C246" s="1137" t="str">
        <f t="shared" si="22"/>
        <v>MERC/CAPEX/2019-2020/01</v>
      </c>
      <c r="D246" s="1053">
        <f t="shared" si="22"/>
        <v>43609</v>
      </c>
      <c r="E246" s="1139">
        <f t="shared" si="22"/>
        <v>0.27200000000000002</v>
      </c>
      <c r="F246" s="1135">
        <f t="shared" si="14"/>
        <v>0.25759480000000001</v>
      </c>
      <c r="G246" s="1135">
        <f t="shared" si="15"/>
        <v>0.25759480000000001</v>
      </c>
      <c r="H246" s="1140">
        <f t="shared" si="18"/>
        <v>0</v>
      </c>
      <c r="I246" s="1135">
        <v>0</v>
      </c>
      <c r="J246" s="1135">
        <v>0</v>
      </c>
      <c r="K246" s="1140"/>
      <c r="L246" s="1140"/>
      <c r="M246" s="1140">
        <f t="shared" si="19"/>
        <v>0</v>
      </c>
      <c r="N246" s="1140">
        <f t="shared" si="20"/>
        <v>0</v>
      </c>
      <c r="O246" s="1148">
        <f t="shared" si="16"/>
        <v>0</v>
      </c>
      <c r="P246" s="1054">
        <f t="shared" si="17"/>
        <v>0</v>
      </c>
    </row>
    <row r="247" spans="1:16" outlineLevel="1" x14ac:dyDescent="0.25">
      <c r="A247" s="1137">
        <f t="shared" si="22"/>
        <v>11.8</v>
      </c>
      <c r="B247" s="1138" t="str">
        <f t="shared" si="22"/>
        <v>Reliability enhancement of Gas Insulated Switchyard Stage-IV.</v>
      </c>
      <c r="C247" s="1137" t="str">
        <f t="shared" si="22"/>
        <v>MERC/CAPEX/2019-2020/01</v>
      </c>
      <c r="D247" s="1053">
        <f t="shared" si="22"/>
        <v>43609</v>
      </c>
      <c r="E247" s="1139">
        <f t="shared" si="22"/>
        <v>10.472</v>
      </c>
      <c r="F247" s="1135">
        <f t="shared" si="14"/>
        <v>0</v>
      </c>
      <c r="G247" s="1135">
        <f t="shared" si="15"/>
        <v>0</v>
      </c>
      <c r="H247" s="1140">
        <f t="shared" si="18"/>
        <v>0</v>
      </c>
      <c r="I247" s="1135">
        <v>0</v>
      </c>
      <c r="J247" s="1135">
        <v>0</v>
      </c>
      <c r="K247" s="1140"/>
      <c r="L247" s="1140"/>
      <c r="M247" s="1140">
        <f t="shared" si="19"/>
        <v>0</v>
      </c>
      <c r="N247" s="1140">
        <f t="shared" si="20"/>
        <v>0</v>
      </c>
      <c r="O247" s="1148">
        <f t="shared" si="16"/>
        <v>0</v>
      </c>
      <c r="P247" s="1054">
        <f t="shared" si="17"/>
        <v>0</v>
      </c>
    </row>
    <row r="248" spans="1:16" ht="29" outlineLevel="1" x14ac:dyDescent="0.25">
      <c r="A248" s="1151">
        <f t="shared" si="22"/>
        <v>11.9</v>
      </c>
      <c r="B248" s="1157" t="str">
        <f t="shared" si="22"/>
        <v>Up-gradation of Vibration system at all units of Stage-IV:Stage-IV, KGSC, Pophali</v>
      </c>
      <c r="C248" s="1151" t="str">
        <f t="shared" si="22"/>
        <v>MERC/CAPEX/2019-2020/01</v>
      </c>
      <c r="D248" s="1052">
        <f t="shared" si="22"/>
        <v>43609</v>
      </c>
      <c r="E248" s="1152">
        <f t="shared" si="22"/>
        <v>1.4430000000000001</v>
      </c>
      <c r="F248" s="1135">
        <f t="shared" si="14"/>
        <v>1.01</v>
      </c>
      <c r="G248" s="1135">
        <f t="shared" si="15"/>
        <v>0</v>
      </c>
      <c r="H248" s="1146">
        <f t="shared" si="18"/>
        <v>1.01</v>
      </c>
      <c r="I248" s="1147">
        <v>0.49405949999999998</v>
      </c>
      <c r="J248" s="1147">
        <v>1.5040595000000001</v>
      </c>
      <c r="K248" s="1146"/>
      <c r="L248" s="1146"/>
      <c r="M248" s="1146">
        <f t="shared" si="19"/>
        <v>1.5040595000000001</v>
      </c>
      <c r="N248" s="1146">
        <f t="shared" si="20"/>
        <v>0</v>
      </c>
      <c r="O248" s="1148">
        <f t="shared" si="16"/>
        <v>1.4430000000000001</v>
      </c>
      <c r="P248" s="1054">
        <f t="shared" si="17"/>
        <v>6.1059500000000044E-2</v>
      </c>
    </row>
    <row r="249" spans="1:16" ht="29" outlineLevel="1" x14ac:dyDescent="0.25">
      <c r="A249" s="1159" t="str">
        <f t="shared" si="22"/>
        <v>11.10</v>
      </c>
      <c r="B249" s="1138" t="str">
        <f t="shared" si="22"/>
        <v>Replacement of station battery set of 220V, 2000Ah capacity at Stage-IV.</v>
      </c>
      <c r="C249" s="1137" t="str">
        <f t="shared" si="22"/>
        <v>MERC/CAPEX/2019-2020/01</v>
      </c>
      <c r="D249" s="1053">
        <f t="shared" si="22"/>
        <v>43609</v>
      </c>
      <c r="E249" s="1139">
        <f t="shared" si="22"/>
        <v>2.3849999999999998</v>
      </c>
      <c r="F249" s="1135">
        <f t="shared" si="14"/>
        <v>2.3648853999999999</v>
      </c>
      <c r="G249" s="1135">
        <f t="shared" si="15"/>
        <v>2.3648853999999999</v>
      </c>
      <c r="H249" s="1140">
        <f t="shared" si="18"/>
        <v>0</v>
      </c>
      <c r="I249" s="1135">
        <v>0</v>
      </c>
      <c r="J249" s="1135">
        <v>0</v>
      </c>
      <c r="K249" s="1140"/>
      <c r="L249" s="1140"/>
      <c r="M249" s="1140">
        <f t="shared" si="19"/>
        <v>0</v>
      </c>
      <c r="N249" s="1140">
        <f t="shared" si="20"/>
        <v>0</v>
      </c>
      <c r="O249" s="1148">
        <f t="shared" si="16"/>
        <v>0</v>
      </c>
      <c r="P249" s="1054">
        <f t="shared" si="17"/>
        <v>0</v>
      </c>
    </row>
    <row r="250" spans="1:16" ht="29" outlineLevel="1" x14ac:dyDescent="0.25">
      <c r="A250" s="1151">
        <f t="shared" si="22"/>
        <v>11.11</v>
      </c>
      <c r="B250" s="1157" t="str">
        <f t="shared" si="22"/>
        <v>Renovations and modernization of 1500kg capacity passenger cum goods lifts (2 Nos) for KGSC, Stage-IV</v>
      </c>
      <c r="C250" s="1151" t="str">
        <f t="shared" si="22"/>
        <v>MERC/CAPEX/2019-2020/01</v>
      </c>
      <c r="D250" s="1052">
        <f t="shared" si="22"/>
        <v>43609</v>
      </c>
      <c r="E250" s="1152">
        <f t="shared" si="22"/>
        <v>0.96799999999999997</v>
      </c>
      <c r="F250" s="1135">
        <f t="shared" si="14"/>
        <v>0</v>
      </c>
      <c r="G250" s="1135">
        <f t="shared" si="15"/>
        <v>0</v>
      </c>
      <c r="H250" s="1146">
        <f t="shared" si="18"/>
        <v>0</v>
      </c>
      <c r="I250" s="1147">
        <v>0.852078</v>
      </c>
      <c r="J250" s="1147">
        <v>0.852078</v>
      </c>
      <c r="K250" s="1146"/>
      <c r="L250" s="1146"/>
      <c r="M250" s="1146">
        <f t="shared" si="19"/>
        <v>0.852078</v>
      </c>
      <c r="N250" s="1146">
        <f t="shared" si="20"/>
        <v>0</v>
      </c>
      <c r="O250" s="1148">
        <f t="shared" si="16"/>
        <v>0.852078</v>
      </c>
      <c r="P250" s="1054">
        <f t="shared" si="17"/>
        <v>0</v>
      </c>
    </row>
    <row r="251" spans="1:16" ht="43.5" outlineLevel="1" x14ac:dyDescent="0.25">
      <c r="A251" s="1137">
        <f t="shared" si="22"/>
        <v>11.12</v>
      </c>
      <c r="B251" s="1138" t="str">
        <f t="shared" si="22"/>
        <v>Replacement of existing 3x7.5 TR Air conditioning package units at Stage-I&amp;II control room by new 3x11 TR Air conditioning package units</v>
      </c>
      <c r="C251" s="1137" t="str">
        <f t="shared" si="22"/>
        <v>MERC/CAPEX/2019-2020/01</v>
      </c>
      <c r="D251" s="1053">
        <f t="shared" si="22"/>
        <v>43609</v>
      </c>
      <c r="E251" s="1139">
        <f t="shared" si="22"/>
        <v>0.34499999999999997</v>
      </c>
      <c r="F251" s="1135">
        <f t="shared" si="14"/>
        <v>0.16909379999999999</v>
      </c>
      <c r="G251" s="1135">
        <f t="shared" si="15"/>
        <v>0.16909379999999999</v>
      </c>
      <c r="H251" s="1140">
        <f t="shared" si="18"/>
        <v>0</v>
      </c>
      <c r="I251" s="1135">
        <v>0</v>
      </c>
      <c r="J251" s="1135">
        <v>0</v>
      </c>
      <c r="K251" s="1140"/>
      <c r="L251" s="1140"/>
      <c r="M251" s="1140">
        <f t="shared" si="19"/>
        <v>0</v>
      </c>
      <c r="N251" s="1140">
        <f t="shared" si="20"/>
        <v>0</v>
      </c>
      <c r="O251" s="1148">
        <f t="shared" si="16"/>
        <v>0</v>
      </c>
      <c r="P251" s="1054">
        <f t="shared" si="17"/>
        <v>0</v>
      </c>
    </row>
    <row r="252" spans="1:16" outlineLevel="1" x14ac:dyDescent="0.25">
      <c r="A252" s="1137">
        <f t="shared" si="22"/>
        <v>0</v>
      </c>
      <c r="B252" s="1138" t="str">
        <f t="shared" si="22"/>
        <v>IDC</v>
      </c>
      <c r="C252" s="1137" t="str">
        <f t="shared" si="22"/>
        <v>MERC/CAPEX/2019-2020/01</v>
      </c>
      <c r="D252" s="1053">
        <f t="shared" si="22"/>
        <v>43609</v>
      </c>
      <c r="E252" s="1139">
        <f t="shared" si="22"/>
        <v>0.35099999999999998</v>
      </c>
      <c r="F252" s="1135">
        <f t="shared" si="14"/>
        <v>0</v>
      </c>
      <c r="G252" s="1135">
        <f t="shared" si="15"/>
        <v>0</v>
      </c>
      <c r="H252" s="1140">
        <f t="shared" si="18"/>
        <v>0</v>
      </c>
      <c r="I252" s="1135">
        <v>0</v>
      </c>
      <c r="J252" s="1135">
        <v>0</v>
      </c>
      <c r="K252" s="1140"/>
      <c r="L252" s="1140"/>
      <c r="M252" s="1140">
        <f t="shared" si="19"/>
        <v>0</v>
      </c>
      <c r="N252" s="1140">
        <f t="shared" si="20"/>
        <v>0</v>
      </c>
      <c r="O252" s="1148">
        <f t="shared" si="16"/>
        <v>0</v>
      </c>
      <c r="P252" s="1054">
        <f t="shared" si="17"/>
        <v>0</v>
      </c>
    </row>
    <row r="253" spans="1:16" ht="29" outlineLevel="1" x14ac:dyDescent="0.25">
      <c r="A253" s="1131">
        <f t="shared" si="22"/>
        <v>12</v>
      </c>
      <c r="B253" s="1132" t="str">
        <f t="shared" si="22"/>
        <v>Upgradation of Governing System at Stage-I, KDPH&amp; Stage-III at KGSC, Pophali</v>
      </c>
      <c r="C253" s="1131" t="str">
        <f t="shared" si="22"/>
        <v>MERC/CAPEX/2019-2020/0134</v>
      </c>
      <c r="D253" s="1133">
        <f t="shared" si="22"/>
        <v>43595</v>
      </c>
      <c r="E253" s="1134">
        <f t="shared" si="22"/>
        <v>19.165120000000002</v>
      </c>
      <c r="F253" s="1135">
        <f t="shared" si="14"/>
        <v>0</v>
      </c>
      <c r="G253" s="1135">
        <f t="shared" si="15"/>
        <v>0</v>
      </c>
      <c r="H253" s="1140">
        <f t="shared" si="18"/>
        <v>0</v>
      </c>
      <c r="I253" s="1135">
        <v>0</v>
      </c>
      <c r="J253" s="1135">
        <v>0</v>
      </c>
      <c r="K253" s="1140"/>
      <c r="L253" s="1140"/>
      <c r="M253" s="1140">
        <f t="shared" si="19"/>
        <v>0</v>
      </c>
      <c r="N253" s="1140">
        <f t="shared" si="20"/>
        <v>0</v>
      </c>
      <c r="O253" s="1148">
        <f t="shared" si="16"/>
        <v>0</v>
      </c>
      <c r="P253" s="1054">
        <f t="shared" si="17"/>
        <v>0</v>
      </c>
    </row>
    <row r="254" spans="1:16" ht="29" outlineLevel="1" x14ac:dyDescent="0.25">
      <c r="A254" s="1151">
        <f t="shared" si="22"/>
        <v>12.1</v>
      </c>
      <c r="B254" s="1157" t="str">
        <f t="shared" si="22"/>
        <v>Up gradation of DIGIPID1500 governing system with new governor (TSLG) for all units of stage-I</v>
      </c>
      <c r="C254" s="1151" t="str">
        <f t="shared" si="22"/>
        <v>MERC/CAPEX/2019-2020/0134</v>
      </c>
      <c r="D254" s="1052">
        <f t="shared" si="22"/>
        <v>43595</v>
      </c>
      <c r="E254" s="1152">
        <f t="shared" si="22"/>
        <v>6.0888</v>
      </c>
      <c r="F254" s="1135">
        <f t="shared" si="14"/>
        <v>0</v>
      </c>
      <c r="G254" s="1135">
        <f t="shared" si="15"/>
        <v>0</v>
      </c>
      <c r="H254" s="1146">
        <f t="shared" si="18"/>
        <v>0</v>
      </c>
      <c r="I254" s="1147">
        <v>0</v>
      </c>
      <c r="J254" s="1147">
        <v>0</v>
      </c>
      <c r="K254" s="1146"/>
      <c r="L254" s="1146"/>
      <c r="M254" s="1146">
        <f t="shared" ref="M254:M305" si="23">SUM(J254:L254)</f>
        <v>0</v>
      </c>
      <c r="N254" s="1146">
        <f t="shared" si="20"/>
        <v>0</v>
      </c>
      <c r="O254" s="1148">
        <f t="shared" si="16"/>
        <v>0</v>
      </c>
      <c r="P254" s="1054">
        <f t="shared" si="17"/>
        <v>0</v>
      </c>
    </row>
    <row r="255" spans="1:16" ht="29" outlineLevel="1" x14ac:dyDescent="0.25">
      <c r="A255" s="1151">
        <f t="shared" si="22"/>
        <v>12.2</v>
      </c>
      <c r="B255" s="1157" t="str">
        <f t="shared" si="22"/>
        <v>Up-gradation of governing system at Koyna Dam Power House (KDPH) Koynanagar</v>
      </c>
      <c r="C255" s="1151" t="str">
        <f t="shared" si="22"/>
        <v>MERC/CAPEX/2019-2020/0134</v>
      </c>
      <c r="D255" s="1052">
        <f t="shared" si="22"/>
        <v>43595</v>
      </c>
      <c r="E255" s="1152">
        <f t="shared" si="22"/>
        <v>2.9240400000000002</v>
      </c>
      <c r="F255" s="1135">
        <f t="shared" si="14"/>
        <v>0</v>
      </c>
      <c r="G255" s="1135">
        <f t="shared" si="15"/>
        <v>0</v>
      </c>
      <c r="H255" s="1146">
        <f t="shared" si="18"/>
        <v>0</v>
      </c>
      <c r="I255" s="1147">
        <v>0</v>
      </c>
      <c r="J255" s="1147">
        <v>0</v>
      </c>
      <c r="K255" s="1146"/>
      <c r="L255" s="1146"/>
      <c r="M255" s="1146">
        <f t="shared" si="23"/>
        <v>0</v>
      </c>
      <c r="N255" s="1146">
        <f t="shared" si="20"/>
        <v>0</v>
      </c>
      <c r="O255" s="1148">
        <f t="shared" si="16"/>
        <v>0</v>
      </c>
      <c r="P255" s="1054">
        <f t="shared" si="17"/>
        <v>0</v>
      </c>
    </row>
    <row r="256" spans="1:16" ht="29" outlineLevel="1" x14ac:dyDescent="0.25">
      <c r="A256" s="1151">
        <f t="shared" si="22"/>
        <v>12.3</v>
      </c>
      <c r="B256" s="1157" t="str">
        <f t="shared" si="22"/>
        <v>Up-gradation of the Governing system at Stage-III
&amp; Other Charges (P&amp;F, Insurance etc)</v>
      </c>
      <c r="C256" s="1151" t="str">
        <f t="shared" si="22"/>
        <v>MERC/CAPEX/2019-2020/0134</v>
      </c>
      <c r="D256" s="1052">
        <f t="shared" si="22"/>
        <v>43595</v>
      </c>
      <c r="E256" s="1152">
        <f t="shared" si="22"/>
        <v>9.5522800000000014</v>
      </c>
      <c r="F256" s="1135">
        <f t="shared" si="14"/>
        <v>0</v>
      </c>
      <c r="G256" s="1135">
        <f t="shared" si="15"/>
        <v>0</v>
      </c>
      <c r="H256" s="1146">
        <f t="shared" si="18"/>
        <v>0</v>
      </c>
      <c r="I256" s="1147">
        <v>0</v>
      </c>
      <c r="J256" s="1147">
        <v>0</v>
      </c>
      <c r="K256" s="1146"/>
      <c r="L256" s="1146"/>
      <c r="M256" s="1146">
        <f t="shared" si="23"/>
        <v>0</v>
      </c>
      <c r="N256" s="1146">
        <f t="shared" si="20"/>
        <v>0</v>
      </c>
      <c r="O256" s="1148">
        <f t="shared" si="16"/>
        <v>0</v>
      </c>
      <c r="P256" s="1054">
        <f t="shared" si="17"/>
        <v>0</v>
      </c>
    </row>
    <row r="257" spans="1:16" outlineLevel="1" x14ac:dyDescent="0.25">
      <c r="A257" s="1137">
        <f t="shared" si="22"/>
        <v>0</v>
      </c>
      <c r="B257" s="1138" t="str">
        <f t="shared" si="22"/>
        <v>IDC</v>
      </c>
      <c r="C257" s="1137" t="str">
        <f t="shared" si="22"/>
        <v>MERC/CAPEX/2019-2020/0134</v>
      </c>
      <c r="D257" s="1053">
        <f t="shared" si="22"/>
        <v>43595</v>
      </c>
      <c r="E257" s="1139">
        <f t="shared" si="22"/>
        <v>0.6</v>
      </c>
      <c r="F257" s="1135">
        <f t="shared" si="14"/>
        <v>0</v>
      </c>
      <c r="G257" s="1135">
        <f t="shared" si="15"/>
        <v>0</v>
      </c>
      <c r="H257" s="1140">
        <f t="shared" si="18"/>
        <v>0</v>
      </c>
      <c r="I257" s="1135">
        <v>0</v>
      </c>
      <c r="J257" s="1135">
        <v>0</v>
      </c>
      <c r="K257" s="1140"/>
      <c r="L257" s="1140"/>
      <c r="M257" s="1140">
        <f t="shared" si="23"/>
        <v>0</v>
      </c>
      <c r="N257" s="1140">
        <f t="shared" si="20"/>
        <v>0</v>
      </c>
      <c r="O257" s="1148">
        <f t="shared" si="16"/>
        <v>0</v>
      </c>
      <c r="P257" s="1054">
        <f t="shared" si="17"/>
        <v>0</v>
      </c>
    </row>
    <row r="258" spans="1:16" ht="29" outlineLevel="1" x14ac:dyDescent="0.25">
      <c r="A258" s="1131">
        <f t="shared" si="22"/>
        <v>13</v>
      </c>
      <c r="B258" s="1132" t="str">
        <f t="shared" si="22"/>
        <v>Refurbishment of 24 KV Generator Circuit Breakers (ABB Make) for four units at stage-IV, KGSC, Pophali</v>
      </c>
      <c r="C258" s="1131" t="str">
        <f t="shared" si="22"/>
        <v>MERC/CAPEX/2019-2020/388</v>
      </c>
      <c r="D258" s="1133">
        <f t="shared" si="22"/>
        <v>43664</v>
      </c>
      <c r="E258" s="1134">
        <f t="shared" si="22"/>
        <v>10.572639999999998</v>
      </c>
      <c r="F258" s="1135">
        <f t="shared" si="14"/>
        <v>0</v>
      </c>
      <c r="G258" s="1135">
        <f t="shared" si="15"/>
        <v>0</v>
      </c>
      <c r="H258" s="1140">
        <f t="shared" si="18"/>
        <v>0</v>
      </c>
      <c r="I258" s="1135">
        <v>0</v>
      </c>
      <c r="J258" s="1135">
        <v>0</v>
      </c>
      <c r="K258" s="1140"/>
      <c r="L258" s="1140"/>
      <c r="M258" s="1140">
        <f t="shared" si="23"/>
        <v>0</v>
      </c>
      <c r="N258" s="1140">
        <f t="shared" si="20"/>
        <v>0</v>
      </c>
      <c r="O258" s="1148">
        <f t="shared" si="16"/>
        <v>0</v>
      </c>
      <c r="P258" s="1054">
        <f t="shared" si="17"/>
        <v>0</v>
      </c>
    </row>
    <row r="259" spans="1:16" ht="29" outlineLevel="1" x14ac:dyDescent="0.25">
      <c r="A259" s="1151">
        <f t="shared" si="22"/>
        <v>13.1</v>
      </c>
      <c r="B259" s="1160" t="str">
        <f t="shared" si="22"/>
        <v>Supply  spares for 24KV Generator Circuit Breaker System refurbishment (For 4 Units)</v>
      </c>
      <c r="C259" s="1151" t="str">
        <f t="shared" si="22"/>
        <v>MERC/CAPEX/2019-2020/388</v>
      </c>
      <c r="D259" s="1052">
        <f t="shared" si="22"/>
        <v>43664</v>
      </c>
      <c r="E259" s="1152">
        <f t="shared" si="22"/>
        <v>6.5702399999999992</v>
      </c>
      <c r="F259" s="1135">
        <f t="shared" si="14"/>
        <v>6.5421399999999998</v>
      </c>
      <c r="G259" s="1135">
        <f t="shared" si="15"/>
        <v>6.5421399999999998</v>
      </c>
      <c r="H259" s="1146">
        <f t="shared" si="18"/>
        <v>0</v>
      </c>
      <c r="I259" s="1147">
        <v>0</v>
      </c>
      <c r="J259" s="1147">
        <v>0</v>
      </c>
      <c r="K259" s="1146"/>
      <c r="L259" s="1146"/>
      <c r="M259" s="1146">
        <f t="shared" si="23"/>
        <v>0</v>
      </c>
      <c r="N259" s="1146">
        <f t="shared" si="20"/>
        <v>0</v>
      </c>
      <c r="O259" s="1148">
        <f t="shared" si="16"/>
        <v>0</v>
      </c>
      <c r="P259" s="1054">
        <f t="shared" si="17"/>
        <v>0</v>
      </c>
    </row>
    <row r="260" spans="1:16" ht="72.5" outlineLevel="1" x14ac:dyDescent="0.25">
      <c r="A260" s="1151">
        <f t="shared" si="22"/>
        <v>13.2</v>
      </c>
      <c r="B260" s="1160" t="str">
        <f t="shared" si="22"/>
        <v>Supervision charges for 24 KV Generator Circuit Breaker System Unit. Preparation charges, Travel &amp; transportation charges, local conveyance.
 Lumpsum rental charges of necessary tools &amp; tackles required during O/H work charges</v>
      </c>
      <c r="C260" s="1151" t="str">
        <f t="shared" si="22"/>
        <v>MERC/CAPEX/2019-2020/388</v>
      </c>
      <c r="D260" s="1052">
        <f t="shared" si="22"/>
        <v>43664</v>
      </c>
      <c r="E260" s="1152">
        <f t="shared" si="22"/>
        <v>3.8703999999999996</v>
      </c>
      <c r="F260" s="1135">
        <f t="shared" si="14"/>
        <v>3.8216000000000001</v>
      </c>
      <c r="G260" s="1135">
        <f t="shared" si="15"/>
        <v>3.8216000000000001</v>
      </c>
      <c r="H260" s="1146">
        <f t="shared" si="18"/>
        <v>0</v>
      </c>
      <c r="I260" s="1147">
        <v>0</v>
      </c>
      <c r="J260" s="1147">
        <v>0</v>
      </c>
      <c r="K260" s="1146"/>
      <c r="L260" s="1146"/>
      <c r="M260" s="1146">
        <f t="shared" si="23"/>
        <v>0</v>
      </c>
      <c r="N260" s="1146">
        <f t="shared" si="20"/>
        <v>0</v>
      </c>
      <c r="O260" s="1148">
        <f t="shared" si="16"/>
        <v>0</v>
      </c>
      <c r="P260" s="1054">
        <f t="shared" si="17"/>
        <v>0</v>
      </c>
    </row>
    <row r="261" spans="1:16" outlineLevel="1" x14ac:dyDescent="0.25">
      <c r="A261" s="1137">
        <f t="shared" ref="A261:E276" si="24">A58</f>
        <v>0</v>
      </c>
      <c r="B261" s="1161" t="str">
        <f t="shared" si="24"/>
        <v>IDC</v>
      </c>
      <c r="C261" s="1137" t="str">
        <f t="shared" si="24"/>
        <v>MERC/CAPEX/2019-2020/388</v>
      </c>
      <c r="D261" s="1053">
        <f t="shared" si="24"/>
        <v>43664</v>
      </c>
      <c r="E261" s="1139">
        <f t="shared" si="24"/>
        <v>0.13200000000000001</v>
      </c>
      <c r="F261" s="1135">
        <f t="shared" si="14"/>
        <v>0</v>
      </c>
      <c r="G261" s="1135">
        <f t="shared" si="15"/>
        <v>0</v>
      </c>
      <c r="H261" s="1140">
        <f t="shared" si="18"/>
        <v>0</v>
      </c>
      <c r="I261" s="1135">
        <v>0</v>
      </c>
      <c r="J261" s="1135">
        <v>0</v>
      </c>
      <c r="K261" s="1140"/>
      <c r="L261" s="1140"/>
      <c r="M261" s="1140">
        <f t="shared" si="23"/>
        <v>0</v>
      </c>
      <c r="N261" s="1140">
        <f t="shared" si="20"/>
        <v>0</v>
      </c>
      <c r="O261" s="1148">
        <f t="shared" si="16"/>
        <v>0</v>
      </c>
      <c r="P261" s="1054">
        <f t="shared" si="17"/>
        <v>0</v>
      </c>
    </row>
    <row r="262" spans="1:16" ht="29" outlineLevel="1" x14ac:dyDescent="0.25">
      <c r="A262" s="1131">
        <f t="shared" si="24"/>
        <v>15</v>
      </c>
      <c r="B262" s="1132" t="str">
        <f t="shared" si="24"/>
        <v>Up-gradation of Excitation system at Stage-I&amp;II, PLC &amp; SCADA system at Stage-II and DG Set at Stage-IV at KGSC, Pophali</v>
      </c>
      <c r="C262" s="1131" t="str">
        <f t="shared" si="24"/>
        <v>MERC/CAPEX/2019-2020/800</v>
      </c>
      <c r="D262" s="1133">
        <f t="shared" si="24"/>
        <v>43735</v>
      </c>
      <c r="E262" s="1134">
        <f t="shared" si="24"/>
        <v>9.8630000000000013</v>
      </c>
      <c r="F262" s="1135">
        <f t="shared" si="14"/>
        <v>0</v>
      </c>
      <c r="G262" s="1135">
        <f t="shared" si="15"/>
        <v>0</v>
      </c>
      <c r="H262" s="1140">
        <f t="shared" si="18"/>
        <v>0</v>
      </c>
      <c r="I262" s="1135">
        <v>0</v>
      </c>
      <c r="J262" s="1135">
        <v>0</v>
      </c>
      <c r="K262" s="1140"/>
      <c r="L262" s="1140"/>
      <c r="M262" s="1140">
        <f t="shared" si="23"/>
        <v>0</v>
      </c>
      <c r="N262" s="1140">
        <f t="shared" si="20"/>
        <v>0</v>
      </c>
      <c r="O262" s="1148">
        <f t="shared" si="16"/>
        <v>0</v>
      </c>
      <c r="P262" s="1054">
        <f t="shared" si="17"/>
        <v>0</v>
      </c>
    </row>
    <row r="263" spans="1:16" ht="29" outlineLevel="1" x14ac:dyDescent="0.25">
      <c r="A263" s="1151">
        <f t="shared" si="24"/>
        <v>15.1</v>
      </c>
      <c r="B263" s="1157" t="str">
        <f t="shared" si="24"/>
        <v>Up gradation of Stage-I&amp;II(4x70MW+4x80 MW) Static Semipol Excitation System with Latest Advanced Excitation System</v>
      </c>
      <c r="C263" s="1151" t="str">
        <f t="shared" si="24"/>
        <v>MERC/CAPEX/2019-2020/800</v>
      </c>
      <c r="D263" s="1052">
        <f t="shared" si="24"/>
        <v>43735</v>
      </c>
      <c r="E263" s="1152">
        <f t="shared" si="24"/>
        <v>9.8630000000000013</v>
      </c>
      <c r="F263" s="1135">
        <f t="shared" si="14"/>
        <v>0</v>
      </c>
      <c r="G263" s="1135">
        <f t="shared" si="15"/>
        <v>0</v>
      </c>
      <c r="H263" s="1146">
        <f t="shared" si="18"/>
        <v>0</v>
      </c>
      <c r="I263" s="1147">
        <v>4.1630000000000003</v>
      </c>
      <c r="J263" s="1147">
        <v>0</v>
      </c>
      <c r="K263" s="1146"/>
      <c r="L263" s="1146"/>
      <c r="M263" s="1146">
        <f t="shared" si="23"/>
        <v>0</v>
      </c>
      <c r="N263" s="1146">
        <f t="shared" si="20"/>
        <v>4.1630000000000003</v>
      </c>
      <c r="O263" s="1148">
        <f t="shared" si="16"/>
        <v>0</v>
      </c>
      <c r="P263" s="1054">
        <f t="shared" si="17"/>
        <v>0</v>
      </c>
    </row>
    <row r="264" spans="1:16" ht="29" outlineLevel="1" x14ac:dyDescent="0.25">
      <c r="A264" s="1151">
        <f t="shared" si="24"/>
        <v>15.2</v>
      </c>
      <c r="B264" s="1157" t="str">
        <f t="shared" si="24"/>
        <v>Up gradation of existing unit PLC and SCADA automation of 4x80 MW Koyna stage-II units</v>
      </c>
      <c r="C264" s="1151" t="str">
        <f t="shared" si="24"/>
        <v>MERC/CAPEX/2019-2020/800</v>
      </c>
      <c r="D264" s="1052">
        <f t="shared" si="24"/>
        <v>43735</v>
      </c>
      <c r="E264" s="1152">
        <f t="shared" si="24"/>
        <v>4.2320000000000002</v>
      </c>
      <c r="F264" s="1135">
        <f t="shared" si="14"/>
        <v>0</v>
      </c>
      <c r="G264" s="1135">
        <f t="shared" si="15"/>
        <v>0</v>
      </c>
      <c r="H264" s="1146">
        <f t="shared" si="18"/>
        <v>0</v>
      </c>
      <c r="I264" s="1147">
        <v>3.4</v>
      </c>
      <c r="J264" s="1147">
        <v>0</v>
      </c>
      <c r="K264" s="1146"/>
      <c r="L264" s="1146"/>
      <c r="M264" s="1146">
        <f t="shared" si="23"/>
        <v>0</v>
      </c>
      <c r="N264" s="1146">
        <f t="shared" si="20"/>
        <v>3.4</v>
      </c>
      <c r="O264" s="1148">
        <f t="shared" si="16"/>
        <v>0</v>
      </c>
      <c r="P264" s="1054">
        <f t="shared" si="17"/>
        <v>0</v>
      </c>
    </row>
    <row r="265" spans="1:16" outlineLevel="1" x14ac:dyDescent="0.25">
      <c r="A265" s="1151">
        <f t="shared" si="24"/>
        <v>15.3</v>
      </c>
      <c r="B265" s="1157" t="str">
        <f t="shared" si="24"/>
        <v>Up gradation of one 1500 KVA DG set, at KGSC, Stage-IV</v>
      </c>
      <c r="C265" s="1151" t="str">
        <f t="shared" si="24"/>
        <v>MERC/CAPEX/2019-2020/800</v>
      </c>
      <c r="D265" s="1052">
        <f t="shared" si="24"/>
        <v>43735</v>
      </c>
      <c r="E265" s="1152">
        <f t="shared" si="24"/>
        <v>1.6</v>
      </c>
      <c r="F265" s="1135">
        <f t="shared" si="14"/>
        <v>0</v>
      </c>
      <c r="G265" s="1135">
        <f t="shared" si="15"/>
        <v>0</v>
      </c>
      <c r="H265" s="1146">
        <f t="shared" si="18"/>
        <v>0</v>
      </c>
      <c r="I265" s="1147">
        <v>0</v>
      </c>
      <c r="J265" s="1147">
        <v>0</v>
      </c>
      <c r="K265" s="1146"/>
      <c r="L265" s="1146"/>
      <c r="M265" s="1146">
        <f t="shared" si="23"/>
        <v>0</v>
      </c>
      <c r="N265" s="1146">
        <f t="shared" si="20"/>
        <v>0</v>
      </c>
      <c r="O265" s="1148">
        <f t="shared" si="16"/>
        <v>0</v>
      </c>
      <c r="P265" s="1054">
        <f t="shared" si="17"/>
        <v>0</v>
      </c>
    </row>
    <row r="266" spans="1:16" outlineLevel="1" x14ac:dyDescent="0.25">
      <c r="A266" s="1137">
        <f t="shared" si="24"/>
        <v>0</v>
      </c>
      <c r="B266" s="1138" t="str">
        <f t="shared" si="24"/>
        <v>IDC</v>
      </c>
      <c r="C266" s="1137" t="str">
        <f t="shared" si="24"/>
        <v>MERC/CAPEX/2019-2020/800</v>
      </c>
      <c r="D266" s="1053">
        <f t="shared" si="24"/>
        <v>43735</v>
      </c>
      <c r="E266" s="1139">
        <f t="shared" si="24"/>
        <v>1.103</v>
      </c>
      <c r="F266" s="1135">
        <f t="shared" si="14"/>
        <v>0</v>
      </c>
      <c r="G266" s="1135">
        <f t="shared" si="15"/>
        <v>0</v>
      </c>
      <c r="H266" s="1140">
        <f t="shared" si="18"/>
        <v>0</v>
      </c>
      <c r="I266" s="1135">
        <v>0</v>
      </c>
      <c r="J266" s="1135">
        <v>0</v>
      </c>
      <c r="K266" s="1140"/>
      <c r="L266" s="1140"/>
      <c r="M266" s="1140">
        <f t="shared" si="23"/>
        <v>0</v>
      </c>
      <c r="N266" s="1140">
        <f t="shared" si="20"/>
        <v>0</v>
      </c>
      <c r="O266" s="1148">
        <f t="shared" si="16"/>
        <v>0</v>
      </c>
      <c r="P266" s="1054">
        <f t="shared" si="17"/>
        <v>0</v>
      </c>
    </row>
    <row r="267" spans="1:16" ht="29" outlineLevel="1" x14ac:dyDescent="0.25">
      <c r="A267" s="1131">
        <f t="shared" si="24"/>
        <v>17</v>
      </c>
      <c r="B267" s="1132" t="str">
        <f t="shared" si="24"/>
        <v>Repair works in Emergency Valve Tunnel (EVT) and surge well at Stage I/II, KGSC, Pophali</v>
      </c>
      <c r="C267" s="1131" t="str">
        <f t="shared" si="24"/>
        <v>MERC/CAPEX/2020-2021/WFH/18</v>
      </c>
      <c r="D267" s="1133">
        <f t="shared" si="24"/>
        <v>44001</v>
      </c>
      <c r="E267" s="1134">
        <f t="shared" si="24"/>
        <v>28.037129999999998</v>
      </c>
      <c r="F267" s="1135">
        <f t="shared" si="14"/>
        <v>0</v>
      </c>
      <c r="G267" s="1135">
        <f t="shared" si="15"/>
        <v>0</v>
      </c>
      <c r="H267" s="1140">
        <f t="shared" si="18"/>
        <v>0</v>
      </c>
      <c r="I267" s="1135">
        <v>0</v>
      </c>
      <c r="J267" s="1135">
        <v>0</v>
      </c>
      <c r="K267" s="1140"/>
      <c r="L267" s="1140"/>
      <c r="M267" s="1140">
        <f t="shared" si="23"/>
        <v>0</v>
      </c>
      <c r="N267" s="1140">
        <f t="shared" si="20"/>
        <v>0</v>
      </c>
      <c r="O267" s="1148">
        <f t="shared" si="16"/>
        <v>0</v>
      </c>
      <c r="P267" s="1054">
        <f t="shared" si="17"/>
        <v>0</v>
      </c>
    </row>
    <row r="268" spans="1:16" ht="29" outlineLevel="1" x14ac:dyDescent="0.25">
      <c r="A268" s="1151">
        <f t="shared" si="24"/>
        <v>17.100000000000001</v>
      </c>
      <c r="B268" s="1157" t="str">
        <f t="shared" si="24"/>
        <v>Sealing and stabilization of EVT Tunnel left side wall and carven portion of EVT and Ventilation Tunnel.</v>
      </c>
      <c r="C268" s="1151" t="str">
        <f t="shared" si="24"/>
        <v>MERC/CAPEX/2020-2021/WFH/18</v>
      </c>
      <c r="D268" s="1052">
        <f t="shared" si="24"/>
        <v>44001</v>
      </c>
      <c r="E268" s="1152">
        <f t="shared" si="24"/>
        <v>8.3069639999999989</v>
      </c>
      <c r="F268" s="1135">
        <f t="shared" si="14"/>
        <v>1.5431170000000001</v>
      </c>
      <c r="G268" s="1135">
        <f t="shared" si="15"/>
        <v>0</v>
      </c>
      <c r="H268" s="1146">
        <f t="shared" si="18"/>
        <v>1.5431170000000001</v>
      </c>
      <c r="I268" s="1147">
        <v>0</v>
      </c>
      <c r="J268" s="1147">
        <v>0</v>
      </c>
      <c r="K268" s="1146"/>
      <c r="L268" s="1146"/>
      <c r="M268" s="1146">
        <f t="shared" si="23"/>
        <v>0</v>
      </c>
      <c r="N268" s="1146">
        <f t="shared" si="20"/>
        <v>1.5431170000000001</v>
      </c>
      <c r="O268" s="1148">
        <f t="shared" si="16"/>
        <v>0</v>
      </c>
      <c r="P268" s="1054">
        <f t="shared" si="17"/>
        <v>0</v>
      </c>
    </row>
    <row r="269" spans="1:16" ht="29" outlineLevel="1" x14ac:dyDescent="0.25">
      <c r="A269" s="1151">
        <f t="shared" si="24"/>
        <v>17.2</v>
      </c>
      <c r="B269" s="1157" t="str">
        <f t="shared" si="24"/>
        <v>Structural Strengthening and Sealing Cracks and Cavities in Surge Shaft RCC Staining Wall from inside</v>
      </c>
      <c r="C269" s="1151" t="str">
        <f t="shared" si="24"/>
        <v>MERC/CAPEX/2020-2021/WFH/18</v>
      </c>
      <c r="D269" s="1052">
        <f t="shared" si="24"/>
        <v>44001</v>
      </c>
      <c r="E269" s="1152">
        <f t="shared" si="24"/>
        <v>18.660166</v>
      </c>
      <c r="F269" s="1135">
        <f t="shared" si="14"/>
        <v>0.38750000000000001</v>
      </c>
      <c r="G269" s="1135">
        <f t="shared" si="15"/>
        <v>0</v>
      </c>
      <c r="H269" s="1146">
        <f t="shared" si="18"/>
        <v>0.38750000000000001</v>
      </c>
      <c r="I269" s="1147">
        <v>0</v>
      </c>
      <c r="J269" s="1147">
        <v>0</v>
      </c>
      <c r="K269" s="1146"/>
      <c r="L269" s="1146"/>
      <c r="M269" s="1146">
        <f t="shared" si="23"/>
        <v>0</v>
      </c>
      <c r="N269" s="1146">
        <f t="shared" si="20"/>
        <v>0.38750000000000001</v>
      </c>
      <c r="O269" s="1148">
        <f t="shared" si="16"/>
        <v>0</v>
      </c>
      <c r="P269" s="1054">
        <f t="shared" si="17"/>
        <v>0</v>
      </c>
    </row>
    <row r="270" spans="1:16" outlineLevel="1" x14ac:dyDescent="0.25">
      <c r="A270" s="1137">
        <f t="shared" si="24"/>
        <v>0</v>
      </c>
      <c r="B270" s="1138" t="str">
        <f t="shared" si="24"/>
        <v>IDC</v>
      </c>
      <c r="C270" s="1137" t="str">
        <f t="shared" si="24"/>
        <v>MERC/CAPEX/2020-2021/WFH/18</v>
      </c>
      <c r="D270" s="1053">
        <f t="shared" si="24"/>
        <v>44001</v>
      </c>
      <c r="E270" s="1139">
        <f t="shared" si="24"/>
        <v>1.07</v>
      </c>
      <c r="F270" s="1135">
        <f t="shared" si="14"/>
        <v>0</v>
      </c>
      <c r="G270" s="1135">
        <f t="shared" si="15"/>
        <v>0</v>
      </c>
      <c r="H270" s="1140">
        <f t="shared" si="18"/>
        <v>0</v>
      </c>
      <c r="I270" s="1135">
        <v>0</v>
      </c>
      <c r="J270" s="1135">
        <v>0</v>
      </c>
      <c r="K270" s="1140"/>
      <c r="L270" s="1140"/>
      <c r="M270" s="1140">
        <f t="shared" si="23"/>
        <v>0</v>
      </c>
      <c r="N270" s="1140">
        <f t="shared" si="20"/>
        <v>0</v>
      </c>
      <c r="O270" s="1148">
        <f t="shared" si="16"/>
        <v>0</v>
      </c>
      <c r="P270" s="1054">
        <f t="shared" si="17"/>
        <v>0</v>
      </c>
    </row>
    <row r="271" spans="1:16" ht="29" outlineLevel="1" x14ac:dyDescent="0.25">
      <c r="A271" s="1131" t="str">
        <f t="shared" si="24"/>
        <v>HO
DPR-8</v>
      </c>
      <c r="B271" s="1132" t="str">
        <f t="shared" si="24"/>
        <v>Replacement of Fire Tenders at Various Power Stations of Mahagenco</v>
      </c>
      <c r="C271" s="1131" t="str">
        <f t="shared" si="24"/>
        <v>MERC/CAPEX/20172018/4653</v>
      </c>
      <c r="D271" s="1133">
        <f t="shared" si="24"/>
        <v>43052</v>
      </c>
      <c r="E271" s="1134">
        <f t="shared" si="24"/>
        <v>1.25</v>
      </c>
      <c r="F271" s="1135">
        <f t="shared" si="14"/>
        <v>0</v>
      </c>
      <c r="G271" s="1135">
        <f t="shared" si="15"/>
        <v>0</v>
      </c>
      <c r="H271" s="1140">
        <f t="shared" si="18"/>
        <v>0</v>
      </c>
      <c r="I271" s="1135">
        <v>0</v>
      </c>
      <c r="J271" s="1135">
        <v>0</v>
      </c>
      <c r="K271" s="1140"/>
      <c r="L271" s="1140"/>
      <c r="M271" s="1140">
        <f t="shared" si="23"/>
        <v>0</v>
      </c>
      <c r="N271" s="1140">
        <f t="shared" si="20"/>
        <v>0</v>
      </c>
      <c r="O271" s="1148">
        <f t="shared" si="16"/>
        <v>0</v>
      </c>
      <c r="P271" s="1054">
        <f t="shared" si="17"/>
        <v>0</v>
      </c>
    </row>
    <row r="272" spans="1:16" ht="29" outlineLevel="1" x14ac:dyDescent="0.25">
      <c r="A272" s="1137" t="str">
        <f t="shared" si="24"/>
        <v>HO
DPR-8.1</v>
      </c>
      <c r="B272" s="1138" t="str">
        <f t="shared" si="24"/>
        <v>Advance Multipurpose Fire Tender</v>
      </c>
      <c r="C272" s="1137" t="str">
        <f t="shared" si="24"/>
        <v>MERC/CAPEX/20172018/4653</v>
      </c>
      <c r="D272" s="1053">
        <f t="shared" si="24"/>
        <v>43052</v>
      </c>
      <c r="E272" s="1139">
        <f t="shared" si="24"/>
        <v>0</v>
      </c>
      <c r="F272" s="1135">
        <f t="shared" si="14"/>
        <v>0</v>
      </c>
      <c r="G272" s="1135">
        <f t="shared" si="15"/>
        <v>0</v>
      </c>
      <c r="H272" s="1140">
        <f t="shared" si="18"/>
        <v>0</v>
      </c>
      <c r="I272" s="1135">
        <v>0</v>
      </c>
      <c r="J272" s="1135">
        <v>0</v>
      </c>
      <c r="K272" s="1140"/>
      <c r="L272" s="1140"/>
      <c r="M272" s="1140">
        <f t="shared" si="23"/>
        <v>0</v>
      </c>
      <c r="N272" s="1140">
        <f t="shared" si="20"/>
        <v>0</v>
      </c>
      <c r="O272" s="1148">
        <f t="shared" si="16"/>
        <v>0</v>
      </c>
      <c r="P272" s="1054">
        <f t="shared" si="17"/>
        <v>0</v>
      </c>
    </row>
    <row r="273" spans="1:16" ht="29" outlineLevel="1" x14ac:dyDescent="0.25">
      <c r="A273" s="1137" t="str">
        <f t="shared" si="24"/>
        <v>HO
DPR-8.2</v>
      </c>
      <c r="B273" s="1138" t="str">
        <f t="shared" si="24"/>
        <v>Normal Multipurpose Fire Tender</v>
      </c>
      <c r="C273" s="1137" t="str">
        <f t="shared" si="24"/>
        <v>MERC/CAPEX/20172018/4653</v>
      </c>
      <c r="D273" s="1053">
        <f t="shared" si="24"/>
        <v>43052</v>
      </c>
      <c r="E273" s="1139">
        <f t="shared" si="24"/>
        <v>1.25</v>
      </c>
      <c r="F273" s="1135">
        <f t="shared" si="14"/>
        <v>0</v>
      </c>
      <c r="G273" s="1135">
        <f t="shared" si="15"/>
        <v>0</v>
      </c>
      <c r="H273" s="1140">
        <f t="shared" si="18"/>
        <v>0</v>
      </c>
      <c r="I273" s="1135">
        <v>0</v>
      </c>
      <c r="J273" s="1135">
        <v>0</v>
      </c>
      <c r="K273" s="1140"/>
      <c r="L273" s="1140"/>
      <c r="M273" s="1140">
        <f t="shared" si="23"/>
        <v>0</v>
      </c>
      <c r="N273" s="1140">
        <f t="shared" si="20"/>
        <v>0</v>
      </c>
      <c r="O273" s="1148">
        <f t="shared" si="16"/>
        <v>0</v>
      </c>
      <c r="P273" s="1054">
        <f t="shared" si="17"/>
        <v>0</v>
      </c>
    </row>
    <row r="274" spans="1:16" outlineLevel="1" x14ac:dyDescent="0.25">
      <c r="A274" s="1137">
        <f t="shared" si="24"/>
        <v>0</v>
      </c>
      <c r="B274" s="1138" t="str">
        <f t="shared" si="24"/>
        <v>IDC</v>
      </c>
      <c r="C274" s="1137" t="str">
        <f t="shared" si="24"/>
        <v>MERC/CAPEX/20172018/4653</v>
      </c>
      <c r="D274" s="1053">
        <f t="shared" si="24"/>
        <v>43052</v>
      </c>
      <c r="E274" s="1139">
        <f t="shared" si="24"/>
        <v>0</v>
      </c>
      <c r="F274" s="1135">
        <f t="shared" si="14"/>
        <v>0</v>
      </c>
      <c r="G274" s="1135">
        <f t="shared" si="15"/>
        <v>0</v>
      </c>
      <c r="H274" s="1140">
        <f t="shared" si="18"/>
        <v>0</v>
      </c>
      <c r="I274" s="1135">
        <v>0</v>
      </c>
      <c r="J274" s="1135">
        <v>0</v>
      </c>
      <c r="K274" s="1140"/>
      <c r="L274" s="1140"/>
      <c r="M274" s="1140">
        <f t="shared" si="23"/>
        <v>0</v>
      </c>
      <c r="N274" s="1140">
        <f t="shared" si="20"/>
        <v>0</v>
      </c>
      <c r="O274" s="1148">
        <f t="shared" si="16"/>
        <v>0</v>
      </c>
      <c r="P274" s="1054">
        <f t="shared" si="17"/>
        <v>0</v>
      </c>
    </row>
    <row r="275" spans="1:16" ht="43.5" outlineLevel="1" x14ac:dyDescent="0.25">
      <c r="A275" s="1131">
        <f t="shared" si="24"/>
        <v>18</v>
      </c>
      <c r="B275" s="1132" t="str">
        <f t="shared" si="24"/>
        <v>Refurbishment of cooling and drainage water system along with replacement of 5 no's of cooling water pumps by new stage -IV KGSC Pophali</v>
      </c>
      <c r="C275" s="1131" t="str">
        <f t="shared" si="24"/>
        <v>MERC/CAPEX/2023-2024/MSPGCL/0201</v>
      </c>
      <c r="D275" s="1133">
        <f t="shared" si="24"/>
        <v>45372</v>
      </c>
      <c r="E275" s="1134">
        <f t="shared" si="24"/>
        <v>0</v>
      </c>
      <c r="F275" s="1135">
        <f t="shared" si="14"/>
        <v>0</v>
      </c>
      <c r="G275" s="1135">
        <f t="shared" si="15"/>
        <v>0</v>
      </c>
      <c r="H275" s="1140">
        <f t="shared" si="18"/>
        <v>0</v>
      </c>
      <c r="I275" s="1135">
        <v>0</v>
      </c>
      <c r="J275" s="1135">
        <v>0</v>
      </c>
      <c r="K275" s="1140"/>
      <c r="L275" s="1140"/>
      <c r="M275" s="1140">
        <f t="shared" si="23"/>
        <v>0</v>
      </c>
      <c r="N275" s="1140">
        <f t="shared" si="20"/>
        <v>0</v>
      </c>
      <c r="O275" s="1148">
        <f t="shared" si="16"/>
        <v>0</v>
      </c>
      <c r="P275" s="1054">
        <f t="shared" si="17"/>
        <v>0</v>
      </c>
    </row>
    <row r="276" spans="1:16" ht="43.5" outlineLevel="1" x14ac:dyDescent="0.25">
      <c r="A276" s="1143">
        <f t="shared" si="24"/>
        <v>0</v>
      </c>
      <c r="B276" s="1157" t="str">
        <f t="shared" si="24"/>
        <v>Refurbishment of cooling and drainage water system along with replacement of 5 no's of cooling water pumps by new stage -IV KGSC Pophali</v>
      </c>
      <c r="C276" s="967" t="str">
        <f t="shared" si="24"/>
        <v>MERC/CAPEX/2023-2024/MSPGCL/0201</v>
      </c>
      <c r="D276" s="1052">
        <f t="shared" si="24"/>
        <v>45372</v>
      </c>
      <c r="E276" s="1162">
        <f t="shared" si="24"/>
        <v>0</v>
      </c>
      <c r="F276" s="1135">
        <f t="shared" si="14"/>
        <v>0</v>
      </c>
      <c r="G276" s="1135">
        <f t="shared" si="15"/>
        <v>0</v>
      </c>
      <c r="H276" s="1146">
        <f t="shared" si="18"/>
        <v>0</v>
      </c>
      <c r="I276" s="1147">
        <v>0</v>
      </c>
      <c r="J276" s="1147">
        <v>0</v>
      </c>
      <c r="K276" s="1146"/>
      <c r="L276" s="1146"/>
      <c r="M276" s="1146">
        <f t="shared" si="23"/>
        <v>0</v>
      </c>
      <c r="N276" s="1146">
        <f t="shared" si="20"/>
        <v>0</v>
      </c>
      <c r="O276" s="1148"/>
      <c r="P276" s="1054"/>
    </row>
    <row r="277" spans="1:16" outlineLevel="1" x14ac:dyDescent="0.25">
      <c r="A277" s="1143">
        <f t="shared" ref="A277:E277" si="25">A74</f>
        <v>0</v>
      </c>
      <c r="B277" s="1157" t="str">
        <f t="shared" si="25"/>
        <v>IDC</v>
      </c>
      <c r="C277" s="967" t="str">
        <f t="shared" si="25"/>
        <v>MERC/CAPEX/2023-2024/MSPGCL/0201</v>
      </c>
      <c r="D277" s="1052">
        <f t="shared" si="25"/>
        <v>45372</v>
      </c>
      <c r="E277" s="1162">
        <f t="shared" si="25"/>
        <v>0</v>
      </c>
      <c r="F277" s="1135">
        <f t="shared" ref="F277" si="26">F74+I74</f>
        <v>0</v>
      </c>
      <c r="G277" s="1135">
        <f t="shared" ref="G277" si="27">G74+M74</f>
        <v>0</v>
      </c>
      <c r="H277" s="1146">
        <f t="shared" si="18"/>
        <v>0</v>
      </c>
      <c r="I277" s="1147">
        <v>0</v>
      </c>
      <c r="J277" s="1147">
        <v>0</v>
      </c>
      <c r="K277" s="1146"/>
      <c r="L277" s="1146"/>
      <c r="M277" s="1146">
        <f t="shared" si="23"/>
        <v>0</v>
      </c>
      <c r="N277" s="1146">
        <f t="shared" si="20"/>
        <v>0</v>
      </c>
      <c r="O277" s="1148"/>
      <c r="P277" s="1054"/>
    </row>
    <row r="278" spans="1:16" outlineLevel="1" x14ac:dyDescent="0.25">
      <c r="A278" s="967"/>
      <c r="B278" s="968"/>
      <c r="C278" s="967"/>
      <c r="D278" s="1052"/>
      <c r="E278" s="1162"/>
      <c r="F278" s="1146"/>
      <c r="G278" s="1146"/>
      <c r="H278" s="1146"/>
      <c r="I278" s="1147"/>
      <c r="J278" s="1147"/>
      <c r="K278" s="1146"/>
      <c r="L278" s="1146"/>
      <c r="M278" s="1146"/>
      <c r="N278" s="1146"/>
      <c r="O278" s="1148"/>
      <c r="P278" s="1054"/>
    </row>
    <row r="279" spans="1:16" outlineLevel="1" x14ac:dyDescent="0.25">
      <c r="A279" s="967">
        <f t="shared" ref="A279:E294" si="28">A76</f>
        <v>0</v>
      </c>
      <c r="B279" s="974" t="str">
        <f t="shared" si="28"/>
        <v>(ii) Yet to be submitted to MERC</v>
      </c>
      <c r="C279" s="967">
        <f t="shared" si="28"/>
        <v>0</v>
      </c>
      <c r="D279" s="1052" t="str">
        <f t="shared" si="28"/>
        <v>-</v>
      </c>
      <c r="E279" s="1162">
        <f t="shared" si="28"/>
        <v>0</v>
      </c>
      <c r="F279" s="1146">
        <f>F76+I76</f>
        <v>0</v>
      </c>
      <c r="G279" s="1146">
        <f>G76+M76</f>
        <v>0</v>
      </c>
      <c r="H279" s="1146">
        <f t="shared" ref="H279:H305" si="29">F279-G279</f>
        <v>0</v>
      </c>
      <c r="I279" s="1147">
        <v>0</v>
      </c>
      <c r="J279" s="1147">
        <v>0</v>
      </c>
      <c r="K279" s="1146"/>
      <c r="L279" s="1146"/>
      <c r="M279" s="1146">
        <f t="shared" si="23"/>
        <v>0</v>
      </c>
      <c r="N279" s="1146">
        <f t="shared" ref="N279:N305" si="30">H279+I279-M279</f>
        <v>0</v>
      </c>
    </row>
    <row r="280" spans="1:16" ht="29" outlineLevel="1" x14ac:dyDescent="0.25">
      <c r="A280" s="1143">
        <f t="shared" si="28"/>
        <v>19</v>
      </c>
      <c r="B280" s="1142" t="str">
        <f t="shared" si="28"/>
        <v>Refurbishment of GIS T155 as per M4 Schedule at KGSC Stage-IV, Pophali</v>
      </c>
      <c r="C280" s="1143" t="str">
        <f t="shared" si="28"/>
        <v>Yet to be approved</v>
      </c>
      <c r="D280" s="1144" t="str">
        <f t="shared" si="28"/>
        <v>-</v>
      </c>
      <c r="E280" s="1145">
        <f t="shared" si="28"/>
        <v>0</v>
      </c>
      <c r="F280" s="1146">
        <f>F77+I77</f>
        <v>0</v>
      </c>
      <c r="G280" s="1146">
        <f>G77+M77</f>
        <v>0</v>
      </c>
      <c r="H280" s="1146">
        <f t="shared" si="29"/>
        <v>0</v>
      </c>
      <c r="I280" s="1147">
        <v>0</v>
      </c>
      <c r="J280" s="1147">
        <v>0</v>
      </c>
      <c r="K280" s="1146"/>
      <c r="L280" s="1146"/>
      <c r="M280" s="1146">
        <f t="shared" si="23"/>
        <v>0</v>
      </c>
      <c r="N280" s="1146">
        <f t="shared" si="30"/>
        <v>0</v>
      </c>
    </row>
    <row r="281" spans="1:16" outlineLevel="1" x14ac:dyDescent="0.25">
      <c r="A281" s="967">
        <f t="shared" si="28"/>
        <v>19.100000000000001</v>
      </c>
      <c r="B281" s="968" t="str">
        <f t="shared" si="28"/>
        <v>Refurbishment of GIS T155 as per M4 Schedule at KGSC Stage-IV, Pophali</v>
      </c>
      <c r="C281" s="967">
        <f t="shared" si="28"/>
        <v>0</v>
      </c>
      <c r="D281" s="1052" t="str">
        <f t="shared" si="28"/>
        <v>-</v>
      </c>
      <c r="E281" s="1162">
        <f t="shared" si="28"/>
        <v>0</v>
      </c>
      <c r="F281" s="1146">
        <f>F78+I78</f>
        <v>0</v>
      </c>
      <c r="G281" s="1146">
        <f>G78+M78</f>
        <v>0</v>
      </c>
      <c r="H281" s="1146">
        <f t="shared" si="29"/>
        <v>0</v>
      </c>
      <c r="I281" s="1147">
        <v>0</v>
      </c>
      <c r="J281" s="1147">
        <v>0</v>
      </c>
      <c r="K281" s="1146"/>
      <c r="L281" s="1146"/>
      <c r="M281" s="1146">
        <f t="shared" si="23"/>
        <v>0</v>
      </c>
      <c r="N281" s="1146">
        <f t="shared" si="30"/>
        <v>0</v>
      </c>
    </row>
    <row r="282" spans="1:16" outlineLevel="1" x14ac:dyDescent="0.25">
      <c r="A282" s="1143">
        <f t="shared" si="28"/>
        <v>20</v>
      </c>
      <c r="B282" s="1142" t="str">
        <f t="shared" si="28"/>
        <v>Various Civil work as per IB recommendation at KGSC, Pophali</v>
      </c>
      <c r="C282" s="1143" t="str">
        <f t="shared" si="28"/>
        <v>Yet to be approved</v>
      </c>
      <c r="D282" s="1144" t="str">
        <f t="shared" si="28"/>
        <v>-</v>
      </c>
      <c r="E282" s="1145">
        <f t="shared" si="28"/>
        <v>0</v>
      </c>
      <c r="F282" s="1146">
        <f>F79+I79</f>
        <v>0</v>
      </c>
      <c r="G282" s="1146">
        <f>G79+M79</f>
        <v>0</v>
      </c>
      <c r="H282" s="1146">
        <f t="shared" si="29"/>
        <v>0</v>
      </c>
      <c r="I282" s="1147">
        <v>0</v>
      </c>
      <c r="J282" s="1147">
        <v>0</v>
      </c>
      <c r="K282" s="1146"/>
      <c r="L282" s="1146"/>
      <c r="M282" s="1146">
        <f t="shared" si="23"/>
        <v>0</v>
      </c>
      <c r="N282" s="1146">
        <f t="shared" si="30"/>
        <v>0</v>
      </c>
    </row>
    <row r="283" spans="1:16" outlineLevel="1" x14ac:dyDescent="0.25">
      <c r="A283" s="967">
        <f t="shared" si="28"/>
        <v>20.100000000000001</v>
      </c>
      <c r="B283" s="968" t="str">
        <f t="shared" si="28"/>
        <v>Various Civil work as per IB recommendation at KGSC, Pophali</v>
      </c>
      <c r="C283" s="967">
        <f t="shared" si="28"/>
        <v>0</v>
      </c>
      <c r="D283" s="1052" t="str">
        <f t="shared" si="28"/>
        <v>-</v>
      </c>
      <c r="E283" s="1162">
        <f t="shared" si="28"/>
        <v>0</v>
      </c>
      <c r="F283" s="1146">
        <f>F80+I80</f>
        <v>0</v>
      </c>
      <c r="G283" s="1146">
        <f>G80+M80</f>
        <v>0</v>
      </c>
      <c r="H283" s="1146">
        <f t="shared" si="29"/>
        <v>0</v>
      </c>
      <c r="I283" s="1147">
        <v>0</v>
      </c>
      <c r="J283" s="1147">
        <v>0</v>
      </c>
      <c r="K283" s="1146"/>
      <c r="L283" s="1146"/>
      <c r="M283" s="1146">
        <f t="shared" si="23"/>
        <v>0</v>
      </c>
      <c r="N283" s="1146">
        <f t="shared" si="30"/>
        <v>0</v>
      </c>
    </row>
    <row r="284" spans="1:16" outlineLevel="1" x14ac:dyDescent="0.25">
      <c r="A284" s="967">
        <f t="shared" si="28"/>
        <v>20.2</v>
      </c>
      <c r="B284" s="968" t="str">
        <f t="shared" si="28"/>
        <v>construction of chainlink caging along entrance of St-I&amp;II, St-III &amp; St-IV</v>
      </c>
      <c r="C284" s="967">
        <f t="shared" si="28"/>
        <v>0</v>
      </c>
      <c r="D284" s="1052" t="str">
        <f t="shared" si="28"/>
        <v>-</v>
      </c>
      <c r="E284" s="1162">
        <f t="shared" si="28"/>
        <v>0</v>
      </c>
      <c r="F284" s="1146">
        <f t="shared" ref="F284:F347" si="31">F81+I81</f>
        <v>0</v>
      </c>
      <c r="G284" s="1146">
        <f t="shared" ref="G284:G347" si="32">G81+M81</f>
        <v>0</v>
      </c>
      <c r="H284" s="1146">
        <f t="shared" si="29"/>
        <v>0</v>
      </c>
      <c r="I284" s="1147">
        <v>0</v>
      </c>
      <c r="J284" s="1147">
        <v>0</v>
      </c>
      <c r="K284" s="1146"/>
      <c r="L284" s="1146"/>
      <c r="M284" s="1146">
        <f t="shared" si="23"/>
        <v>0</v>
      </c>
      <c r="N284" s="1146">
        <f t="shared" si="30"/>
        <v>0</v>
      </c>
    </row>
    <row r="285" spans="1:16" outlineLevel="1" x14ac:dyDescent="0.25">
      <c r="A285" s="967">
        <f t="shared" si="28"/>
        <v>21</v>
      </c>
      <c r="B285" s="968" t="str">
        <f t="shared" si="28"/>
        <v>Stabilization and Mitigation of Landslide Prone Areas at KGSC, Mahagenco, Pophali</v>
      </c>
      <c r="C285" s="967" t="str">
        <f t="shared" si="28"/>
        <v>Yet to be approved</v>
      </c>
      <c r="D285" s="1052" t="str">
        <f t="shared" si="28"/>
        <v>-</v>
      </c>
      <c r="E285" s="1162">
        <f t="shared" si="28"/>
        <v>0</v>
      </c>
      <c r="F285" s="1146">
        <f t="shared" si="31"/>
        <v>0</v>
      </c>
      <c r="G285" s="1146">
        <f t="shared" si="32"/>
        <v>0</v>
      </c>
      <c r="H285" s="1146">
        <f t="shared" si="29"/>
        <v>0</v>
      </c>
      <c r="I285" s="1147">
        <v>0</v>
      </c>
      <c r="J285" s="1147">
        <v>0</v>
      </c>
      <c r="K285" s="1146"/>
      <c r="L285" s="1146"/>
      <c r="M285" s="1146">
        <f t="shared" si="23"/>
        <v>0</v>
      </c>
      <c r="N285" s="1146">
        <f t="shared" si="30"/>
        <v>0</v>
      </c>
    </row>
    <row r="286" spans="1:16" outlineLevel="1" x14ac:dyDescent="0.25">
      <c r="A286" s="967">
        <f t="shared" si="28"/>
        <v>21.1</v>
      </c>
      <c r="B286" s="968" t="str">
        <f t="shared" si="28"/>
        <v>Stabilization and Mitigation of Landslide Prone Areas</v>
      </c>
      <c r="C286" s="967">
        <f t="shared" si="28"/>
        <v>0</v>
      </c>
      <c r="D286" s="1052" t="str">
        <f t="shared" si="28"/>
        <v>-</v>
      </c>
      <c r="E286" s="1162">
        <f t="shared" si="28"/>
        <v>0</v>
      </c>
      <c r="F286" s="1146">
        <f t="shared" si="31"/>
        <v>0</v>
      </c>
      <c r="G286" s="1146">
        <f t="shared" si="32"/>
        <v>1</v>
      </c>
      <c r="H286" s="1146">
        <f t="shared" si="29"/>
        <v>-1</v>
      </c>
      <c r="I286" s="1147">
        <v>0</v>
      </c>
      <c r="J286" s="1147">
        <v>0</v>
      </c>
      <c r="K286" s="1146"/>
      <c r="L286" s="1146"/>
      <c r="M286" s="1146">
        <f t="shared" si="23"/>
        <v>0</v>
      </c>
      <c r="N286" s="1146">
        <f t="shared" si="30"/>
        <v>-1</v>
      </c>
    </row>
    <row r="287" spans="1:16" outlineLevel="1" x14ac:dyDescent="0.25">
      <c r="A287" s="967">
        <f t="shared" si="28"/>
        <v>21.2</v>
      </c>
      <c r="B287" s="968" t="str">
        <f t="shared" si="28"/>
        <v>Construction of retaining wall</v>
      </c>
      <c r="C287" s="967">
        <f t="shared" si="28"/>
        <v>0</v>
      </c>
      <c r="D287" s="1052" t="str">
        <f t="shared" si="28"/>
        <v>-</v>
      </c>
      <c r="E287" s="1162">
        <f t="shared" si="28"/>
        <v>0</v>
      </c>
      <c r="F287" s="1146">
        <f t="shared" si="31"/>
        <v>0</v>
      </c>
      <c r="G287" s="1146">
        <f t="shared" si="32"/>
        <v>0</v>
      </c>
      <c r="H287" s="1146">
        <f t="shared" si="29"/>
        <v>0</v>
      </c>
      <c r="I287" s="1147">
        <v>0</v>
      </c>
      <c r="J287" s="1147">
        <v>0</v>
      </c>
      <c r="K287" s="1146"/>
      <c r="L287" s="1146"/>
      <c r="M287" s="1146">
        <f t="shared" si="23"/>
        <v>0</v>
      </c>
      <c r="N287" s="1146">
        <f t="shared" si="30"/>
        <v>0</v>
      </c>
    </row>
    <row r="288" spans="1:16" outlineLevel="1" x14ac:dyDescent="0.25">
      <c r="A288" s="967">
        <f t="shared" si="28"/>
        <v>21.3</v>
      </c>
      <c r="B288" s="968" t="str">
        <f t="shared" si="28"/>
        <v>Dredging river and nallah</v>
      </c>
      <c r="C288" s="967">
        <f t="shared" si="28"/>
        <v>0</v>
      </c>
      <c r="D288" s="1052" t="str">
        <f t="shared" si="28"/>
        <v>-</v>
      </c>
      <c r="E288" s="1162">
        <f t="shared" si="28"/>
        <v>0</v>
      </c>
      <c r="F288" s="1146">
        <f t="shared" si="31"/>
        <v>0</v>
      </c>
      <c r="G288" s="1146">
        <f t="shared" si="32"/>
        <v>0</v>
      </c>
      <c r="H288" s="1146">
        <f t="shared" si="29"/>
        <v>0</v>
      </c>
      <c r="I288" s="1147">
        <v>0</v>
      </c>
      <c r="J288" s="1147">
        <v>0</v>
      </c>
      <c r="K288" s="1146"/>
      <c r="L288" s="1146"/>
      <c r="M288" s="1146">
        <f t="shared" si="23"/>
        <v>0</v>
      </c>
      <c r="N288" s="1146">
        <f t="shared" si="30"/>
        <v>0</v>
      </c>
    </row>
    <row r="289" spans="1:14" ht="29" outlineLevel="1" x14ac:dyDescent="0.25">
      <c r="A289" s="1143">
        <f t="shared" si="28"/>
        <v>22</v>
      </c>
      <c r="B289" s="1142" t="str">
        <f t="shared" si="28"/>
        <v>Various Performance Improvement related schemes for FY 2026-27 at KGSC, Pophali</v>
      </c>
      <c r="C289" s="1143" t="str">
        <f t="shared" si="28"/>
        <v>Yet to be approved</v>
      </c>
      <c r="D289" s="1144" t="str">
        <f t="shared" si="28"/>
        <v>-</v>
      </c>
      <c r="E289" s="1145">
        <f t="shared" si="28"/>
        <v>0</v>
      </c>
      <c r="F289" s="1146">
        <f t="shared" si="31"/>
        <v>0</v>
      </c>
      <c r="G289" s="1146">
        <f t="shared" si="32"/>
        <v>0</v>
      </c>
      <c r="H289" s="1146">
        <f t="shared" si="29"/>
        <v>0</v>
      </c>
      <c r="I289" s="1147">
        <v>0</v>
      </c>
      <c r="J289" s="1147">
        <v>0</v>
      </c>
      <c r="K289" s="1146"/>
      <c r="L289" s="1146"/>
      <c r="M289" s="1146">
        <f t="shared" si="23"/>
        <v>0</v>
      </c>
      <c r="N289" s="1146">
        <f t="shared" si="30"/>
        <v>0</v>
      </c>
    </row>
    <row r="290" spans="1:14" outlineLevel="1" x14ac:dyDescent="0.25">
      <c r="A290" s="967">
        <f t="shared" si="28"/>
        <v>22.1</v>
      </c>
      <c r="B290" s="968" t="str">
        <f t="shared" si="28"/>
        <v>Supply of New Runner for Francis Turbine 80 MW at KGSC Stage-III</v>
      </c>
      <c r="C290" s="967">
        <f t="shared" si="28"/>
        <v>0</v>
      </c>
      <c r="D290" s="1052" t="str">
        <f t="shared" si="28"/>
        <v>-</v>
      </c>
      <c r="E290" s="1162">
        <f t="shared" si="28"/>
        <v>0</v>
      </c>
      <c r="F290" s="1146">
        <f t="shared" si="31"/>
        <v>0</v>
      </c>
      <c r="G290" s="1146">
        <f t="shared" si="32"/>
        <v>0</v>
      </c>
      <c r="H290" s="1146">
        <f t="shared" si="29"/>
        <v>0</v>
      </c>
      <c r="I290" s="1147">
        <v>0</v>
      </c>
      <c r="J290" s="1147">
        <v>0</v>
      </c>
      <c r="K290" s="1146"/>
      <c r="L290" s="1146"/>
      <c r="M290" s="1146">
        <f t="shared" si="23"/>
        <v>0</v>
      </c>
      <c r="N290" s="1146">
        <f t="shared" si="30"/>
        <v>0</v>
      </c>
    </row>
    <row r="291" spans="1:14" outlineLevel="1" x14ac:dyDescent="0.25">
      <c r="A291" s="967">
        <f t="shared" si="28"/>
        <v>22.2</v>
      </c>
      <c r="B291" s="968" t="str">
        <f t="shared" si="28"/>
        <v>Supply of 2 Nos. injector along with injector shaft for Stage-I Units (70 MW) at Stage I &amp; II  KGSC, Pophali .</v>
      </c>
      <c r="C291" s="967">
        <f t="shared" si="28"/>
        <v>0</v>
      </c>
      <c r="D291" s="1052" t="str">
        <f t="shared" si="28"/>
        <v>-</v>
      </c>
      <c r="E291" s="1162">
        <f t="shared" si="28"/>
        <v>0</v>
      </c>
      <c r="F291" s="1146">
        <f t="shared" si="31"/>
        <v>0</v>
      </c>
      <c r="G291" s="1146">
        <f t="shared" si="32"/>
        <v>0</v>
      </c>
      <c r="H291" s="1146">
        <f t="shared" si="29"/>
        <v>0</v>
      </c>
      <c r="I291" s="1147">
        <v>0</v>
      </c>
      <c r="J291" s="1147">
        <v>0</v>
      </c>
      <c r="K291" s="1146"/>
      <c r="L291" s="1146"/>
      <c r="M291" s="1146">
        <f t="shared" si="23"/>
        <v>0</v>
      </c>
      <c r="N291" s="1146">
        <f t="shared" si="30"/>
        <v>0</v>
      </c>
    </row>
    <row r="292" spans="1:14" outlineLevel="1" x14ac:dyDescent="0.25">
      <c r="A292" s="967">
        <f t="shared" si="28"/>
        <v>22.3</v>
      </c>
      <c r="B292" s="968" t="str">
        <f t="shared" si="28"/>
        <v>Supply of 1 No. injector  for Stage-II Units (80 MW) at Stage I &amp; II  KGSC, Pophali .</v>
      </c>
      <c r="C292" s="967">
        <f t="shared" si="28"/>
        <v>0</v>
      </c>
      <c r="D292" s="1052" t="str">
        <f t="shared" si="28"/>
        <v>-</v>
      </c>
      <c r="E292" s="1162">
        <f t="shared" si="28"/>
        <v>0</v>
      </c>
      <c r="F292" s="1146">
        <f t="shared" si="31"/>
        <v>0</v>
      </c>
      <c r="G292" s="1146">
        <f t="shared" si="32"/>
        <v>0</v>
      </c>
      <c r="H292" s="1146">
        <f t="shared" si="29"/>
        <v>0</v>
      </c>
      <c r="I292" s="1147">
        <v>0</v>
      </c>
      <c r="J292" s="1147">
        <v>0</v>
      </c>
      <c r="K292" s="1146"/>
      <c r="L292" s="1146"/>
      <c r="M292" s="1146">
        <f t="shared" si="23"/>
        <v>0</v>
      </c>
      <c r="N292" s="1146">
        <f t="shared" si="30"/>
        <v>0</v>
      </c>
    </row>
    <row r="293" spans="1:14" outlineLevel="1" x14ac:dyDescent="0.25">
      <c r="A293" s="967">
        <f t="shared" si="28"/>
        <v>22.4</v>
      </c>
      <c r="B293" s="968" t="str">
        <f t="shared" si="28"/>
        <v>Upgradation of AC Chiiler system at Stage I &amp; II</v>
      </c>
      <c r="C293" s="967">
        <f t="shared" si="28"/>
        <v>0</v>
      </c>
      <c r="D293" s="1052" t="str">
        <f t="shared" si="28"/>
        <v>-</v>
      </c>
      <c r="E293" s="1162">
        <f t="shared" si="28"/>
        <v>0</v>
      </c>
      <c r="F293" s="1146">
        <f t="shared" si="31"/>
        <v>0</v>
      </c>
      <c r="G293" s="1146">
        <f t="shared" si="32"/>
        <v>0</v>
      </c>
      <c r="H293" s="1146">
        <f t="shared" si="29"/>
        <v>0</v>
      </c>
      <c r="I293" s="1147">
        <v>0</v>
      </c>
      <c r="J293" s="1147">
        <v>0</v>
      </c>
      <c r="K293" s="1146"/>
      <c r="L293" s="1146"/>
      <c r="M293" s="1146">
        <f t="shared" si="23"/>
        <v>0</v>
      </c>
      <c r="N293" s="1146">
        <f t="shared" si="30"/>
        <v>0</v>
      </c>
    </row>
    <row r="294" spans="1:14" outlineLevel="1" x14ac:dyDescent="0.25">
      <c r="A294" s="967">
        <f t="shared" si="28"/>
        <v>22.5</v>
      </c>
      <c r="B294" s="968" t="str">
        <f t="shared" si="28"/>
        <v>Design, manufacturing, supply, erection, testing and commissioning of LGB and UGB cooler modifications at KGSC Stage I&amp;II</v>
      </c>
      <c r="C294" s="967">
        <f t="shared" si="28"/>
        <v>0</v>
      </c>
      <c r="D294" s="1052" t="str">
        <f t="shared" si="28"/>
        <v>-</v>
      </c>
      <c r="E294" s="1162">
        <f t="shared" si="28"/>
        <v>0</v>
      </c>
      <c r="F294" s="1146">
        <f t="shared" si="31"/>
        <v>0</v>
      </c>
      <c r="G294" s="1146">
        <f t="shared" si="32"/>
        <v>0</v>
      </c>
      <c r="H294" s="1146">
        <f t="shared" si="29"/>
        <v>0</v>
      </c>
      <c r="I294" s="1147">
        <v>0</v>
      </c>
      <c r="J294" s="1147">
        <v>0</v>
      </c>
      <c r="K294" s="1146"/>
      <c r="L294" s="1146"/>
      <c r="M294" s="1146">
        <f t="shared" si="23"/>
        <v>0</v>
      </c>
      <c r="N294" s="1146">
        <f t="shared" si="30"/>
        <v>0</v>
      </c>
    </row>
    <row r="295" spans="1:14" ht="29" outlineLevel="1" x14ac:dyDescent="0.25">
      <c r="A295" s="1143">
        <f t="shared" ref="A295:E310" si="33">A92</f>
        <v>23</v>
      </c>
      <c r="B295" s="1142" t="str">
        <f t="shared" si="33"/>
        <v xml:space="preserve">Replacement of existing Generator transformer of all units (04 x 80 MW) in phase manner (one unit per year) at Stage-III, KGSC </v>
      </c>
      <c r="C295" s="1143" t="str">
        <f t="shared" si="33"/>
        <v>Yet to be approved</v>
      </c>
      <c r="D295" s="1144" t="str">
        <f t="shared" si="33"/>
        <v>-</v>
      </c>
      <c r="E295" s="1145">
        <f t="shared" si="33"/>
        <v>0</v>
      </c>
      <c r="F295" s="1146">
        <f t="shared" si="31"/>
        <v>0</v>
      </c>
      <c r="G295" s="1146">
        <f t="shared" si="32"/>
        <v>0</v>
      </c>
      <c r="H295" s="1146">
        <f t="shared" si="29"/>
        <v>0</v>
      </c>
      <c r="I295" s="1147">
        <v>0</v>
      </c>
      <c r="J295" s="1147">
        <v>0</v>
      </c>
      <c r="K295" s="1146"/>
      <c r="L295" s="1146"/>
      <c r="M295" s="1146">
        <f t="shared" si="23"/>
        <v>0</v>
      </c>
      <c r="N295" s="1146">
        <f t="shared" si="30"/>
        <v>0</v>
      </c>
    </row>
    <row r="296" spans="1:14" outlineLevel="1" x14ac:dyDescent="0.25">
      <c r="A296" s="967">
        <f t="shared" si="33"/>
        <v>23.1</v>
      </c>
      <c r="B296" s="968" t="str">
        <f t="shared" si="33"/>
        <v xml:space="preserve">Replacement of existing Generator transformer of all units (04 x 80 MW) in phase manner (one unit per year) at Stage-III, KGSC </v>
      </c>
      <c r="C296" s="967">
        <f t="shared" si="33"/>
        <v>0</v>
      </c>
      <c r="D296" s="1052" t="str">
        <f t="shared" si="33"/>
        <v>-</v>
      </c>
      <c r="E296" s="1162">
        <f t="shared" si="33"/>
        <v>0</v>
      </c>
      <c r="F296" s="1146">
        <f t="shared" si="31"/>
        <v>0</v>
      </c>
      <c r="G296" s="1146">
        <f t="shared" si="32"/>
        <v>0</v>
      </c>
      <c r="H296" s="1146">
        <f t="shared" si="29"/>
        <v>0</v>
      </c>
      <c r="I296" s="1147">
        <v>0</v>
      </c>
      <c r="J296" s="1147">
        <v>0</v>
      </c>
      <c r="K296" s="1146"/>
      <c r="L296" s="1146"/>
      <c r="M296" s="1146">
        <f t="shared" si="23"/>
        <v>0</v>
      </c>
      <c r="N296" s="1146">
        <f t="shared" si="30"/>
        <v>0</v>
      </c>
    </row>
    <row r="297" spans="1:14" ht="29" outlineLevel="1" x14ac:dyDescent="0.25">
      <c r="A297" s="1143">
        <f t="shared" si="33"/>
        <v>24</v>
      </c>
      <c r="B297" s="1142" t="str">
        <f t="shared" si="33"/>
        <v>Implementation of PLC &amp; SCADA system (DSC based) for all units (04 x 80 MW) units in phase manner (two unit per year) at Stage-III, KGSC</v>
      </c>
      <c r="C297" s="1143" t="str">
        <f t="shared" si="33"/>
        <v>Yet to be approved</v>
      </c>
      <c r="D297" s="1144" t="str">
        <f t="shared" si="33"/>
        <v>-</v>
      </c>
      <c r="E297" s="1145">
        <f t="shared" si="33"/>
        <v>0</v>
      </c>
      <c r="F297" s="1146">
        <f t="shared" si="31"/>
        <v>0</v>
      </c>
      <c r="G297" s="1146">
        <f t="shared" si="32"/>
        <v>0</v>
      </c>
      <c r="H297" s="1146">
        <f t="shared" si="29"/>
        <v>0</v>
      </c>
      <c r="I297" s="1147">
        <v>0</v>
      </c>
      <c r="J297" s="1147">
        <v>0</v>
      </c>
      <c r="K297" s="1146"/>
      <c r="L297" s="1146"/>
      <c r="M297" s="1146">
        <f t="shared" si="23"/>
        <v>0</v>
      </c>
      <c r="N297" s="1146">
        <f t="shared" si="30"/>
        <v>0</v>
      </c>
    </row>
    <row r="298" spans="1:14" outlineLevel="1" x14ac:dyDescent="0.25">
      <c r="A298" s="967">
        <f t="shared" si="33"/>
        <v>24.1</v>
      </c>
      <c r="B298" s="968" t="str">
        <f t="shared" si="33"/>
        <v>Implementation of PLC &amp; SCADA system (DSC based) for all units (04 x 80 MW) units in phase manner (two unit per year) at Stage-III, KGSC</v>
      </c>
      <c r="C298" s="967">
        <f t="shared" si="33"/>
        <v>0</v>
      </c>
      <c r="D298" s="1052" t="str">
        <f t="shared" si="33"/>
        <v>-</v>
      </c>
      <c r="E298" s="1162">
        <f t="shared" si="33"/>
        <v>0</v>
      </c>
      <c r="F298" s="1146">
        <f t="shared" si="31"/>
        <v>0</v>
      </c>
      <c r="G298" s="1146">
        <f t="shared" si="32"/>
        <v>0</v>
      </c>
      <c r="H298" s="1146">
        <f t="shared" si="29"/>
        <v>0</v>
      </c>
      <c r="I298" s="1147">
        <v>0</v>
      </c>
      <c r="J298" s="1147">
        <v>0</v>
      </c>
      <c r="K298" s="1146"/>
      <c r="L298" s="1146"/>
      <c r="M298" s="1146">
        <f t="shared" si="23"/>
        <v>0</v>
      </c>
      <c r="N298" s="1146">
        <f t="shared" si="30"/>
        <v>0</v>
      </c>
    </row>
    <row r="299" spans="1:14" ht="29" outlineLevel="1" x14ac:dyDescent="0.25">
      <c r="A299" s="1143">
        <f t="shared" si="33"/>
        <v>25</v>
      </c>
      <c r="B299" s="1142" t="str">
        <f t="shared" si="33"/>
        <v>Various Performance Improvement related schemes for FY 2027-28 at KGSC, Pophali</v>
      </c>
      <c r="C299" s="1143" t="str">
        <f t="shared" si="33"/>
        <v>Yet to be approved</v>
      </c>
      <c r="D299" s="1144" t="str">
        <f t="shared" si="33"/>
        <v>-</v>
      </c>
      <c r="E299" s="1145">
        <f t="shared" si="33"/>
        <v>0</v>
      </c>
      <c r="F299" s="1146">
        <f t="shared" si="31"/>
        <v>0</v>
      </c>
      <c r="G299" s="1146">
        <f t="shared" si="32"/>
        <v>0</v>
      </c>
      <c r="H299" s="1146">
        <f t="shared" si="29"/>
        <v>0</v>
      </c>
      <c r="I299" s="1147">
        <v>0</v>
      </c>
      <c r="J299" s="1147">
        <v>0</v>
      </c>
      <c r="K299" s="1146"/>
      <c r="L299" s="1146"/>
      <c r="M299" s="1146">
        <f t="shared" si="23"/>
        <v>0</v>
      </c>
      <c r="N299" s="1146">
        <f t="shared" si="30"/>
        <v>0</v>
      </c>
    </row>
    <row r="300" spans="1:14" outlineLevel="1" x14ac:dyDescent="0.25">
      <c r="A300" s="967">
        <f t="shared" si="33"/>
        <v>25.1</v>
      </c>
      <c r="B300" s="968" t="str">
        <f t="shared" si="33"/>
        <v xml:space="preserve">Refurbishment of Stage-1, Unit No-1,2,3 &amp; 4 PLC System and Implementation of SCADA System. </v>
      </c>
      <c r="C300" s="967">
        <f t="shared" si="33"/>
        <v>0</v>
      </c>
      <c r="D300" s="1052" t="str">
        <f t="shared" si="33"/>
        <v>-</v>
      </c>
      <c r="E300" s="1162">
        <f t="shared" si="33"/>
        <v>0</v>
      </c>
      <c r="F300" s="1146">
        <f t="shared" si="31"/>
        <v>0</v>
      </c>
      <c r="G300" s="1146">
        <f t="shared" si="32"/>
        <v>0</v>
      </c>
      <c r="H300" s="1146">
        <f t="shared" si="29"/>
        <v>0</v>
      </c>
      <c r="I300" s="1147">
        <v>0</v>
      </c>
      <c r="J300" s="1147">
        <v>0</v>
      </c>
      <c r="K300" s="1146"/>
      <c r="L300" s="1146"/>
      <c r="M300" s="1146">
        <f t="shared" si="23"/>
        <v>0</v>
      </c>
      <c r="N300" s="1146">
        <f t="shared" si="30"/>
        <v>0</v>
      </c>
    </row>
    <row r="301" spans="1:14" outlineLevel="1" x14ac:dyDescent="0.25">
      <c r="A301" s="967">
        <f t="shared" si="33"/>
        <v>25.2</v>
      </c>
      <c r="B301" s="968" t="str">
        <f t="shared" si="33"/>
        <v>Supply, installation &amp; commissioning of New PLC &amp; Centralog system for all four units at St-IV, KGSC</v>
      </c>
      <c r="C301" s="967">
        <f t="shared" si="33"/>
        <v>0</v>
      </c>
      <c r="D301" s="1052" t="str">
        <f t="shared" si="33"/>
        <v>-</v>
      </c>
      <c r="E301" s="1162">
        <f t="shared" si="33"/>
        <v>0</v>
      </c>
      <c r="F301" s="1146">
        <f t="shared" si="31"/>
        <v>0</v>
      </c>
      <c r="G301" s="1146">
        <f t="shared" si="32"/>
        <v>0</v>
      </c>
      <c r="H301" s="1146">
        <f t="shared" si="29"/>
        <v>0</v>
      </c>
      <c r="I301" s="1147">
        <v>0</v>
      </c>
      <c r="J301" s="1147">
        <v>0</v>
      </c>
      <c r="K301" s="1146"/>
      <c r="L301" s="1146"/>
      <c r="M301" s="1146">
        <f t="shared" si="23"/>
        <v>0</v>
      </c>
      <c r="N301" s="1146">
        <f t="shared" si="30"/>
        <v>0</v>
      </c>
    </row>
    <row r="302" spans="1:14" outlineLevel="1" x14ac:dyDescent="0.25">
      <c r="A302" s="967">
        <f t="shared" si="33"/>
        <v>25.3</v>
      </c>
      <c r="B302" s="968" t="str">
        <f t="shared" si="33"/>
        <v>Supply, installation &amp; commissioning of New excitation system for all four units at St-IV, KGSC</v>
      </c>
      <c r="C302" s="967">
        <f t="shared" si="33"/>
        <v>0</v>
      </c>
      <c r="D302" s="1052" t="str">
        <f t="shared" si="33"/>
        <v>-</v>
      </c>
      <c r="E302" s="1162">
        <f t="shared" si="33"/>
        <v>0</v>
      </c>
      <c r="F302" s="1146">
        <f t="shared" si="31"/>
        <v>0</v>
      </c>
      <c r="G302" s="1146">
        <f t="shared" si="32"/>
        <v>0</v>
      </c>
      <c r="H302" s="1146">
        <f t="shared" si="29"/>
        <v>0</v>
      </c>
      <c r="I302" s="1147">
        <v>0</v>
      </c>
      <c r="J302" s="1147">
        <v>0</v>
      </c>
      <c r="K302" s="1146"/>
      <c r="L302" s="1146"/>
      <c r="M302" s="1146">
        <f t="shared" si="23"/>
        <v>0</v>
      </c>
      <c r="N302" s="1146">
        <f t="shared" si="30"/>
        <v>0</v>
      </c>
    </row>
    <row r="303" spans="1:14" ht="29" outlineLevel="1" x14ac:dyDescent="0.25">
      <c r="A303" s="1143">
        <f t="shared" si="33"/>
        <v>26</v>
      </c>
      <c r="B303" s="1142" t="str">
        <f t="shared" si="33"/>
        <v>Various Performance Improvement related schemes for FY 2028-29 at KGSC, Pophali</v>
      </c>
      <c r="C303" s="1143" t="str">
        <f t="shared" si="33"/>
        <v>Yet to be approved</v>
      </c>
      <c r="D303" s="1144" t="str">
        <f t="shared" si="33"/>
        <v>-</v>
      </c>
      <c r="E303" s="1145">
        <f t="shared" si="33"/>
        <v>0</v>
      </c>
      <c r="F303" s="1146">
        <f t="shared" si="31"/>
        <v>0</v>
      </c>
      <c r="G303" s="1146">
        <f t="shared" si="32"/>
        <v>0</v>
      </c>
      <c r="H303" s="1146">
        <f t="shared" si="29"/>
        <v>0</v>
      </c>
      <c r="I303" s="1147">
        <v>0</v>
      </c>
      <c r="J303" s="1147">
        <v>0</v>
      </c>
      <c r="K303" s="1146"/>
      <c r="L303" s="1146"/>
      <c r="M303" s="1146">
        <f t="shared" si="23"/>
        <v>0</v>
      </c>
      <c r="N303" s="1146">
        <f t="shared" si="30"/>
        <v>0</v>
      </c>
    </row>
    <row r="304" spans="1:14" outlineLevel="1" x14ac:dyDescent="0.25">
      <c r="A304" s="967">
        <f t="shared" si="33"/>
        <v>26.1</v>
      </c>
      <c r="B304" s="968" t="str">
        <f t="shared" si="33"/>
        <v>Upgradation of 11 KV Auxiliary breaker at St-I&amp;II</v>
      </c>
      <c r="C304" s="967">
        <f t="shared" si="33"/>
        <v>0</v>
      </c>
      <c r="D304" s="1052" t="str">
        <f t="shared" si="33"/>
        <v>-</v>
      </c>
      <c r="E304" s="1162">
        <f t="shared" si="33"/>
        <v>0</v>
      </c>
      <c r="F304" s="1146">
        <f t="shared" si="31"/>
        <v>0</v>
      </c>
      <c r="G304" s="1146">
        <f t="shared" si="32"/>
        <v>0</v>
      </c>
      <c r="H304" s="1146">
        <f t="shared" si="29"/>
        <v>0</v>
      </c>
      <c r="I304" s="1147">
        <v>0</v>
      </c>
      <c r="J304" s="1147">
        <v>0</v>
      </c>
      <c r="K304" s="1146"/>
      <c r="L304" s="1146"/>
      <c r="M304" s="1146">
        <f t="shared" si="23"/>
        <v>0</v>
      </c>
      <c r="N304" s="1146">
        <f t="shared" si="30"/>
        <v>0</v>
      </c>
    </row>
    <row r="305" spans="1:14" outlineLevel="1" x14ac:dyDescent="0.25">
      <c r="A305" s="967">
        <f t="shared" si="33"/>
        <v>26.2</v>
      </c>
      <c r="B305" s="968" t="str">
        <f t="shared" si="33"/>
        <v>Supply of Dry Type, 630 KVA 16 KV / 570 V Single Phase Excitation Transformers (Qty. 12 Nos.) at KGSC Stage-IV, Pophali.</v>
      </c>
      <c r="C305" s="967">
        <f t="shared" si="33"/>
        <v>0</v>
      </c>
      <c r="D305" s="1052" t="str">
        <f t="shared" si="33"/>
        <v>-</v>
      </c>
      <c r="E305" s="1162">
        <f t="shared" si="33"/>
        <v>0</v>
      </c>
      <c r="F305" s="1146">
        <f t="shared" si="31"/>
        <v>0</v>
      </c>
      <c r="G305" s="1146">
        <f t="shared" si="32"/>
        <v>0</v>
      </c>
      <c r="H305" s="1146">
        <f t="shared" si="29"/>
        <v>0</v>
      </c>
      <c r="I305" s="1147">
        <v>0</v>
      </c>
      <c r="J305" s="1147">
        <v>0</v>
      </c>
      <c r="K305" s="1146"/>
      <c r="L305" s="1146"/>
      <c r="M305" s="1146">
        <f t="shared" si="23"/>
        <v>0</v>
      </c>
      <c r="N305" s="1146">
        <f t="shared" si="30"/>
        <v>0</v>
      </c>
    </row>
    <row r="306" spans="1:14" outlineLevel="1" x14ac:dyDescent="0.25">
      <c r="A306" s="967">
        <f t="shared" si="33"/>
        <v>26.3</v>
      </c>
      <c r="B306" s="968" t="str">
        <f t="shared" si="33"/>
        <v xml:space="preserve">Supply, Installation &amp; Commissioning of 16.5 KV / 433 V, 5MVA Unit Auxiliary Transformers (Qty. 02) at KGSC Stage-IV. </v>
      </c>
      <c r="C306" s="967">
        <f t="shared" si="33"/>
        <v>0</v>
      </c>
      <c r="D306" s="1052" t="str">
        <f t="shared" si="33"/>
        <v>-</v>
      </c>
      <c r="E306" s="1162">
        <f t="shared" si="33"/>
        <v>0</v>
      </c>
      <c r="F306" s="1146">
        <f t="shared" si="31"/>
        <v>0</v>
      </c>
      <c r="G306" s="1146">
        <f t="shared" si="32"/>
        <v>0</v>
      </c>
      <c r="H306" s="1146">
        <f>F306-G306</f>
        <v>0</v>
      </c>
      <c r="I306" s="1147">
        <v>0</v>
      </c>
      <c r="J306" s="1147">
        <v>0</v>
      </c>
      <c r="K306" s="1146"/>
      <c r="L306" s="1146"/>
      <c r="M306" s="1146">
        <f>SUM(J306:L306)</f>
        <v>0</v>
      </c>
      <c r="N306" s="1146">
        <f>H306+I306-M306</f>
        <v>0</v>
      </c>
    </row>
    <row r="307" spans="1:14" outlineLevel="1" x14ac:dyDescent="0.25">
      <c r="A307" s="967">
        <f t="shared" si="33"/>
        <v>26.4</v>
      </c>
      <c r="B307" s="968" t="str">
        <f t="shared" si="33"/>
        <v>Upgradation of 2.2 KV Auxiliary Breaker with 3.3 KV Breaker along with Auxiliary Transformers at St-I&amp;II.</v>
      </c>
      <c r="C307" s="967">
        <f t="shared" si="33"/>
        <v>0</v>
      </c>
      <c r="D307" s="1052" t="str">
        <f t="shared" si="33"/>
        <v>-</v>
      </c>
      <c r="E307" s="1162">
        <f t="shared" si="33"/>
        <v>0</v>
      </c>
      <c r="F307" s="1146">
        <f t="shared" si="31"/>
        <v>0</v>
      </c>
      <c r="G307" s="1146">
        <f t="shared" si="32"/>
        <v>0</v>
      </c>
      <c r="H307" s="1146">
        <f>F307-G307</f>
        <v>0</v>
      </c>
      <c r="I307" s="1147">
        <v>0</v>
      </c>
      <c r="J307" s="1147">
        <v>0</v>
      </c>
      <c r="K307" s="1146"/>
      <c r="L307" s="1146"/>
      <c r="M307" s="1146">
        <f>SUM(J307:L307)</f>
        <v>0</v>
      </c>
      <c r="N307" s="1146">
        <f>H307+I307-M307</f>
        <v>0</v>
      </c>
    </row>
    <row r="308" spans="1:14" outlineLevel="1" x14ac:dyDescent="0.25">
      <c r="A308" s="967">
        <f t="shared" si="33"/>
        <v>26.5</v>
      </c>
      <c r="B308" s="968" t="str">
        <f t="shared" si="33"/>
        <v>Supply of 11KV Cable alongwith Breaker Panels for Auxiliary Supply from 8-Pole Switchyard Stage- I and II to Stage-IV Powerhouse at KGSC Stage-IV, Pophali.</v>
      </c>
      <c r="C308" s="967">
        <f t="shared" si="33"/>
        <v>0</v>
      </c>
      <c r="D308" s="1052" t="str">
        <f t="shared" si="33"/>
        <v>-</v>
      </c>
      <c r="E308" s="1162">
        <f t="shared" si="33"/>
        <v>0</v>
      </c>
      <c r="F308" s="1146">
        <f t="shared" si="31"/>
        <v>0</v>
      </c>
      <c r="G308" s="1146">
        <f t="shared" si="32"/>
        <v>0</v>
      </c>
      <c r="H308" s="1146">
        <f>F308-G308</f>
        <v>0</v>
      </c>
      <c r="I308" s="1147">
        <v>0</v>
      </c>
      <c r="J308" s="1147">
        <v>0</v>
      </c>
      <c r="K308" s="1146"/>
      <c r="L308" s="1146"/>
      <c r="M308" s="1146">
        <f>SUM(J308:L308)</f>
        <v>0</v>
      </c>
      <c r="N308" s="1146">
        <f>H308+I308-M308</f>
        <v>0</v>
      </c>
    </row>
    <row r="309" spans="1:14" outlineLevel="1" x14ac:dyDescent="0.25">
      <c r="A309" s="967">
        <f t="shared" si="33"/>
        <v>26.6</v>
      </c>
      <c r="B309" s="968" t="str">
        <f t="shared" si="33"/>
        <v>Replacement of 220 KV isolator of Stage II bay at 220 KV Stage I &amp; II Switchyard</v>
      </c>
      <c r="C309" s="967">
        <f t="shared" si="33"/>
        <v>0</v>
      </c>
      <c r="D309" s="1052" t="str">
        <f t="shared" si="33"/>
        <v>-</v>
      </c>
      <c r="E309" s="1162">
        <f t="shared" si="33"/>
        <v>0</v>
      </c>
      <c r="F309" s="1146">
        <f t="shared" si="31"/>
        <v>0</v>
      </c>
      <c r="G309" s="1146">
        <f t="shared" si="32"/>
        <v>0</v>
      </c>
      <c r="H309" s="1146">
        <f>F309-G309</f>
        <v>0</v>
      </c>
      <c r="I309" s="1147">
        <v>0</v>
      </c>
      <c r="J309" s="1147">
        <v>0</v>
      </c>
      <c r="K309" s="1146"/>
      <c r="L309" s="1146"/>
      <c r="M309" s="1146">
        <f>SUM(J309:L309)</f>
        <v>0</v>
      </c>
      <c r="N309" s="1146">
        <f>H309+I309-M309</f>
        <v>0</v>
      </c>
    </row>
    <row r="310" spans="1:14" ht="29" outlineLevel="1" x14ac:dyDescent="0.25">
      <c r="A310" s="1143">
        <f t="shared" si="33"/>
        <v>27</v>
      </c>
      <c r="B310" s="1142" t="str">
        <f t="shared" si="33"/>
        <v>Various Performance Improvement related schemes for FY 2029-30 at KGSC, Pophali</v>
      </c>
      <c r="C310" s="1143" t="str">
        <f t="shared" si="33"/>
        <v>Yet to be approved</v>
      </c>
      <c r="D310" s="1144" t="str">
        <f t="shared" si="33"/>
        <v>-</v>
      </c>
      <c r="E310" s="1145">
        <f t="shared" si="33"/>
        <v>0</v>
      </c>
      <c r="F310" s="1146">
        <f t="shared" si="31"/>
        <v>0</v>
      </c>
      <c r="G310" s="1146">
        <f t="shared" si="32"/>
        <v>0</v>
      </c>
      <c r="H310" s="1146">
        <f>F310-G310</f>
        <v>0</v>
      </c>
      <c r="I310" s="1147">
        <v>0</v>
      </c>
      <c r="J310" s="1147">
        <v>0</v>
      </c>
      <c r="K310" s="1146"/>
      <c r="L310" s="1146"/>
      <c r="M310" s="1146">
        <f>SUM(J310:L310)</f>
        <v>0</v>
      </c>
      <c r="N310" s="1146">
        <f>H310+I310-M310</f>
        <v>0</v>
      </c>
    </row>
    <row r="311" spans="1:14" outlineLevel="1" x14ac:dyDescent="0.25">
      <c r="A311" s="967">
        <f t="shared" ref="A311:E326" si="34">A108</f>
        <v>27.1</v>
      </c>
      <c r="B311" s="968" t="str">
        <f t="shared" si="34"/>
        <v>Design Engineering and manufacturing, supply, erection, commissioning &amp; testing of New Pelton runner for Stage-I units (70 MW) at Stage-I&amp;II, KGSC, Pophali.</v>
      </c>
      <c r="C311" s="967">
        <f t="shared" si="34"/>
        <v>0</v>
      </c>
      <c r="D311" s="1052" t="str">
        <f t="shared" si="34"/>
        <v>-</v>
      </c>
      <c r="E311" s="1162">
        <f t="shared" si="34"/>
        <v>0</v>
      </c>
      <c r="F311" s="1146">
        <f t="shared" si="31"/>
        <v>0</v>
      </c>
      <c r="G311" s="1146">
        <f t="shared" si="32"/>
        <v>0</v>
      </c>
      <c r="H311" s="1146">
        <f t="shared" ref="H311:H374" si="35">F311-G311</f>
        <v>0</v>
      </c>
      <c r="I311" s="1147">
        <v>0</v>
      </c>
      <c r="J311" s="1147">
        <v>0</v>
      </c>
      <c r="K311" s="1146"/>
      <c r="L311" s="1146"/>
      <c r="M311" s="1146">
        <f t="shared" ref="M311:M356" si="36">SUM(J311:L311)</f>
        <v>0</v>
      </c>
      <c r="N311" s="1146">
        <f t="shared" ref="N311:N374" si="37">H311+I311-M311</f>
        <v>0</v>
      </c>
    </row>
    <row r="312" spans="1:14" outlineLevel="1" x14ac:dyDescent="0.25">
      <c r="A312" s="967">
        <f t="shared" si="34"/>
        <v>27.2</v>
      </c>
      <c r="B312" s="968" t="str">
        <f t="shared" si="34"/>
        <v xml:space="preserve">Upgradation of Generator and Generator transformer electromagnetic protection relays with numeric relays for Stage 1 &amp; 2. </v>
      </c>
      <c r="C312" s="967">
        <f t="shared" si="34"/>
        <v>0</v>
      </c>
      <c r="D312" s="1052" t="str">
        <f t="shared" si="34"/>
        <v>-</v>
      </c>
      <c r="E312" s="1162">
        <f t="shared" si="34"/>
        <v>0</v>
      </c>
      <c r="F312" s="1146">
        <f t="shared" si="31"/>
        <v>0</v>
      </c>
      <c r="G312" s="1146">
        <f t="shared" si="32"/>
        <v>0</v>
      </c>
      <c r="H312" s="1146">
        <f t="shared" si="35"/>
        <v>0</v>
      </c>
      <c r="I312" s="1147">
        <v>0</v>
      </c>
      <c r="J312" s="1147">
        <v>0</v>
      </c>
      <c r="K312" s="1146"/>
      <c r="L312" s="1146"/>
      <c r="M312" s="1146">
        <f t="shared" si="36"/>
        <v>0</v>
      </c>
      <c r="N312" s="1146">
        <f t="shared" si="37"/>
        <v>0</v>
      </c>
    </row>
    <row r="313" spans="1:14" outlineLevel="1" x14ac:dyDescent="0.25">
      <c r="A313" s="967">
        <f t="shared" si="34"/>
        <v>27.3</v>
      </c>
      <c r="B313" s="968" t="str">
        <f t="shared" si="34"/>
        <v>Renovation of old system by full proof modern digital governing system, static/brushless excitation system and  generator stator and rotor winding by class 'F' insulation at St-I&amp;II</v>
      </c>
      <c r="C313" s="967">
        <f t="shared" si="34"/>
        <v>0</v>
      </c>
      <c r="D313" s="1052" t="str">
        <f t="shared" si="34"/>
        <v>-</v>
      </c>
      <c r="E313" s="1162">
        <f t="shared" si="34"/>
        <v>0</v>
      </c>
      <c r="F313" s="1146">
        <f t="shared" si="31"/>
        <v>0</v>
      </c>
      <c r="G313" s="1146">
        <f t="shared" si="32"/>
        <v>0</v>
      </c>
      <c r="H313" s="1146">
        <f t="shared" si="35"/>
        <v>0</v>
      </c>
      <c r="I313" s="1147">
        <v>0</v>
      </c>
      <c r="J313" s="1147">
        <v>0</v>
      </c>
      <c r="K313" s="1146"/>
      <c r="L313" s="1146"/>
      <c r="M313" s="1146">
        <f t="shared" si="36"/>
        <v>0</v>
      </c>
      <c r="N313" s="1146">
        <f t="shared" si="37"/>
        <v>0</v>
      </c>
    </row>
    <row r="314" spans="1:14" outlineLevel="1" x14ac:dyDescent="0.25">
      <c r="A314" s="967">
        <f t="shared" si="34"/>
        <v>27.4</v>
      </c>
      <c r="B314" s="968" t="str">
        <f t="shared" si="34"/>
        <v>Design, manufacturing, supply, erection, testing and commissioning of Hydrostatic lubrication system for Units at KGSC Stage I &amp; II, Pophali.</v>
      </c>
      <c r="C314" s="967">
        <f t="shared" si="34"/>
        <v>0</v>
      </c>
      <c r="D314" s="1052" t="str">
        <f t="shared" si="34"/>
        <v>-</v>
      </c>
      <c r="E314" s="1162">
        <f t="shared" si="34"/>
        <v>0</v>
      </c>
      <c r="F314" s="1146">
        <f t="shared" si="31"/>
        <v>0</v>
      </c>
      <c r="G314" s="1146">
        <f t="shared" si="32"/>
        <v>0</v>
      </c>
      <c r="H314" s="1146">
        <f t="shared" si="35"/>
        <v>0</v>
      </c>
      <c r="I314" s="1147">
        <v>0</v>
      </c>
      <c r="J314" s="1147">
        <v>0</v>
      </c>
      <c r="K314" s="1146"/>
      <c r="L314" s="1146"/>
      <c r="M314" s="1146">
        <f t="shared" si="36"/>
        <v>0</v>
      </c>
      <c r="N314" s="1146">
        <f t="shared" si="37"/>
        <v>0</v>
      </c>
    </row>
    <row r="315" spans="1:14" outlineLevel="1" x14ac:dyDescent="0.25">
      <c r="A315" s="967">
        <f t="shared" si="34"/>
        <v>27.5</v>
      </c>
      <c r="B315" s="968" t="str">
        <f t="shared" si="34"/>
        <v>Replacement of CW pumps and Motors along with starter pannel at St-I&amp;II</v>
      </c>
      <c r="C315" s="967">
        <f t="shared" si="34"/>
        <v>0</v>
      </c>
      <c r="D315" s="1052" t="str">
        <f t="shared" si="34"/>
        <v>-</v>
      </c>
      <c r="E315" s="1162">
        <f t="shared" si="34"/>
        <v>0</v>
      </c>
      <c r="F315" s="1146">
        <f t="shared" si="31"/>
        <v>0</v>
      </c>
      <c r="G315" s="1146">
        <f t="shared" si="32"/>
        <v>0</v>
      </c>
      <c r="H315" s="1146">
        <f t="shared" si="35"/>
        <v>0</v>
      </c>
      <c r="I315" s="1147">
        <v>0</v>
      </c>
      <c r="J315" s="1147">
        <v>0</v>
      </c>
      <c r="K315" s="1146"/>
      <c r="L315" s="1146"/>
      <c r="M315" s="1146">
        <f t="shared" si="36"/>
        <v>0</v>
      </c>
      <c r="N315" s="1146">
        <f t="shared" si="37"/>
        <v>0</v>
      </c>
    </row>
    <row r="316" spans="1:14" outlineLevel="1" x14ac:dyDescent="0.25">
      <c r="A316" s="967">
        <f t="shared" si="34"/>
        <v>27.6</v>
      </c>
      <c r="B316" s="968" t="str">
        <f t="shared" si="34"/>
        <v>Supply of Generator air coolers (16 Nos) for Stage II Units (80 MW) at KGSC, Pophali.</v>
      </c>
      <c r="C316" s="967">
        <f t="shared" si="34"/>
        <v>0</v>
      </c>
      <c r="D316" s="1052" t="str">
        <f t="shared" si="34"/>
        <v>-</v>
      </c>
      <c r="E316" s="1162">
        <f t="shared" si="34"/>
        <v>0</v>
      </c>
      <c r="F316" s="1146">
        <f t="shared" si="31"/>
        <v>0</v>
      </c>
      <c r="G316" s="1146">
        <f t="shared" si="32"/>
        <v>0</v>
      </c>
      <c r="H316" s="1146">
        <f t="shared" si="35"/>
        <v>0</v>
      </c>
      <c r="I316" s="1147">
        <v>0</v>
      </c>
      <c r="J316" s="1147">
        <v>0</v>
      </c>
      <c r="K316" s="1146"/>
      <c r="L316" s="1146"/>
      <c r="M316" s="1146">
        <f t="shared" si="36"/>
        <v>0</v>
      </c>
      <c r="N316" s="1146">
        <f t="shared" si="37"/>
        <v>0</v>
      </c>
    </row>
    <row r="317" spans="1:14" outlineLevel="1" x14ac:dyDescent="0.25">
      <c r="A317" s="967">
        <f t="shared" si="34"/>
        <v>27.7</v>
      </c>
      <c r="B317" s="968" t="str">
        <f t="shared" si="34"/>
        <v>Conversion of Stator Core Insulation &amp; Stator Winding from Class ‘B’ to Class ‘F’ for Unit No. 8 (80MW, 11KV, 375RPM, AEG Germany make) of Stage II, KGSC, Pophali on Turnkey Basis.</v>
      </c>
      <c r="C317" s="967">
        <f t="shared" si="34"/>
        <v>0</v>
      </c>
      <c r="D317" s="1052" t="str">
        <f t="shared" si="34"/>
        <v>-</v>
      </c>
      <c r="E317" s="1162">
        <f t="shared" si="34"/>
        <v>0</v>
      </c>
      <c r="F317" s="1146">
        <f t="shared" si="31"/>
        <v>0</v>
      </c>
      <c r="G317" s="1146">
        <f t="shared" si="32"/>
        <v>0</v>
      </c>
      <c r="H317" s="1146">
        <f t="shared" si="35"/>
        <v>0</v>
      </c>
      <c r="I317" s="1147">
        <v>0</v>
      </c>
      <c r="J317" s="1147">
        <v>0</v>
      </c>
      <c r="K317" s="1146"/>
      <c r="L317" s="1146"/>
      <c r="M317" s="1146">
        <f t="shared" si="36"/>
        <v>0</v>
      </c>
      <c r="N317" s="1146">
        <f t="shared" si="37"/>
        <v>0</v>
      </c>
    </row>
    <row r="318" spans="1:14" outlineLevel="1" x14ac:dyDescent="0.25">
      <c r="A318" s="967">
        <f t="shared" si="34"/>
        <v>27.8</v>
      </c>
      <c r="B318" s="968" t="str">
        <f t="shared" si="34"/>
        <v>Up-gradation of existing 'B' class insulation of Generator stator to 'F' class insulation of 2X18MW Koyna Dam Power House, Koynanagar.</v>
      </c>
      <c r="C318" s="967">
        <f t="shared" si="34"/>
        <v>0</v>
      </c>
      <c r="D318" s="1052" t="str">
        <f t="shared" si="34"/>
        <v>-</v>
      </c>
      <c r="E318" s="1162">
        <f t="shared" si="34"/>
        <v>0</v>
      </c>
      <c r="F318" s="1146">
        <f t="shared" si="31"/>
        <v>0</v>
      </c>
      <c r="G318" s="1146">
        <f t="shared" si="32"/>
        <v>0</v>
      </c>
      <c r="H318" s="1146">
        <f t="shared" si="35"/>
        <v>0</v>
      </c>
      <c r="I318" s="1147">
        <v>0</v>
      </c>
      <c r="J318" s="1147">
        <v>0</v>
      </c>
      <c r="K318" s="1146"/>
      <c r="L318" s="1146"/>
      <c r="M318" s="1146">
        <f t="shared" si="36"/>
        <v>0</v>
      </c>
      <c r="N318" s="1146">
        <f t="shared" si="37"/>
        <v>0</v>
      </c>
    </row>
    <row r="319" spans="1:14" outlineLevel="1" x14ac:dyDescent="0.25">
      <c r="A319" s="967">
        <f t="shared" si="34"/>
        <v>27.9</v>
      </c>
      <c r="B319" s="968" t="str">
        <f t="shared" si="34"/>
        <v>Supply and replacement of Generator air cooler system by new higher efficiency coolers for 2X18MW Koyna Dam Power House, Koynanagar.</v>
      </c>
      <c r="C319" s="967">
        <f t="shared" si="34"/>
        <v>0</v>
      </c>
      <c r="D319" s="1052" t="str">
        <f t="shared" si="34"/>
        <v>-</v>
      </c>
      <c r="E319" s="1162">
        <f t="shared" si="34"/>
        <v>0</v>
      </c>
      <c r="F319" s="1146">
        <f t="shared" si="31"/>
        <v>0</v>
      </c>
      <c r="G319" s="1146">
        <f t="shared" si="32"/>
        <v>0</v>
      </c>
      <c r="H319" s="1146">
        <f t="shared" si="35"/>
        <v>0</v>
      </c>
      <c r="I319" s="1147">
        <v>0</v>
      </c>
      <c r="J319" s="1147">
        <v>0</v>
      </c>
      <c r="K319" s="1146"/>
      <c r="L319" s="1146"/>
      <c r="M319" s="1146">
        <f t="shared" si="36"/>
        <v>0</v>
      </c>
      <c r="N319" s="1146">
        <f t="shared" si="37"/>
        <v>0</v>
      </c>
    </row>
    <row r="320" spans="1:14" outlineLevel="1" x14ac:dyDescent="0.25">
      <c r="A320" s="967">
        <f t="shared" si="34"/>
        <v>0</v>
      </c>
      <c r="B320" s="968">
        <f t="shared" si="34"/>
        <v>0</v>
      </c>
      <c r="C320" s="967">
        <f t="shared" si="34"/>
        <v>0</v>
      </c>
      <c r="D320" s="1052" t="str">
        <f t="shared" si="34"/>
        <v>-</v>
      </c>
      <c r="E320" s="1162">
        <f t="shared" si="34"/>
        <v>0</v>
      </c>
      <c r="F320" s="1146">
        <f t="shared" si="31"/>
        <v>0</v>
      </c>
      <c r="G320" s="1146">
        <f t="shared" si="32"/>
        <v>0</v>
      </c>
      <c r="H320" s="1146">
        <f t="shared" si="35"/>
        <v>0</v>
      </c>
      <c r="I320" s="1147">
        <v>0</v>
      </c>
      <c r="J320" s="1147">
        <v>0</v>
      </c>
      <c r="K320" s="1146"/>
      <c r="L320" s="1146"/>
      <c r="M320" s="1146">
        <f t="shared" si="36"/>
        <v>0</v>
      </c>
      <c r="N320" s="1146">
        <f t="shared" si="37"/>
        <v>0</v>
      </c>
    </row>
    <row r="321" spans="1:14" outlineLevel="1" x14ac:dyDescent="0.25">
      <c r="A321" s="967">
        <f t="shared" si="34"/>
        <v>0</v>
      </c>
      <c r="B321" s="1007" t="str">
        <f t="shared" si="34"/>
        <v>B) Non-DPR Schemes</v>
      </c>
      <c r="C321" s="967">
        <f t="shared" si="34"/>
        <v>0</v>
      </c>
      <c r="D321" s="1052" t="str">
        <f t="shared" si="34"/>
        <v>-</v>
      </c>
      <c r="E321" s="1162">
        <f t="shared" si="34"/>
        <v>0</v>
      </c>
      <c r="F321" s="1146">
        <f t="shared" si="31"/>
        <v>0</v>
      </c>
      <c r="G321" s="1146">
        <f t="shared" si="32"/>
        <v>0</v>
      </c>
      <c r="H321" s="1146">
        <f t="shared" si="35"/>
        <v>0</v>
      </c>
      <c r="I321" s="1147">
        <v>0</v>
      </c>
      <c r="J321" s="1147">
        <v>0</v>
      </c>
      <c r="K321" s="1146"/>
      <c r="L321" s="1146"/>
      <c r="M321" s="1146">
        <f t="shared" si="36"/>
        <v>0</v>
      </c>
      <c r="N321" s="1146">
        <f t="shared" si="37"/>
        <v>0</v>
      </c>
    </row>
    <row r="322" spans="1:14" outlineLevel="1" x14ac:dyDescent="0.25">
      <c r="A322" s="1038">
        <f t="shared" si="34"/>
        <v>1</v>
      </c>
      <c r="B322" s="995" t="str">
        <f t="shared" si="34"/>
        <v xml:space="preserve"> &lt;Auto Transformer Oil Insulation Test kit (BDV Kit)&gt;</v>
      </c>
      <c r="C322" s="1038" t="str">
        <f t="shared" si="34"/>
        <v>N.A.</v>
      </c>
      <c r="D322" s="1053" t="str">
        <f t="shared" si="34"/>
        <v>-</v>
      </c>
      <c r="E322" s="1163">
        <f t="shared" si="34"/>
        <v>0</v>
      </c>
      <c r="F322" s="1140">
        <f t="shared" si="31"/>
        <v>3.9530000000000003E-2</v>
      </c>
      <c r="G322" s="1140">
        <f t="shared" si="32"/>
        <v>3.9530000000000003E-2</v>
      </c>
      <c r="H322" s="1140">
        <f t="shared" si="35"/>
        <v>0</v>
      </c>
      <c r="I322" s="1135">
        <v>0</v>
      </c>
      <c r="J322" s="1135">
        <v>0</v>
      </c>
      <c r="K322" s="1140"/>
      <c r="L322" s="1140"/>
      <c r="M322" s="1140">
        <f t="shared" si="36"/>
        <v>0</v>
      </c>
      <c r="N322" s="1140">
        <f t="shared" si="37"/>
        <v>0</v>
      </c>
    </row>
    <row r="323" spans="1:14" outlineLevel="1" x14ac:dyDescent="0.25">
      <c r="A323" s="1038">
        <f t="shared" si="34"/>
        <v>2</v>
      </c>
      <c r="B323" s="995" t="str">
        <f t="shared" si="34"/>
        <v>&lt;Man coolers pedestal fans at KGSC,Pophali&gt;</v>
      </c>
      <c r="C323" s="1038" t="str">
        <f t="shared" si="34"/>
        <v>N.A.</v>
      </c>
      <c r="D323" s="1053" t="str">
        <f t="shared" si="34"/>
        <v>-</v>
      </c>
      <c r="E323" s="1163">
        <f t="shared" si="34"/>
        <v>0</v>
      </c>
      <c r="F323" s="1140">
        <f t="shared" si="31"/>
        <v>3.4143300000000001E-2</v>
      </c>
      <c r="G323" s="1140">
        <f t="shared" si="32"/>
        <v>3.4143300000000001E-2</v>
      </c>
      <c r="H323" s="1140">
        <f t="shared" si="35"/>
        <v>0</v>
      </c>
      <c r="I323" s="1135">
        <v>0</v>
      </c>
      <c r="J323" s="1135">
        <v>0</v>
      </c>
      <c r="K323" s="1140"/>
      <c r="L323" s="1140"/>
      <c r="M323" s="1140">
        <f t="shared" si="36"/>
        <v>0</v>
      </c>
      <c r="N323" s="1140">
        <f t="shared" si="37"/>
        <v>0</v>
      </c>
    </row>
    <row r="324" spans="1:14" outlineLevel="1" x14ac:dyDescent="0.25">
      <c r="A324" s="1038">
        <f t="shared" si="34"/>
        <v>3</v>
      </c>
      <c r="B324" s="995" t="str">
        <f t="shared" si="34"/>
        <v>&lt; 5 KV Digital Insulation Tester&gt;</v>
      </c>
      <c r="C324" s="1038" t="str">
        <f t="shared" si="34"/>
        <v>N.A.</v>
      </c>
      <c r="D324" s="1053" t="str">
        <f t="shared" si="34"/>
        <v>-</v>
      </c>
      <c r="E324" s="1163">
        <f t="shared" si="34"/>
        <v>0</v>
      </c>
      <c r="F324" s="1140">
        <f t="shared" si="31"/>
        <v>2.9798000000000002E-2</v>
      </c>
      <c r="G324" s="1140">
        <f t="shared" si="32"/>
        <v>2.9798000000000002E-2</v>
      </c>
      <c r="H324" s="1140">
        <f t="shared" si="35"/>
        <v>0</v>
      </c>
      <c r="I324" s="1135">
        <v>0</v>
      </c>
      <c r="J324" s="1135">
        <v>0</v>
      </c>
      <c r="K324" s="1140"/>
      <c r="L324" s="1140"/>
      <c r="M324" s="1140">
        <f t="shared" si="36"/>
        <v>0</v>
      </c>
      <c r="N324" s="1140">
        <f t="shared" si="37"/>
        <v>0</v>
      </c>
    </row>
    <row r="325" spans="1:14" outlineLevel="1" x14ac:dyDescent="0.25">
      <c r="A325" s="1038">
        <f t="shared" si="34"/>
        <v>4</v>
      </c>
      <c r="B325" s="995" t="str">
        <f t="shared" si="34"/>
        <v>&lt;Split AC Unit,Window AC  Unit,Refrigerator,Ped&gt;</v>
      </c>
      <c r="C325" s="1038" t="str">
        <f t="shared" si="34"/>
        <v>N.A.</v>
      </c>
      <c r="D325" s="1053" t="str">
        <f t="shared" si="34"/>
        <v>-</v>
      </c>
      <c r="E325" s="1163">
        <f t="shared" si="34"/>
        <v>0</v>
      </c>
      <c r="F325" s="1140">
        <f t="shared" si="31"/>
        <v>1.7857399999999999E-2</v>
      </c>
      <c r="G325" s="1140">
        <f t="shared" si="32"/>
        <v>1.7857399999999999E-2</v>
      </c>
      <c r="H325" s="1140">
        <f t="shared" si="35"/>
        <v>0</v>
      </c>
      <c r="I325" s="1135">
        <v>0</v>
      </c>
      <c r="J325" s="1135">
        <v>0</v>
      </c>
      <c r="K325" s="1140"/>
      <c r="L325" s="1140"/>
      <c r="M325" s="1140">
        <f t="shared" si="36"/>
        <v>0</v>
      </c>
      <c r="N325" s="1140">
        <f t="shared" si="37"/>
        <v>0</v>
      </c>
    </row>
    <row r="326" spans="1:14" outlineLevel="1" x14ac:dyDescent="0.25">
      <c r="A326" s="1038">
        <f t="shared" si="34"/>
        <v>5</v>
      </c>
      <c r="B326" s="995" t="str">
        <f t="shared" si="34"/>
        <v>&lt;Earth Resistance Tester at ,Pophali. TIC STAGE IV&gt;</v>
      </c>
      <c r="C326" s="1038" t="str">
        <f t="shared" si="34"/>
        <v>N.A.</v>
      </c>
      <c r="D326" s="1053" t="str">
        <f t="shared" si="34"/>
        <v>-</v>
      </c>
      <c r="E326" s="1163">
        <f t="shared" si="34"/>
        <v>0</v>
      </c>
      <c r="F326" s="1140">
        <f t="shared" si="31"/>
        <v>1.6838599999999999E-2</v>
      </c>
      <c r="G326" s="1140">
        <f t="shared" si="32"/>
        <v>1.6838599999999999E-2</v>
      </c>
      <c r="H326" s="1140">
        <f t="shared" si="35"/>
        <v>0</v>
      </c>
      <c r="I326" s="1135">
        <v>0</v>
      </c>
      <c r="J326" s="1135">
        <v>0</v>
      </c>
      <c r="K326" s="1140"/>
      <c r="L326" s="1140"/>
      <c r="M326" s="1140">
        <f t="shared" si="36"/>
        <v>0</v>
      </c>
      <c r="N326" s="1140">
        <f t="shared" si="37"/>
        <v>0</v>
      </c>
    </row>
    <row r="327" spans="1:14" outlineLevel="1" x14ac:dyDescent="0.25">
      <c r="A327" s="1038">
        <f t="shared" ref="A327:E342" si="38">A124</f>
        <v>6</v>
      </c>
      <c r="B327" s="995" t="str">
        <f t="shared" si="38"/>
        <v>&lt;Tools and Tackles at St-IV,KGSC,Pophali&gt;</v>
      </c>
      <c r="C327" s="1038" t="str">
        <f t="shared" si="38"/>
        <v>N.A.</v>
      </c>
      <c r="D327" s="1053" t="str">
        <f t="shared" si="38"/>
        <v>-</v>
      </c>
      <c r="E327" s="1163">
        <f t="shared" si="38"/>
        <v>0</v>
      </c>
      <c r="F327" s="1140">
        <f t="shared" si="31"/>
        <v>3.4609399999999998E-2</v>
      </c>
      <c r="G327" s="1140">
        <f t="shared" si="32"/>
        <v>3.4609399999999998E-2</v>
      </c>
      <c r="H327" s="1140">
        <f t="shared" si="35"/>
        <v>0</v>
      </c>
      <c r="I327" s="1135">
        <v>0</v>
      </c>
      <c r="J327" s="1135">
        <v>0</v>
      </c>
      <c r="K327" s="1140"/>
      <c r="L327" s="1140"/>
      <c r="M327" s="1140">
        <f t="shared" si="36"/>
        <v>0</v>
      </c>
      <c r="N327" s="1140">
        <f t="shared" si="37"/>
        <v>0</v>
      </c>
    </row>
    <row r="328" spans="1:14" outlineLevel="1" x14ac:dyDescent="0.25">
      <c r="A328" s="1038">
        <f t="shared" si="38"/>
        <v>7</v>
      </c>
      <c r="B328" s="995" t="str">
        <f t="shared" si="38"/>
        <v>&lt;New portable Fire Fighting Diesel Pumps for Dewatering&gt;</v>
      </c>
      <c r="C328" s="1038" t="str">
        <f t="shared" si="38"/>
        <v>N.A.</v>
      </c>
      <c r="D328" s="1053" t="str">
        <f t="shared" si="38"/>
        <v>-</v>
      </c>
      <c r="E328" s="1163">
        <f t="shared" si="38"/>
        <v>0</v>
      </c>
      <c r="F328" s="1140">
        <f t="shared" si="31"/>
        <v>9.6969600000000003E-2</v>
      </c>
      <c r="G328" s="1140">
        <f t="shared" si="32"/>
        <v>9.6969600000000003E-2</v>
      </c>
      <c r="H328" s="1140">
        <f t="shared" si="35"/>
        <v>0</v>
      </c>
      <c r="I328" s="1135">
        <v>0</v>
      </c>
      <c r="J328" s="1135">
        <v>0</v>
      </c>
      <c r="K328" s="1140"/>
      <c r="L328" s="1140"/>
      <c r="M328" s="1140">
        <f t="shared" si="36"/>
        <v>0</v>
      </c>
      <c r="N328" s="1140">
        <f t="shared" si="37"/>
        <v>0</v>
      </c>
    </row>
    <row r="329" spans="1:14" outlineLevel="1" x14ac:dyDescent="0.25">
      <c r="A329" s="1038">
        <f t="shared" si="38"/>
        <v>8</v>
      </c>
      <c r="B329" s="995" t="str">
        <f t="shared" si="38"/>
        <v>&lt;Visitors chairs for, Pophali KGSC&gt;</v>
      </c>
      <c r="C329" s="1038" t="str">
        <f t="shared" si="38"/>
        <v>N.A.</v>
      </c>
      <c r="D329" s="1053" t="str">
        <f t="shared" si="38"/>
        <v>-</v>
      </c>
      <c r="E329" s="1163">
        <f t="shared" si="38"/>
        <v>0</v>
      </c>
      <c r="F329" s="1140">
        <f t="shared" si="31"/>
        <v>3.3187500000000002E-2</v>
      </c>
      <c r="G329" s="1140">
        <f t="shared" si="32"/>
        <v>3.3187500000000002E-2</v>
      </c>
      <c r="H329" s="1140">
        <f t="shared" si="35"/>
        <v>0</v>
      </c>
      <c r="I329" s="1135">
        <v>0</v>
      </c>
      <c r="J329" s="1135">
        <v>0</v>
      </c>
      <c r="K329" s="1140"/>
      <c r="L329" s="1140"/>
      <c r="M329" s="1140">
        <f t="shared" si="36"/>
        <v>0</v>
      </c>
      <c r="N329" s="1140">
        <f t="shared" si="37"/>
        <v>0</v>
      </c>
    </row>
    <row r="330" spans="1:14" outlineLevel="1" x14ac:dyDescent="0.25">
      <c r="A330" s="1038">
        <f t="shared" si="38"/>
        <v>9</v>
      </c>
      <c r="B330" s="995" t="str">
        <f t="shared" si="38"/>
        <v>&lt;Installation of new racks inside various/new slotted angle racks &gt;</v>
      </c>
      <c r="C330" s="1038" t="str">
        <f t="shared" si="38"/>
        <v>N.A.</v>
      </c>
      <c r="D330" s="1053" t="str">
        <f t="shared" si="38"/>
        <v>-</v>
      </c>
      <c r="E330" s="1163">
        <f t="shared" si="38"/>
        <v>0</v>
      </c>
      <c r="F330" s="1140">
        <f t="shared" si="31"/>
        <v>3.9648000000000003E-2</v>
      </c>
      <c r="G330" s="1140">
        <f t="shared" si="32"/>
        <v>3.9648000000000003E-2</v>
      </c>
      <c r="H330" s="1140">
        <f t="shared" si="35"/>
        <v>0</v>
      </c>
      <c r="I330" s="1135">
        <v>0</v>
      </c>
      <c r="J330" s="1135">
        <v>0</v>
      </c>
      <c r="K330" s="1140"/>
      <c r="L330" s="1140"/>
      <c r="M330" s="1140">
        <f t="shared" si="36"/>
        <v>0</v>
      </c>
      <c r="N330" s="1140">
        <f t="shared" si="37"/>
        <v>0</v>
      </c>
    </row>
    <row r="331" spans="1:14" outlineLevel="1" x14ac:dyDescent="0.25">
      <c r="A331" s="1038">
        <f t="shared" si="38"/>
        <v>10</v>
      </c>
      <c r="B331" s="995" t="str">
        <f t="shared" si="38"/>
        <v>&lt;Supply of chairs for KGSC, Pophali&gt;</v>
      </c>
      <c r="C331" s="1038" t="str">
        <f t="shared" si="38"/>
        <v>N.A.</v>
      </c>
      <c r="D331" s="1053" t="str">
        <f t="shared" si="38"/>
        <v>-</v>
      </c>
      <c r="E331" s="1163">
        <f t="shared" si="38"/>
        <v>0</v>
      </c>
      <c r="F331" s="1140">
        <f t="shared" si="31"/>
        <v>4.4238199999999998E-2</v>
      </c>
      <c r="G331" s="1140">
        <f t="shared" si="32"/>
        <v>4.4238199999999998E-2</v>
      </c>
      <c r="H331" s="1140">
        <f t="shared" si="35"/>
        <v>0</v>
      </c>
      <c r="I331" s="1135">
        <v>0</v>
      </c>
      <c r="J331" s="1135">
        <v>0</v>
      </c>
      <c r="K331" s="1140"/>
      <c r="L331" s="1140"/>
      <c r="M331" s="1140">
        <f t="shared" si="36"/>
        <v>0</v>
      </c>
      <c r="N331" s="1140">
        <f t="shared" si="37"/>
        <v>0</v>
      </c>
    </row>
    <row r="332" spans="1:14" outlineLevel="1" x14ac:dyDescent="0.25">
      <c r="A332" s="1038">
        <f t="shared" si="38"/>
        <v>11</v>
      </c>
      <c r="B332" s="995" t="str">
        <f t="shared" si="38"/>
        <v>&lt;Laser Jet NetwoksPrinters at KGSC, Pophali&gt;</v>
      </c>
      <c r="C332" s="1038" t="str">
        <f t="shared" si="38"/>
        <v>N.A.</v>
      </c>
      <c r="D332" s="1053" t="str">
        <f t="shared" si="38"/>
        <v>-</v>
      </c>
      <c r="E332" s="1163">
        <f t="shared" si="38"/>
        <v>0</v>
      </c>
      <c r="F332" s="1140">
        <f t="shared" si="31"/>
        <v>8.4074999999999997E-2</v>
      </c>
      <c r="G332" s="1140">
        <f t="shared" si="32"/>
        <v>8.4074999999999997E-2</v>
      </c>
      <c r="H332" s="1140">
        <f t="shared" si="35"/>
        <v>0</v>
      </c>
      <c r="I332" s="1135">
        <v>0</v>
      </c>
      <c r="J332" s="1135">
        <v>0</v>
      </c>
      <c r="K332" s="1140"/>
      <c r="L332" s="1140"/>
      <c r="M332" s="1140">
        <f t="shared" si="36"/>
        <v>0</v>
      </c>
      <c r="N332" s="1140">
        <f t="shared" si="37"/>
        <v>0</v>
      </c>
    </row>
    <row r="333" spans="1:14" outlineLevel="1" x14ac:dyDescent="0.25">
      <c r="A333" s="1038">
        <f t="shared" si="38"/>
        <v>12</v>
      </c>
      <c r="B333" s="995" t="str">
        <f t="shared" si="38"/>
        <v>&lt;Night Vision Binoculars&gt;</v>
      </c>
      <c r="C333" s="1038" t="str">
        <f t="shared" si="38"/>
        <v>N.A.</v>
      </c>
      <c r="D333" s="1053" t="str">
        <f t="shared" si="38"/>
        <v>-</v>
      </c>
      <c r="E333" s="1163">
        <f t="shared" si="38"/>
        <v>0</v>
      </c>
      <c r="F333" s="1140">
        <f t="shared" si="31"/>
        <v>2.34112E-2</v>
      </c>
      <c r="G333" s="1140">
        <f t="shared" si="32"/>
        <v>2.34112E-2</v>
      </c>
      <c r="H333" s="1140">
        <f t="shared" si="35"/>
        <v>0</v>
      </c>
      <c r="I333" s="1135">
        <v>0</v>
      </c>
      <c r="J333" s="1135">
        <v>0</v>
      </c>
      <c r="K333" s="1140"/>
      <c r="L333" s="1140"/>
      <c r="M333" s="1140">
        <f t="shared" si="36"/>
        <v>0</v>
      </c>
      <c r="N333" s="1140">
        <f t="shared" si="37"/>
        <v>0</v>
      </c>
    </row>
    <row r="334" spans="1:14" outlineLevel="1" x14ac:dyDescent="0.25">
      <c r="A334" s="1038">
        <f t="shared" si="38"/>
        <v>13</v>
      </c>
      <c r="B334" s="995" t="str">
        <f t="shared" si="38"/>
        <v>&lt;TATA Star Bus-32 seater LCV MH08-9358&gt;</v>
      </c>
      <c r="C334" s="1038" t="str">
        <f t="shared" si="38"/>
        <v>N.A.</v>
      </c>
      <c r="D334" s="1053" t="str">
        <f t="shared" si="38"/>
        <v>-</v>
      </c>
      <c r="E334" s="1163">
        <f t="shared" si="38"/>
        <v>0</v>
      </c>
      <c r="F334" s="1140">
        <f t="shared" si="31"/>
        <v>0</v>
      </c>
      <c r="G334" s="1140">
        <f t="shared" si="32"/>
        <v>0</v>
      </c>
      <c r="H334" s="1140">
        <f t="shared" si="35"/>
        <v>0</v>
      </c>
      <c r="I334" s="1135">
        <v>0</v>
      </c>
      <c r="J334" s="1135">
        <v>0</v>
      </c>
      <c r="K334" s="1140"/>
      <c r="L334" s="1140"/>
      <c r="M334" s="1140">
        <f t="shared" si="36"/>
        <v>0</v>
      </c>
      <c r="N334" s="1140">
        <f t="shared" si="37"/>
        <v>0</v>
      </c>
    </row>
    <row r="335" spans="1:14" outlineLevel="1" x14ac:dyDescent="0.25">
      <c r="A335" s="1038">
        <f t="shared" si="38"/>
        <v>14</v>
      </c>
      <c r="B335" s="995" t="str">
        <f t="shared" si="38"/>
        <v>&lt;TATA Star Bus-32 seater LCV MH08-9359&gt;</v>
      </c>
      <c r="C335" s="1038" t="str">
        <f t="shared" si="38"/>
        <v>N.A.</v>
      </c>
      <c r="D335" s="1053" t="str">
        <f t="shared" si="38"/>
        <v>-</v>
      </c>
      <c r="E335" s="1163">
        <f t="shared" si="38"/>
        <v>0</v>
      </c>
      <c r="F335" s="1140">
        <f t="shared" si="31"/>
        <v>0</v>
      </c>
      <c r="G335" s="1140">
        <f t="shared" si="32"/>
        <v>0</v>
      </c>
      <c r="H335" s="1140">
        <f t="shared" si="35"/>
        <v>0</v>
      </c>
      <c r="I335" s="1135">
        <v>0</v>
      </c>
      <c r="J335" s="1135">
        <v>0</v>
      </c>
      <c r="K335" s="1140"/>
      <c r="L335" s="1140"/>
      <c r="M335" s="1140">
        <f t="shared" si="36"/>
        <v>0</v>
      </c>
      <c r="N335" s="1140">
        <f t="shared" si="37"/>
        <v>0</v>
      </c>
    </row>
    <row r="336" spans="1:14" outlineLevel="1" x14ac:dyDescent="0.25">
      <c r="A336" s="1038">
        <f t="shared" si="38"/>
        <v>15</v>
      </c>
      <c r="B336" s="995" t="str">
        <f t="shared" si="38"/>
        <v>&lt;Vehicle No.MH 08-9401 TATA Star Bus 32 seater&gt;</v>
      </c>
      <c r="C336" s="1038" t="str">
        <f t="shared" si="38"/>
        <v>N.A.</v>
      </c>
      <c r="D336" s="1053" t="str">
        <f t="shared" si="38"/>
        <v>-</v>
      </c>
      <c r="E336" s="1163">
        <f t="shared" si="38"/>
        <v>0</v>
      </c>
      <c r="F336" s="1140">
        <f t="shared" si="31"/>
        <v>0</v>
      </c>
      <c r="G336" s="1140">
        <f t="shared" si="32"/>
        <v>0</v>
      </c>
      <c r="H336" s="1140">
        <f t="shared" si="35"/>
        <v>0</v>
      </c>
      <c r="I336" s="1135">
        <v>0</v>
      </c>
      <c r="J336" s="1135">
        <v>0</v>
      </c>
      <c r="K336" s="1140"/>
      <c r="L336" s="1140"/>
      <c r="M336" s="1140">
        <f t="shared" si="36"/>
        <v>0</v>
      </c>
      <c r="N336" s="1140">
        <f t="shared" si="37"/>
        <v>0</v>
      </c>
    </row>
    <row r="337" spans="1:14" outlineLevel="1" x14ac:dyDescent="0.25">
      <c r="A337" s="1038">
        <f t="shared" si="38"/>
        <v>16</v>
      </c>
      <c r="B337" s="995" t="str">
        <f t="shared" si="38"/>
        <v xml:space="preserve"> &lt;Not in use DCM Toyato Bus MH-1&gt;</v>
      </c>
      <c r="C337" s="1038" t="str">
        <f t="shared" si="38"/>
        <v>N.A.</v>
      </c>
      <c r="D337" s="1053" t="str">
        <f t="shared" si="38"/>
        <v>-</v>
      </c>
      <c r="E337" s="1163">
        <f t="shared" si="38"/>
        <v>0</v>
      </c>
      <c r="F337" s="1140">
        <f t="shared" si="31"/>
        <v>0</v>
      </c>
      <c r="G337" s="1140">
        <f t="shared" si="32"/>
        <v>0</v>
      </c>
      <c r="H337" s="1140">
        <f t="shared" si="35"/>
        <v>0</v>
      </c>
      <c r="I337" s="1135">
        <v>0</v>
      </c>
      <c r="J337" s="1135">
        <v>0</v>
      </c>
      <c r="K337" s="1140"/>
      <c r="L337" s="1140"/>
      <c r="M337" s="1140">
        <f t="shared" si="36"/>
        <v>0</v>
      </c>
      <c r="N337" s="1140">
        <f t="shared" si="37"/>
        <v>0</v>
      </c>
    </row>
    <row r="338" spans="1:14" outlineLevel="1" x14ac:dyDescent="0.25">
      <c r="A338" s="1038">
        <f t="shared" si="38"/>
        <v>17</v>
      </c>
      <c r="B338" s="995" t="str">
        <f t="shared" si="38"/>
        <v xml:space="preserve"> &lt;Not in use DCM Toyato Mini Bus&gt;</v>
      </c>
      <c r="C338" s="1038" t="str">
        <f t="shared" si="38"/>
        <v>N.A.</v>
      </c>
      <c r="D338" s="1053" t="str">
        <f t="shared" si="38"/>
        <v>-</v>
      </c>
      <c r="E338" s="1163">
        <f t="shared" si="38"/>
        <v>0</v>
      </c>
      <c r="F338" s="1140">
        <f t="shared" si="31"/>
        <v>0</v>
      </c>
      <c r="G338" s="1140">
        <f t="shared" si="32"/>
        <v>0</v>
      </c>
      <c r="H338" s="1140">
        <f t="shared" si="35"/>
        <v>0</v>
      </c>
      <c r="I338" s="1135">
        <v>0</v>
      </c>
      <c r="J338" s="1135">
        <v>0</v>
      </c>
      <c r="K338" s="1140"/>
      <c r="L338" s="1140"/>
      <c r="M338" s="1140">
        <f t="shared" si="36"/>
        <v>0</v>
      </c>
      <c r="N338" s="1140">
        <f t="shared" si="37"/>
        <v>0</v>
      </c>
    </row>
    <row r="339" spans="1:14" outlineLevel="1" x14ac:dyDescent="0.25">
      <c r="A339" s="1038">
        <f t="shared" si="38"/>
        <v>18</v>
      </c>
      <c r="B339" s="995" t="str">
        <f t="shared" si="38"/>
        <v>&lt;Digital Multimeters, Clamp Meter &amp; Insulation resistance tester for TIC, Stage I&amp;II, Pophali&gt;</v>
      </c>
      <c r="C339" s="1038" t="str">
        <f t="shared" si="38"/>
        <v>N.A.</v>
      </c>
      <c r="D339" s="1053" t="str">
        <f t="shared" si="38"/>
        <v>-</v>
      </c>
      <c r="E339" s="1163">
        <f t="shared" si="38"/>
        <v>0</v>
      </c>
      <c r="F339" s="1140">
        <f t="shared" si="31"/>
        <v>2.8927700000000001E-2</v>
      </c>
      <c r="G339" s="1140">
        <f t="shared" si="32"/>
        <v>2.8927700000000001E-2</v>
      </c>
      <c r="H339" s="1140">
        <f t="shared" si="35"/>
        <v>0</v>
      </c>
      <c r="I339" s="1135">
        <v>0</v>
      </c>
      <c r="J339" s="1135">
        <v>0</v>
      </c>
      <c r="K339" s="1140"/>
      <c r="L339" s="1140"/>
      <c r="M339" s="1140">
        <f t="shared" si="36"/>
        <v>0</v>
      </c>
      <c r="N339" s="1140">
        <f t="shared" si="37"/>
        <v>0</v>
      </c>
    </row>
    <row r="340" spans="1:14" outlineLevel="1" x14ac:dyDescent="0.25">
      <c r="A340" s="1038">
        <f t="shared" si="38"/>
        <v>19</v>
      </c>
      <c r="B340" s="995" t="str">
        <f t="shared" si="38"/>
        <v>&lt;Transformer Winding resistance measurement kit at Stage-III,  Alore&gt;</v>
      </c>
      <c r="C340" s="1038" t="str">
        <f t="shared" si="38"/>
        <v>N.A.</v>
      </c>
      <c r="D340" s="1053" t="str">
        <f t="shared" si="38"/>
        <v>-</v>
      </c>
      <c r="E340" s="1163">
        <f t="shared" si="38"/>
        <v>0</v>
      </c>
      <c r="F340" s="1140">
        <f t="shared" si="31"/>
        <v>2.4337500000000001E-2</v>
      </c>
      <c r="G340" s="1140">
        <f t="shared" si="32"/>
        <v>2.4337500000000001E-2</v>
      </c>
      <c r="H340" s="1140">
        <f t="shared" si="35"/>
        <v>0</v>
      </c>
      <c r="I340" s="1135">
        <v>0</v>
      </c>
      <c r="J340" s="1135">
        <v>0</v>
      </c>
      <c r="K340" s="1140"/>
      <c r="L340" s="1140"/>
      <c r="M340" s="1140">
        <f t="shared" si="36"/>
        <v>0</v>
      </c>
      <c r="N340" s="1140">
        <f t="shared" si="37"/>
        <v>0</v>
      </c>
    </row>
    <row r="341" spans="1:14" outlineLevel="1" x14ac:dyDescent="0.25">
      <c r="A341" s="1038">
        <f t="shared" si="38"/>
        <v>20</v>
      </c>
      <c r="B341" s="995" t="str">
        <f t="shared" si="38"/>
        <v>&lt;Multifunc A3 Scanner &amp; all in one A4 laser printer Technical Purchase , Account Section, H.R. ,MPD&gt;</v>
      </c>
      <c r="C341" s="1038" t="str">
        <f t="shared" si="38"/>
        <v>N.A.</v>
      </c>
      <c r="D341" s="1053" t="str">
        <f t="shared" si="38"/>
        <v>-</v>
      </c>
      <c r="E341" s="1163">
        <f t="shared" si="38"/>
        <v>0</v>
      </c>
      <c r="F341" s="1140">
        <f t="shared" si="31"/>
        <v>3.2520800000000002E-2</v>
      </c>
      <c r="G341" s="1140">
        <f t="shared" si="32"/>
        <v>3.2520800000000002E-2</v>
      </c>
      <c r="H341" s="1140">
        <f t="shared" si="35"/>
        <v>0</v>
      </c>
      <c r="I341" s="1135">
        <v>0</v>
      </c>
      <c r="J341" s="1135">
        <v>0</v>
      </c>
      <c r="K341" s="1140"/>
      <c r="L341" s="1140"/>
      <c r="M341" s="1140">
        <f t="shared" si="36"/>
        <v>0</v>
      </c>
      <c r="N341" s="1140">
        <f t="shared" si="37"/>
        <v>0</v>
      </c>
    </row>
    <row r="342" spans="1:14" outlineLevel="1" x14ac:dyDescent="0.25">
      <c r="A342" s="1038">
        <f t="shared" si="38"/>
        <v>21</v>
      </c>
      <c r="B342" s="995" t="str">
        <f t="shared" si="38"/>
        <v>&lt;Temperature Calibrator at St-IV, KGSC,Pophali&gt;</v>
      </c>
      <c r="C342" s="1038" t="str">
        <f t="shared" si="38"/>
        <v>N.A.</v>
      </c>
      <c r="D342" s="1053" t="str">
        <f t="shared" si="38"/>
        <v>-</v>
      </c>
      <c r="E342" s="1163">
        <f t="shared" si="38"/>
        <v>0</v>
      </c>
      <c r="F342" s="1140">
        <f t="shared" si="31"/>
        <v>1.2272E-2</v>
      </c>
      <c r="G342" s="1140">
        <f t="shared" si="32"/>
        <v>1.2272E-2</v>
      </c>
      <c r="H342" s="1140">
        <f t="shared" si="35"/>
        <v>0</v>
      </c>
      <c r="I342" s="1135">
        <v>0</v>
      </c>
      <c r="J342" s="1135">
        <v>0</v>
      </c>
      <c r="K342" s="1140"/>
      <c r="L342" s="1140"/>
      <c r="M342" s="1140">
        <f t="shared" si="36"/>
        <v>0</v>
      </c>
      <c r="N342" s="1140">
        <f t="shared" si="37"/>
        <v>0</v>
      </c>
    </row>
    <row r="343" spans="1:14" outlineLevel="1" x14ac:dyDescent="0.25">
      <c r="A343" s="1038">
        <f t="shared" ref="A343:E358" si="39">A140</f>
        <v>22</v>
      </c>
      <c r="B343" s="995" t="str">
        <f t="shared" si="39"/>
        <v>&lt; 1 no. new departmental car Maruti Sweft Desire for conveyance of Chief Engr&gt;</v>
      </c>
      <c r="C343" s="1038" t="str">
        <f t="shared" si="39"/>
        <v>N.A.</v>
      </c>
      <c r="D343" s="1053" t="str">
        <f t="shared" si="39"/>
        <v>-</v>
      </c>
      <c r="E343" s="1163">
        <f t="shared" si="39"/>
        <v>0</v>
      </c>
      <c r="F343" s="1140">
        <f t="shared" si="31"/>
        <v>7.7924499999999994E-2</v>
      </c>
      <c r="G343" s="1140">
        <f t="shared" si="32"/>
        <v>7.7924499999999994E-2</v>
      </c>
      <c r="H343" s="1140">
        <f t="shared" si="35"/>
        <v>0</v>
      </c>
      <c r="I343" s="1135">
        <v>0</v>
      </c>
      <c r="J343" s="1135">
        <v>0</v>
      </c>
      <c r="K343" s="1140"/>
      <c r="L343" s="1140"/>
      <c r="M343" s="1140">
        <f t="shared" si="36"/>
        <v>0</v>
      </c>
      <c r="N343" s="1140">
        <f t="shared" si="37"/>
        <v>0</v>
      </c>
    </row>
    <row r="344" spans="1:14" outlineLevel="1" x14ac:dyDescent="0.25">
      <c r="A344" s="1038">
        <f t="shared" si="39"/>
        <v>23</v>
      </c>
      <c r="B344" s="995" t="str">
        <f t="shared" si="39"/>
        <v>&lt;Hitachi A/c Two.NO.VIP Rest House&gt;</v>
      </c>
      <c r="C344" s="1038" t="str">
        <f t="shared" si="39"/>
        <v>N.A.</v>
      </c>
      <c r="D344" s="1053" t="str">
        <f t="shared" si="39"/>
        <v>-</v>
      </c>
      <c r="E344" s="1163">
        <f t="shared" si="39"/>
        <v>0</v>
      </c>
      <c r="F344" s="1140">
        <f t="shared" si="31"/>
        <v>8.0000000000000002E-3</v>
      </c>
      <c r="G344" s="1140">
        <f t="shared" si="32"/>
        <v>8.0000000000000002E-3</v>
      </c>
      <c r="H344" s="1140">
        <f t="shared" si="35"/>
        <v>0</v>
      </c>
      <c r="I344" s="1135">
        <v>0</v>
      </c>
      <c r="J344" s="1135">
        <v>0</v>
      </c>
      <c r="K344" s="1140"/>
      <c r="L344" s="1140"/>
      <c r="M344" s="1140">
        <f t="shared" si="36"/>
        <v>0</v>
      </c>
      <c r="N344" s="1140">
        <f t="shared" si="37"/>
        <v>0</v>
      </c>
    </row>
    <row r="345" spans="1:14" outlineLevel="1" x14ac:dyDescent="0.25">
      <c r="A345" s="1038">
        <f t="shared" si="39"/>
        <v>24</v>
      </c>
      <c r="B345" s="995" t="str">
        <f t="shared" si="39"/>
        <v>&lt;Inverter Split AC Unit, Desert Coolers Water Coolers for KGSC, Pophali&gt;</v>
      </c>
      <c r="C345" s="1038" t="str">
        <f t="shared" si="39"/>
        <v>N.A.</v>
      </c>
      <c r="D345" s="1053" t="str">
        <f t="shared" si="39"/>
        <v>-</v>
      </c>
      <c r="E345" s="1163">
        <f t="shared" si="39"/>
        <v>0</v>
      </c>
      <c r="F345" s="1140">
        <f t="shared" si="31"/>
        <v>7.0799000000000001E-3</v>
      </c>
      <c r="G345" s="1140">
        <f t="shared" si="32"/>
        <v>7.0799000000000001E-3</v>
      </c>
      <c r="H345" s="1140">
        <f t="shared" si="35"/>
        <v>0</v>
      </c>
      <c r="I345" s="1135">
        <v>0</v>
      </c>
      <c r="J345" s="1135">
        <v>0</v>
      </c>
      <c r="K345" s="1140"/>
      <c r="L345" s="1140"/>
      <c r="M345" s="1140">
        <f t="shared" si="36"/>
        <v>0</v>
      </c>
      <c r="N345" s="1140">
        <f t="shared" si="37"/>
        <v>0</v>
      </c>
    </row>
    <row r="346" spans="1:14" outlineLevel="1" x14ac:dyDescent="0.25">
      <c r="A346" s="1038">
        <f t="shared" si="39"/>
        <v>25</v>
      </c>
      <c r="B346" s="995" t="str">
        <f t="shared" si="39"/>
        <v>&lt;Advanced ISDN EPABX system for Koyna Generating St ntercom Telephone Advanced ISDN EPABX system for Koyna Generating Station Complex&gt;</v>
      </c>
      <c r="C346" s="1038" t="str">
        <f t="shared" si="39"/>
        <v>N.A.</v>
      </c>
      <c r="D346" s="1053" t="str">
        <f t="shared" si="39"/>
        <v>-</v>
      </c>
      <c r="E346" s="1163">
        <f t="shared" si="39"/>
        <v>0</v>
      </c>
      <c r="F346" s="1140">
        <f t="shared" si="31"/>
        <v>2.9644799999999999E-2</v>
      </c>
      <c r="G346" s="1140">
        <f t="shared" si="32"/>
        <v>2.9644799999999999E-2</v>
      </c>
      <c r="H346" s="1140">
        <f t="shared" si="35"/>
        <v>0</v>
      </c>
      <c r="I346" s="1135">
        <v>0</v>
      </c>
      <c r="J346" s="1135">
        <v>0</v>
      </c>
      <c r="K346" s="1140"/>
      <c r="L346" s="1140"/>
      <c r="M346" s="1140">
        <f t="shared" si="36"/>
        <v>0</v>
      </c>
      <c r="N346" s="1140">
        <f t="shared" si="37"/>
        <v>0</v>
      </c>
    </row>
    <row r="347" spans="1:14" outlineLevel="1" x14ac:dyDescent="0.25">
      <c r="A347" s="1038">
        <f t="shared" si="39"/>
        <v>26</v>
      </c>
      <c r="B347" s="995" t="str">
        <f t="shared" si="39"/>
        <v>&lt;TATA Sumo MH-14/9763 1 No&gt;</v>
      </c>
      <c r="C347" s="1038" t="str">
        <f t="shared" si="39"/>
        <v>N.A.</v>
      </c>
      <c r="D347" s="1053" t="str">
        <f t="shared" si="39"/>
        <v>-</v>
      </c>
      <c r="E347" s="1163">
        <f t="shared" si="39"/>
        <v>0</v>
      </c>
      <c r="F347" s="1140">
        <f t="shared" si="31"/>
        <v>4.1196799999999999E-2</v>
      </c>
      <c r="G347" s="1140">
        <f t="shared" si="32"/>
        <v>4.1196799999999999E-2</v>
      </c>
      <c r="H347" s="1140">
        <f t="shared" si="35"/>
        <v>0</v>
      </c>
      <c r="I347" s="1135">
        <v>0</v>
      </c>
      <c r="J347" s="1135">
        <v>0</v>
      </c>
      <c r="K347" s="1140"/>
      <c r="L347" s="1140"/>
      <c r="M347" s="1140">
        <f t="shared" si="36"/>
        <v>0</v>
      </c>
      <c r="N347" s="1140">
        <f t="shared" si="37"/>
        <v>0</v>
      </c>
    </row>
    <row r="348" spans="1:14" outlineLevel="1" x14ac:dyDescent="0.25">
      <c r="A348" s="1038">
        <f t="shared" si="39"/>
        <v>27</v>
      </c>
      <c r="B348" s="995" t="str">
        <f t="shared" si="39"/>
        <v>&lt;Ambulance TATA make MH-31/4475 1 No&gt;</v>
      </c>
      <c r="C348" s="1038" t="str">
        <f t="shared" si="39"/>
        <v>N.A.</v>
      </c>
      <c r="D348" s="1053" t="str">
        <f t="shared" si="39"/>
        <v>-</v>
      </c>
      <c r="E348" s="1163">
        <f t="shared" si="39"/>
        <v>0</v>
      </c>
      <c r="F348" s="1140">
        <f t="shared" ref="F348:F410" si="40">F145+I145</f>
        <v>3.6143000000000002E-2</v>
      </c>
      <c r="G348" s="1140">
        <f t="shared" ref="G348:G410" si="41">G145+M145</f>
        <v>3.6143000000000002E-2</v>
      </c>
      <c r="H348" s="1140">
        <f t="shared" si="35"/>
        <v>0</v>
      </c>
      <c r="I348" s="1135">
        <v>0</v>
      </c>
      <c r="J348" s="1135">
        <v>0</v>
      </c>
      <c r="K348" s="1140"/>
      <c r="L348" s="1140"/>
      <c r="M348" s="1140">
        <f t="shared" si="36"/>
        <v>0</v>
      </c>
      <c r="N348" s="1140">
        <f t="shared" si="37"/>
        <v>0</v>
      </c>
    </row>
    <row r="349" spans="1:14" outlineLevel="1" x14ac:dyDescent="0.25">
      <c r="A349" s="1038">
        <f t="shared" si="39"/>
        <v>28</v>
      </c>
      <c r="B349" s="995" t="str">
        <f t="shared" si="39"/>
        <v>&lt;Supply of 1 No of Ambulance Vane for Pophali&gt;</v>
      </c>
      <c r="C349" s="1038" t="str">
        <f t="shared" si="39"/>
        <v>N.A.</v>
      </c>
      <c r="D349" s="1053" t="str">
        <f t="shared" si="39"/>
        <v>-</v>
      </c>
      <c r="E349" s="1163">
        <f t="shared" si="39"/>
        <v>0</v>
      </c>
      <c r="F349" s="1140">
        <f t="shared" si="40"/>
        <v>0.14882899999999999</v>
      </c>
      <c r="G349" s="1140">
        <f t="shared" si="41"/>
        <v>0.14882899999999999</v>
      </c>
      <c r="H349" s="1140">
        <f t="shared" si="35"/>
        <v>0</v>
      </c>
      <c r="I349" s="1135">
        <v>0</v>
      </c>
      <c r="J349" s="1135">
        <v>0</v>
      </c>
      <c r="K349" s="1140"/>
      <c r="L349" s="1140"/>
      <c r="M349" s="1140">
        <f t="shared" si="36"/>
        <v>0</v>
      </c>
      <c r="N349" s="1140">
        <f t="shared" si="37"/>
        <v>0</v>
      </c>
    </row>
    <row r="350" spans="1:14" outlineLevel="1" x14ac:dyDescent="0.25">
      <c r="A350" s="1038">
        <f t="shared" si="39"/>
        <v>29</v>
      </c>
      <c r="B350" s="995" t="str">
        <f t="shared" si="39"/>
        <v>&lt;Supply of 1 No of Ambulance Vane for Pophali&gt;</v>
      </c>
      <c r="C350" s="1038" t="str">
        <f t="shared" si="39"/>
        <v>N.A.</v>
      </c>
      <c r="D350" s="1053" t="str">
        <f t="shared" si="39"/>
        <v>-</v>
      </c>
      <c r="E350" s="1163">
        <f t="shared" si="39"/>
        <v>0</v>
      </c>
      <c r="F350" s="1140">
        <f t="shared" si="40"/>
        <v>0.14882899999999999</v>
      </c>
      <c r="G350" s="1140">
        <f t="shared" si="41"/>
        <v>0.14882899999999999</v>
      </c>
      <c r="H350" s="1140">
        <f t="shared" si="35"/>
        <v>0</v>
      </c>
      <c r="I350" s="1135">
        <v>0</v>
      </c>
      <c r="J350" s="1135">
        <v>0</v>
      </c>
      <c r="K350" s="1140"/>
      <c r="L350" s="1140"/>
      <c r="M350" s="1140">
        <f t="shared" si="36"/>
        <v>0</v>
      </c>
      <c r="N350" s="1140">
        <f t="shared" si="37"/>
        <v>0</v>
      </c>
    </row>
    <row r="351" spans="1:14" outlineLevel="1" x14ac:dyDescent="0.25">
      <c r="A351" s="1038">
        <f t="shared" si="39"/>
        <v>30</v>
      </c>
      <c r="B351" s="995" t="str">
        <f t="shared" si="39"/>
        <v>&lt;HITACHI Make 2 TR non inverter split Air conditioner&gt;</v>
      </c>
      <c r="C351" s="1038" t="str">
        <f t="shared" si="39"/>
        <v>N.A.</v>
      </c>
      <c r="D351" s="1053" t="str">
        <f t="shared" si="39"/>
        <v>-</v>
      </c>
      <c r="E351" s="1163">
        <f t="shared" si="39"/>
        <v>0</v>
      </c>
      <c r="F351" s="1140">
        <f t="shared" si="40"/>
        <v>0.16739329999999999</v>
      </c>
      <c r="G351" s="1140">
        <f t="shared" si="41"/>
        <v>0.16739329999999999</v>
      </c>
      <c r="H351" s="1140">
        <f t="shared" si="35"/>
        <v>0</v>
      </c>
      <c r="I351" s="1135">
        <v>0</v>
      </c>
      <c r="J351" s="1135">
        <v>0</v>
      </c>
      <c r="K351" s="1140"/>
      <c r="L351" s="1140"/>
      <c r="M351" s="1140">
        <f t="shared" si="36"/>
        <v>0</v>
      </c>
      <c r="N351" s="1140">
        <f t="shared" si="37"/>
        <v>0</v>
      </c>
    </row>
    <row r="352" spans="1:14" outlineLevel="1" x14ac:dyDescent="0.25">
      <c r="A352" s="1038">
        <f t="shared" si="39"/>
        <v>31</v>
      </c>
      <c r="B352" s="995" t="str">
        <f t="shared" si="39"/>
        <v>&lt;250 KVA D.G. Set Model KG1-250WS&gt;</v>
      </c>
      <c r="C352" s="1038" t="str">
        <f t="shared" si="39"/>
        <v>N.A.</v>
      </c>
      <c r="D352" s="1053" t="str">
        <f t="shared" si="39"/>
        <v>-</v>
      </c>
      <c r="E352" s="1163">
        <f t="shared" si="39"/>
        <v>0</v>
      </c>
      <c r="F352" s="1140">
        <f t="shared" si="40"/>
        <v>0.192222</v>
      </c>
      <c r="G352" s="1140">
        <f t="shared" si="41"/>
        <v>0.192222</v>
      </c>
      <c r="H352" s="1140">
        <f t="shared" si="35"/>
        <v>0</v>
      </c>
      <c r="I352" s="1135">
        <v>0</v>
      </c>
      <c r="J352" s="1135">
        <v>0</v>
      </c>
      <c r="K352" s="1140"/>
      <c r="L352" s="1140"/>
      <c r="M352" s="1140">
        <f t="shared" si="36"/>
        <v>0</v>
      </c>
      <c r="N352" s="1140">
        <f t="shared" si="37"/>
        <v>0</v>
      </c>
    </row>
    <row r="353" spans="1:14" outlineLevel="1" x14ac:dyDescent="0.25">
      <c r="A353" s="1038">
        <f t="shared" si="39"/>
        <v>32</v>
      </c>
      <c r="B353" s="995" t="str">
        <f t="shared" si="39"/>
        <v>&lt;Dell laptops at KGSC Pophali&gt;</v>
      </c>
      <c r="C353" s="1038" t="str">
        <f t="shared" si="39"/>
        <v>N.A.</v>
      </c>
      <c r="D353" s="1053" t="str">
        <f t="shared" si="39"/>
        <v>-</v>
      </c>
      <c r="E353" s="1163">
        <f t="shared" si="39"/>
        <v>0</v>
      </c>
      <c r="F353" s="1140">
        <f t="shared" si="40"/>
        <v>1.5599999999999999E-2</v>
      </c>
      <c r="G353" s="1140">
        <f t="shared" si="41"/>
        <v>1.5599999999999999E-2</v>
      </c>
      <c r="H353" s="1140">
        <f t="shared" si="35"/>
        <v>0</v>
      </c>
      <c r="I353" s="1135">
        <v>0</v>
      </c>
      <c r="J353" s="1135">
        <v>0</v>
      </c>
      <c r="K353" s="1140"/>
      <c r="L353" s="1140"/>
      <c r="M353" s="1140">
        <f t="shared" si="36"/>
        <v>0</v>
      </c>
      <c r="N353" s="1140">
        <f t="shared" si="37"/>
        <v>0</v>
      </c>
    </row>
    <row r="354" spans="1:14" outlineLevel="1" x14ac:dyDescent="0.25">
      <c r="A354" s="1038">
        <f t="shared" si="39"/>
        <v>33</v>
      </c>
      <c r="B354" s="995" t="str">
        <f t="shared" si="39"/>
        <v>&lt;A.C. Plant chiller 515 to 535 TRx2 at kgsc,Pophali&gt;</v>
      </c>
      <c r="C354" s="1038" t="str">
        <f t="shared" si="39"/>
        <v>N.A.</v>
      </c>
      <c r="D354" s="1053" t="str">
        <f t="shared" si="39"/>
        <v>-</v>
      </c>
      <c r="E354" s="1163">
        <f t="shared" si="39"/>
        <v>0</v>
      </c>
      <c r="F354" s="1140">
        <f t="shared" si="40"/>
        <v>2.1143972</v>
      </c>
      <c r="G354" s="1140">
        <f t="shared" si="41"/>
        <v>2.1143972</v>
      </c>
      <c r="H354" s="1140">
        <f t="shared" si="35"/>
        <v>0</v>
      </c>
      <c r="I354" s="1135">
        <v>0</v>
      </c>
      <c r="J354" s="1135">
        <v>0</v>
      </c>
      <c r="K354" s="1140"/>
      <c r="L354" s="1140"/>
      <c r="M354" s="1140">
        <f t="shared" si="36"/>
        <v>0</v>
      </c>
      <c r="N354" s="1140">
        <f t="shared" si="37"/>
        <v>0</v>
      </c>
    </row>
    <row r="355" spans="1:14" outlineLevel="1" x14ac:dyDescent="0.25">
      <c r="A355" s="1038">
        <f t="shared" si="39"/>
        <v>34</v>
      </c>
      <c r="B355" s="995" t="str">
        <f t="shared" si="39"/>
        <v>&lt;Supply of RDP make Computers at KGSC&gt;</v>
      </c>
      <c r="C355" s="1038" t="str">
        <f t="shared" si="39"/>
        <v>N.A.</v>
      </c>
      <c r="D355" s="1053" t="str">
        <f t="shared" si="39"/>
        <v>-</v>
      </c>
      <c r="E355" s="1163">
        <f t="shared" si="39"/>
        <v>0</v>
      </c>
      <c r="F355" s="1140">
        <f t="shared" si="40"/>
        <v>0.43134899999999998</v>
      </c>
      <c r="G355" s="1140">
        <f t="shared" si="41"/>
        <v>0.43134899999999998</v>
      </c>
      <c r="H355" s="1140">
        <f t="shared" si="35"/>
        <v>0</v>
      </c>
      <c r="I355" s="1135">
        <v>0</v>
      </c>
      <c r="J355" s="1135">
        <v>0</v>
      </c>
      <c r="K355" s="1140"/>
      <c r="L355" s="1140"/>
      <c r="M355" s="1140">
        <f t="shared" si="36"/>
        <v>0</v>
      </c>
      <c r="N355" s="1140">
        <f t="shared" si="37"/>
        <v>0</v>
      </c>
    </row>
    <row r="356" spans="1:14" outlineLevel="1" x14ac:dyDescent="0.25">
      <c r="A356" s="1038">
        <f t="shared" si="39"/>
        <v>35</v>
      </c>
      <c r="B356" s="995" t="str">
        <f t="shared" si="39"/>
        <v>&lt;Welding Machine for KDPH&gt;</v>
      </c>
      <c r="C356" s="1038" t="str">
        <f t="shared" si="39"/>
        <v>N.A.</v>
      </c>
      <c r="D356" s="1053" t="str">
        <f t="shared" si="39"/>
        <v>-</v>
      </c>
      <c r="E356" s="1163">
        <f t="shared" si="39"/>
        <v>0</v>
      </c>
      <c r="F356" s="1140">
        <f t="shared" si="40"/>
        <v>1.039E-3</v>
      </c>
      <c r="G356" s="1140">
        <f t="shared" si="41"/>
        <v>1.039E-3</v>
      </c>
      <c r="H356" s="1140">
        <f t="shared" si="35"/>
        <v>0</v>
      </c>
      <c r="I356" s="1135">
        <v>0</v>
      </c>
      <c r="J356" s="1135">
        <v>0</v>
      </c>
      <c r="K356" s="1140"/>
      <c r="L356" s="1140"/>
      <c r="M356" s="1140">
        <f t="shared" si="36"/>
        <v>0</v>
      </c>
      <c r="N356" s="1140">
        <f t="shared" si="37"/>
        <v>0</v>
      </c>
    </row>
    <row r="357" spans="1:14" outlineLevel="1" x14ac:dyDescent="0.25">
      <c r="A357" s="1038">
        <f t="shared" si="39"/>
        <v>36</v>
      </c>
      <c r="B357" s="995" t="str">
        <f t="shared" si="39"/>
        <v>&lt;Material handling trolley for Majot store&gt;</v>
      </c>
      <c r="C357" s="1038" t="str">
        <f t="shared" si="39"/>
        <v>N.A.</v>
      </c>
      <c r="D357" s="1053" t="str">
        <f t="shared" si="39"/>
        <v>-</v>
      </c>
      <c r="E357" s="1163">
        <f t="shared" si="39"/>
        <v>0</v>
      </c>
      <c r="F357" s="1140">
        <f t="shared" si="40"/>
        <v>1.4197999999999999E-3</v>
      </c>
      <c r="G357" s="1140">
        <f t="shared" si="41"/>
        <v>1.4197999999999999E-3</v>
      </c>
      <c r="H357" s="1140">
        <f t="shared" si="35"/>
        <v>0</v>
      </c>
      <c r="I357" s="1135">
        <v>0</v>
      </c>
      <c r="J357" s="1135">
        <v>0</v>
      </c>
      <c r="K357" s="1140"/>
      <c r="L357" s="1140"/>
      <c r="M357" s="1140">
        <f t="shared" ref="M357:M410" si="42">SUM(J357:L357)</f>
        <v>0</v>
      </c>
      <c r="N357" s="1140">
        <f t="shared" si="37"/>
        <v>0</v>
      </c>
    </row>
    <row r="358" spans="1:14" outlineLevel="1" x14ac:dyDescent="0.25">
      <c r="A358" s="1038">
        <f t="shared" si="39"/>
        <v>37</v>
      </c>
      <c r="B358" s="995" t="str">
        <f t="shared" si="39"/>
        <v>&lt;Canon  LiDe 300 IN Scanner&gt;</v>
      </c>
      <c r="C358" s="1038" t="str">
        <f t="shared" si="39"/>
        <v>N.A.</v>
      </c>
      <c r="D358" s="1053" t="str">
        <f t="shared" si="39"/>
        <v>-</v>
      </c>
      <c r="E358" s="1163">
        <f t="shared" si="39"/>
        <v>0</v>
      </c>
      <c r="F358" s="1140">
        <f t="shared" si="40"/>
        <v>4.8000000000000001E-4</v>
      </c>
      <c r="G358" s="1140">
        <f t="shared" si="41"/>
        <v>4.8000000000000001E-4</v>
      </c>
      <c r="H358" s="1140">
        <f t="shared" si="35"/>
        <v>0</v>
      </c>
      <c r="I358" s="1135">
        <v>0</v>
      </c>
      <c r="J358" s="1135">
        <v>0</v>
      </c>
      <c r="K358" s="1140"/>
      <c r="L358" s="1140"/>
      <c r="M358" s="1140">
        <f t="shared" si="42"/>
        <v>0</v>
      </c>
      <c r="N358" s="1140">
        <f t="shared" si="37"/>
        <v>0</v>
      </c>
    </row>
    <row r="359" spans="1:14" outlineLevel="1" x14ac:dyDescent="0.25">
      <c r="A359" s="1038">
        <f t="shared" ref="A359:E374" si="43">A156</f>
        <v>38</v>
      </c>
      <c r="B359" s="995" t="str">
        <f t="shared" si="43"/>
        <v>&lt;Supply of Pedestal fan at KDPH&gt;</v>
      </c>
      <c r="C359" s="1038" t="str">
        <f t="shared" si="43"/>
        <v>N.A.</v>
      </c>
      <c r="D359" s="1053" t="str">
        <f t="shared" si="43"/>
        <v>-</v>
      </c>
      <c r="E359" s="1163">
        <f t="shared" si="43"/>
        <v>0</v>
      </c>
      <c r="F359" s="1140">
        <f t="shared" si="40"/>
        <v>1.50002E-2</v>
      </c>
      <c r="G359" s="1140">
        <f t="shared" si="41"/>
        <v>1.50002E-2</v>
      </c>
      <c r="H359" s="1140">
        <f t="shared" si="35"/>
        <v>0</v>
      </c>
      <c r="I359" s="1135">
        <v>0</v>
      </c>
      <c r="J359" s="1135">
        <v>0</v>
      </c>
      <c r="K359" s="1140"/>
      <c r="L359" s="1140"/>
      <c r="M359" s="1140">
        <f t="shared" si="42"/>
        <v>0</v>
      </c>
      <c r="N359" s="1140">
        <f t="shared" si="37"/>
        <v>0</v>
      </c>
    </row>
    <row r="360" spans="1:14" outlineLevel="1" x14ac:dyDescent="0.25">
      <c r="A360" s="1038">
        <f t="shared" si="43"/>
        <v>39</v>
      </c>
      <c r="B360" s="995" t="str">
        <f t="shared" si="43"/>
        <v>&lt;Supply of Refrigerator 290 LTR double door capacity&gt;</v>
      </c>
      <c r="C360" s="1038" t="str">
        <f t="shared" si="43"/>
        <v>N.A.</v>
      </c>
      <c r="D360" s="1053" t="str">
        <f t="shared" si="43"/>
        <v>-</v>
      </c>
      <c r="E360" s="1163">
        <f t="shared" si="43"/>
        <v>0</v>
      </c>
      <c r="F360" s="1140">
        <f t="shared" si="40"/>
        <v>2.2000000000000001E-3</v>
      </c>
      <c r="G360" s="1140">
        <f t="shared" si="41"/>
        <v>2.2000000000000001E-3</v>
      </c>
      <c r="H360" s="1140">
        <f t="shared" si="35"/>
        <v>0</v>
      </c>
      <c r="I360" s="1135">
        <v>0</v>
      </c>
      <c r="J360" s="1135">
        <v>0</v>
      </c>
      <c r="K360" s="1140"/>
      <c r="L360" s="1140"/>
      <c r="M360" s="1140">
        <f t="shared" si="42"/>
        <v>0</v>
      </c>
      <c r="N360" s="1140">
        <f t="shared" si="37"/>
        <v>0</v>
      </c>
    </row>
    <row r="361" spans="1:14" outlineLevel="1" x14ac:dyDescent="0.25">
      <c r="A361" s="1038">
        <f t="shared" si="43"/>
        <v>40</v>
      </c>
      <c r="B361" s="995" t="str">
        <f t="shared" si="43"/>
        <v>&lt;Supply of Refrigerator 290 LTR double door capacity&gt;</v>
      </c>
      <c r="C361" s="1038" t="str">
        <f t="shared" si="43"/>
        <v>N.A.</v>
      </c>
      <c r="D361" s="1053" t="str">
        <f t="shared" si="43"/>
        <v>-</v>
      </c>
      <c r="E361" s="1163">
        <f t="shared" si="43"/>
        <v>0</v>
      </c>
      <c r="F361" s="1140">
        <f t="shared" si="40"/>
        <v>2.2000000000000001E-3</v>
      </c>
      <c r="G361" s="1140">
        <f t="shared" si="41"/>
        <v>2.2000000000000001E-3</v>
      </c>
      <c r="H361" s="1140">
        <f t="shared" si="35"/>
        <v>0</v>
      </c>
      <c r="I361" s="1135">
        <v>0</v>
      </c>
      <c r="J361" s="1135">
        <v>0</v>
      </c>
      <c r="K361" s="1140"/>
      <c r="L361" s="1140"/>
      <c r="M361" s="1140">
        <f t="shared" si="42"/>
        <v>0</v>
      </c>
      <c r="N361" s="1140">
        <f t="shared" si="37"/>
        <v>0</v>
      </c>
    </row>
    <row r="362" spans="1:14" outlineLevel="1" x14ac:dyDescent="0.25">
      <c r="A362" s="1038">
        <f t="shared" si="43"/>
        <v>41</v>
      </c>
      <c r="B362" s="995" t="str">
        <f t="shared" si="43"/>
        <v>&lt;HEAVY DUTY AIR PURIFIURE 230V,50HZ&gt;</v>
      </c>
      <c r="C362" s="1038" t="str">
        <f t="shared" si="43"/>
        <v>N.A.</v>
      </c>
      <c r="D362" s="1053" t="str">
        <f t="shared" si="43"/>
        <v>-</v>
      </c>
      <c r="E362" s="1163">
        <f t="shared" si="43"/>
        <v>0</v>
      </c>
      <c r="F362" s="1140">
        <f t="shared" si="40"/>
        <v>7.0000000000000001E-3</v>
      </c>
      <c r="G362" s="1140">
        <f t="shared" si="41"/>
        <v>7.0000000000000001E-3</v>
      </c>
      <c r="H362" s="1140">
        <f t="shared" si="35"/>
        <v>0</v>
      </c>
      <c r="I362" s="1135">
        <v>0</v>
      </c>
      <c r="J362" s="1135">
        <v>0</v>
      </c>
      <c r="K362" s="1140"/>
      <c r="L362" s="1140"/>
      <c r="M362" s="1140">
        <f t="shared" si="42"/>
        <v>0</v>
      </c>
      <c r="N362" s="1140">
        <f t="shared" si="37"/>
        <v>0</v>
      </c>
    </row>
    <row r="363" spans="1:14" outlineLevel="1" x14ac:dyDescent="0.25">
      <c r="A363" s="1038">
        <f t="shared" si="43"/>
        <v>42</v>
      </c>
      <c r="B363" s="995" t="str">
        <f t="shared" si="43"/>
        <v>&lt;HEAVY DUTY AIR PURIFIURE 230V,50HZ&gt;</v>
      </c>
      <c r="C363" s="1038" t="str">
        <f t="shared" si="43"/>
        <v>N.A.</v>
      </c>
      <c r="D363" s="1053" t="str">
        <f t="shared" si="43"/>
        <v>-</v>
      </c>
      <c r="E363" s="1163">
        <f t="shared" si="43"/>
        <v>0</v>
      </c>
      <c r="F363" s="1140">
        <f t="shared" si="40"/>
        <v>3.5000000000000001E-3</v>
      </c>
      <c r="G363" s="1140">
        <f t="shared" si="41"/>
        <v>3.5000000000000001E-3</v>
      </c>
      <c r="H363" s="1140">
        <f t="shared" si="35"/>
        <v>0</v>
      </c>
      <c r="I363" s="1135">
        <v>0</v>
      </c>
      <c r="J363" s="1135">
        <v>0</v>
      </c>
      <c r="K363" s="1140"/>
      <c r="L363" s="1140"/>
      <c r="M363" s="1140">
        <f t="shared" si="42"/>
        <v>0</v>
      </c>
      <c r="N363" s="1140">
        <f t="shared" si="37"/>
        <v>0</v>
      </c>
    </row>
    <row r="364" spans="1:14" outlineLevel="1" x14ac:dyDescent="0.25">
      <c r="A364" s="1038">
        <f t="shared" si="43"/>
        <v>43</v>
      </c>
      <c r="B364" s="995" t="str">
        <f t="shared" si="43"/>
        <v>&lt;HEAVY DUTY AIR PURIFIURE 230V,50HZ&gt;</v>
      </c>
      <c r="C364" s="1038" t="str">
        <f t="shared" si="43"/>
        <v>N.A.</v>
      </c>
      <c r="D364" s="1053" t="str">
        <f t="shared" si="43"/>
        <v>-</v>
      </c>
      <c r="E364" s="1163">
        <f t="shared" si="43"/>
        <v>0</v>
      </c>
      <c r="F364" s="1140">
        <f t="shared" si="40"/>
        <v>3.5000000000000001E-3</v>
      </c>
      <c r="G364" s="1140">
        <f t="shared" si="41"/>
        <v>3.5000000000000001E-3</v>
      </c>
      <c r="H364" s="1140">
        <f t="shared" si="35"/>
        <v>0</v>
      </c>
      <c r="I364" s="1135">
        <v>0</v>
      </c>
      <c r="J364" s="1135">
        <v>0</v>
      </c>
      <c r="K364" s="1140"/>
      <c r="L364" s="1140"/>
      <c r="M364" s="1140">
        <f t="shared" si="42"/>
        <v>0</v>
      </c>
      <c r="N364" s="1140">
        <f t="shared" si="37"/>
        <v>0</v>
      </c>
    </row>
    <row r="365" spans="1:14" outlineLevel="1" x14ac:dyDescent="0.25">
      <c r="A365" s="1038">
        <f t="shared" si="43"/>
        <v>44</v>
      </c>
      <c r="B365" s="995" t="str">
        <f t="shared" si="43"/>
        <v>&lt;HEAVY DUTY AIR PURIFIURE 230V,50HZ&gt;</v>
      </c>
      <c r="C365" s="1038" t="str">
        <f t="shared" si="43"/>
        <v>N.A.</v>
      </c>
      <c r="D365" s="1053" t="str">
        <f t="shared" si="43"/>
        <v>-</v>
      </c>
      <c r="E365" s="1163">
        <f t="shared" si="43"/>
        <v>0</v>
      </c>
      <c r="F365" s="1140">
        <f t="shared" si="40"/>
        <v>3.5000000000000001E-3</v>
      </c>
      <c r="G365" s="1140">
        <f t="shared" si="41"/>
        <v>3.5000000000000001E-3</v>
      </c>
      <c r="H365" s="1140">
        <f t="shared" si="35"/>
        <v>0</v>
      </c>
      <c r="I365" s="1135">
        <v>0</v>
      </c>
      <c r="J365" s="1135">
        <v>0</v>
      </c>
      <c r="K365" s="1140"/>
      <c r="L365" s="1140"/>
      <c r="M365" s="1140">
        <f t="shared" si="42"/>
        <v>0</v>
      </c>
      <c r="N365" s="1140">
        <f t="shared" si="37"/>
        <v>0</v>
      </c>
    </row>
    <row r="366" spans="1:14" outlineLevel="1" x14ac:dyDescent="0.25">
      <c r="A366" s="1038">
        <f t="shared" si="43"/>
        <v>45</v>
      </c>
      <c r="B366" s="995" t="str">
        <f t="shared" si="43"/>
        <v>&lt;Redmi 10 prime Mobile Black for Chief Engineer&gt;</v>
      </c>
      <c r="C366" s="1038" t="str">
        <f t="shared" si="43"/>
        <v>N.A.</v>
      </c>
      <c r="D366" s="1053" t="str">
        <f t="shared" si="43"/>
        <v>-</v>
      </c>
      <c r="E366" s="1163">
        <f t="shared" si="43"/>
        <v>0</v>
      </c>
      <c r="F366" s="1140">
        <f t="shared" si="40"/>
        <v>1.5E-3</v>
      </c>
      <c r="G366" s="1140">
        <f t="shared" si="41"/>
        <v>1.5E-3</v>
      </c>
      <c r="H366" s="1140">
        <f t="shared" si="35"/>
        <v>0</v>
      </c>
      <c r="I366" s="1135">
        <v>0</v>
      </c>
      <c r="J366" s="1135">
        <v>0</v>
      </c>
      <c r="K366" s="1140"/>
      <c r="L366" s="1140"/>
      <c r="M366" s="1140">
        <f t="shared" si="42"/>
        <v>0</v>
      </c>
      <c r="N366" s="1140">
        <f t="shared" si="37"/>
        <v>0</v>
      </c>
    </row>
    <row r="367" spans="1:14" outlineLevel="1" x14ac:dyDescent="0.25">
      <c r="A367" s="1038">
        <f t="shared" si="43"/>
        <v>46</v>
      </c>
      <c r="B367" s="995" t="str">
        <f t="shared" si="43"/>
        <v>&lt;TATA Sumo MH-14/9763 1 No&gt;</v>
      </c>
      <c r="C367" s="1038" t="str">
        <f t="shared" si="43"/>
        <v>N.A.</v>
      </c>
      <c r="D367" s="1053" t="str">
        <f t="shared" si="43"/>
        <v>-</v>
      </c>
      <c r="E367" s="1163">
        <f t="shared" si="43"/>
        <v>0</v>
      </c>
      <c r="F367" s="1140">
        <f t="shared" si="40"/>
        <v>0</v>
      </c>
      <c r="G367" s="1140">
        <f t="shared" si="41"/>
        <v>0</v>
      </c>
      <c r="H367" s="1140">
        <f t="shared" si="35"/>
        <v>0</v>
      </c>
      <c r="I367" s="1140">
        <v>0</v>
      </c>
      <c r="J367" s="1140">
        <v>0</v>
      </c>
      <c r="K367" s="1140"/>
      <c r="L367" s="1140"/>
      <c r="M367" s="1140">
        <f t="shared" si="42"/>
        <v>0</v>
      </c>
      <c r="N367" s="1140">
        <f t="shared" si="37"/>
        <v>0</v>
      </c>
    </row>
    <row r="368" spans="1:14" outlineLevel="1" x14ac:dyDescent="0.25">
      <c r="A368" s="1038">
        <f t="shared" si="43"/>
        <v>47</v>
      </c>
      <c r="B368" s="995" t="str">
        <f t="shared" si="43"/>
        <v>&lt;Ambulance TATA make MH-31/4475 1 No&gt;</v>
      </c>
      <c r="C368" s="1038" t="str">
        <f t="shared" si="43"/>
        <v>N.A.</v>
      </c>
      <c r="D368" s="1053" t="str">
        <f t="shared" si="43"/>
        <v>-</v>
      </c>
      <c r="E368" s="1163">
        <f t="shared" si="43"/>
        <v>0</v>
      </c>
      <c r="F368" s="1140">
        <f t="shared" si="40"/>
        <v>0</v>
      </c>
      <c r="G368" s="1140">
        <f t="shared" si="41"/>
        <v>0</v>
      </c>
      <c r="H368" s="1140">
        <f t="shared" si="35"/>
        <v>0</v>
      </c>
      <c r="I368" s="1140">
        <v>0</v>
      </c>
      <c r="J368" s="1140">
        <v>0</v>
      </c>
      <c r="K368" s="1140"/>
      <c r="L368" s="1140"/>
      <c r="M368" s="1140">
        <f t="shared" si="42"/>
        <v>0</v>
      </c>
      <c r="N368" s="1140">
        <f t="shared" si="37"/>
        <v>0</v>
      </c>
    </row>
    <row r="369" spans="1:14" outlineLevel="1" x14ac:dyDescent="0.25">
      <c r="A369" s="967">
        <f t="shared" si="43"/>
        <v>48</v>
      </c>
      <c r="B369" s="968" t="str">
        <f t="shared" si="43"/>
        <v xml:space="preserve">     &lt;Supply of Two Post Lift (4 Ton) for Vehicle Maint.&gt;</v>
      </c>
      <c r="C369" s="967" t="str">
        <f t="shared" si="43"/>
        <v>N.A.</v>
      </c>
      <c r="D369" s="1052" t="str">
        <f t="shared" si="43"/>
        <v>-</v>
      </c>
      <c r="E369" s="1162">
        <f t="shared" si="43"/>
        <v>0</v>
      </c>
      <c r="F369" s="1146">
        <f t="shared" si="40"/>
        <v>1.4396000000000001E-2</v>
      </c>
      <c r="G369" s="1146">
        <f t="shared" si="41"/>
        <v>1.4396000000000001E-2</v>
      </c>
      <c r="H369" s="1146">
        <f t="shared" si="35"/>
        <v>0</v>
      </c>
      <c r="I369" s="1146">
        <v>0</v>
      </c>
      <c r="J369" s="1146">
        <v>0</v>
      </c>
      <c r="K369" s="1146"/>
      <c r="L369" s="1146"/>
      <c r="M369" s="1146">
        <f t="shared" si="42"/>
        <v>0</v>
      </c>
      <c r="N369" s="1146">
        <f t="shared" si="37"/>
        <v>0</v>
      </c>
    </row>
    <row r="370" spans="1:14" outlineLevel="1" x14ac:dyDescent="0.25">
      <c r="A370" s="967">
        <f t="shared" si="43"/>
        <v>49</v>
      </c>
      <c r="B370" s="968" t="str">
        <f t="shared" si="43"/>
        <v>Supply,Installation, commissioning and testing of 415V, 3 Phase diesel 
generating setof 125 KVA capacity for Admin building emergency power 
supply backup at KGSC,Pophali.</v>
      </c>
      <c r="C370" s="967" t="str">
        <f t="shared" si="43"/>
        <v>N.A.</v>
      </c>
      <c r="D370" s="1052" t="str">
        <f t="shared" si="43"/>
        <v>-</v>
      </c>
      <c r="E370" s="1162">
        <f t="shared" si="43"/>
        <v>0</v>
      </c>
      <c r="F370" s="1146">
        <f t="shared" si="40"/>
        <v>9.9499900000000002E-2</v>
      </c>
      <c r="G370" s="1146">
        <f t="shared" si="41"/>
        <v>9.9499900000000002E-2</v>
      </c>
      <c r="H370" s="1146">
        <f t="shared" si="35"/>
        <v>0</v>
      </c>
      <c r="I370" s="1146">
        <v>0</v>
      </c>
      <c r="J370" s="1146">
        <v>0</v>
      </c>
      <c r="K370" s="1146"/>
      <c r="L370" s="1146"/>
      <c r="M370" s="1146">
        <f t="shared" si="42"/>
        <v>0</v>
      </c>
      <c r="N370" s="1146">
        <f t="shared" si="37"/>
        <v>0</v>
      </c>
    </row>
    <row r="371" spans="1:14" outlineLevel="1" x14ac:dyDescent="0.25">
      <c r="A371" s="967">
        <f t="shared" si="43"/>
        <v>50</v>
      </c>
      <c r="B371" s="968" t="str">
        <f t="shared" si="43"/>
        <v>Design,Manufacturing, supply erriction and commissioning of 60 MT surface mounted (pit type/ platform type) weighbridge at major stores 'c' pophali</v>
      </c>
      <c r="C371" s="967" t="str">
        <f t="shared" si="43"/>
        <v>N.A.</v>
      </c>
      <c r="D371" s="1052" t="str">
        <f t="shared" si="43"/>
        <v>-</v>
      </c>
      <c r="E371" s="1162">
        <f t="shared" si="43"/>
        <v>0</v>
      </c>
      <c r="F371" s="1146">
        <f t="shared" si="40"/>
        <v>0.21577479999999999</v>
      </c>
      <c r="G371" s="1146">
        <f t="shared" si="41"/>
        <v>0.21577479999999999</v>
      </c>
      <c r="H371" s="1146">
        <f t="shared" si="35"/>
        <v>0</v>
      </c>
      <c r="I371" s="1146">
        <v>0</v>
      </c>
      <c r="J371" s="1146">
        <v>0</v>
      </c>
      <c r="K371" s="1146"/>
      <c r="L371" s="1146"/>
      <c r="M371" s="1146">
        <f t="shared" si="42"/>
        <v>0</v>
      </c>
      <c r="N371" s="1146">
        <f t="shared" si="37"/>
        <v>0</v>
      </c>
    </row>
    <row r="372" spans="1:14" outlineLevel="1" x14ac:dyDescent="0.25">
      <c r="A372" s="967">
        <f t="shared" si="43"/>
        <v>51</v>
      </c>
      <c r="B372" s="968" t="str">
        <f t="shared" si="43"/>
        <v>Supply of Hydraulically operated manual stacker for Material Handling at Major Store "C", KGSC, Pophali</v>
      </c>
      <c r="C372" s="967" t="str">
        <f t="shared" si="43"/>
        <v>N.A.</v>
      </c>
      <c r="D372" s="1052" t="str">
        <f t="shared" si="43"/>
        <v>-</v>
      </c>
      <c r="E372" s="1162">
        <f t="shared" si="43"/>
        <v>0</v>
      </c>
      <c r="F372" s="1146">
        <f t="shared" si="40"/>
        <v>5.2399999999999999E-3</v>
      </c>
      <c r="G372" s="1146">
        <f t="shared" si="41"/>
        <v>5.2399999999999999E-3</v>
      </c>
      <c r="H372" s="1146">
        <f t="shared" si="35"/>
        <v>0</v>
      </c>
      <c r="I372" s="1146">
        <v>0</v>
      </c>
      <c r="J372" s="1146">
        <v>0</v>
      </c>
      <c r="K372" s="1146"/>
      <c r="L372" s="1146"/>
      <c r="M372" s="1146">
        <f t="shared" si="42"/>
        <v>0</v>
      </c>
      <c r="N372" s="1146">
        <f t="shared" si="37"/>
        <v>0</v>
      </c>
    </row>
    <row r="373" spans="1:14" outlineLevel="1" x14ac:dyDescent="0.25">
      <c r="A373" s="967">
        <f t="shared" si="43"/>
        <v>52</v>
      </c>
      <c r="B373" s="968" t="str">
        <f t="shared" si="43"/>
        <v>Supply of Indef makes Chain Pulley Blocks</v>
      </c>
      <c r="C373" s="967" t="str">
        <f t="shared" si="43"/>
        <v>N.A.</v>
      </c>
      <c r="D373" s="1052" t="str">
        <f t="shared" si="43"/>
        <v>-</v>
      </c>
      <c r="E373" s="1162">
        <f t="shared" si="43"/>
        <v>0</v>
      </c>
      <c r="F373" s="1146">
        <f t="shared" si="40"/>
        <v>1.1505E-2</v>
      </c>
      <c r="G373" s="1146">
        <f t="shared" si="41"/>
        <v>1.1505E-2</v>
      </c>
      <c r="H373" s="1146">
        <f t="shared" si="35"/>
        <v>0</v>
      </c>
      <c r="I373" s="1146">
        <v>0</v>
      </c>
      <c r="J373" s="1146">
        <v>0</v>
      </c>
      <c r="K373" s="1146"/>
      <c r="L373" s="1146"/>
      <c r="M373" s="1146">
        <f t="shared" si="42"/>
        <v>0</v>
      </c>
      <c r="N373" s="1146">
        <f t="shared" si="37"/>
        <v>0</v>
      </c>
    </row>
    <row r="374" spans="1:14" outlineLevel="1" x14ac:dyDescent="0.25">
      <c r="A374" s="967">
        <f t="shared" si="43"/>
        <v>53</v>
      </c>
      <c r="B374" s="968" t="str">
        <f t="shared" si="43"/>
        <v>Supply of  Motwane Make ‘Digital Multimeter and AC Multimeter</v>
      </c>
      <c r="C374" s="967" t="str">
        <f t="shared" si="43"/>
        <v>N.A.</v>
      </c>
      <c r="D374" s="1052" t="str">
        <f t="shared" si="43"/>
        <v>-</v>
      </c>
      <c r="E374" s="1162">
        <f t="shared" si="43"/>
        <v>0</v>
      </c>
      <c r="F374" s="1146">
        <f t="shared" si="40"/>
        <v>1.8457500000000002E-2</v>
      </c>
      <c r="G374" s="1146">
        <f t="shared" si="41"/>
        <v>1.8457500000000002E-2</v>
      </c>
      <c r="H374" s="1146">
        <f t="shared" si="35"/>
        <v>0</v>
      </c>
      <c r="I374" s="1146">
        <v>0</v>
      </c>
      <c r="J374" s="1146">
        <v>0</v>
      </c>
      <c r="K374" s="1146"/>
      <c r="L374" s="1146"/>
      <c r="M374" s="1146">
        <f t="shared" si="42"/>
        <v>0</v>
      </c>
      <c r="N374" s="1146">
        <f t="shared" si="37"/>
        <v>0</v>
      </c>
    </row>
    <row r="375" spans="1:14" outlineLevel="1" x14ac:dyDescent="0.25">
      <c r="A375" s="967">
        <f t="shared" ref="A375:E390" si="44">A172</f>
        <v>54</v>
      </c>
      <c r="B375" s="968" t="str">
        <f t="shared" si="44"/>
        <v>Supply 1 Ton split AC Daiken make for control room cabin Operation Stage III</v>
      </c>
      <c r="C375" s="967" t="str">
        <f t="shared" si="44"/>
        <v>N.A.</v>
      </c>
      <c r="D375" s="1052" t="str">
        <f t="shared" si="44"/>
        <v>-</v>
      </c>
      <c r="E375" s="1162">
        <f t="shared" si="44"/>
        <v>0</v>
      </c>
      <c r="F375" s="1146">
        <f t="shared" si="40"/>
        <v>3.96E-3</v>
      </c>
      <c r="G375" s="1146">
        <f t="shared" si="41"/>
        <v>3.96E-3</v>
      </c>
      <c r="H375" s="1146">
        <f t="shared" ref="H375:H410" si="45">F375-G375</f>
        <v>0</v>
      </c>
      <c r="I375" s="1146">
        <v>0</v>
      </c>
      <c r="J375" s="1146">
        <v>0</v>
      </c>
      <c r="K375" s="1146"/>
      <c r="L375" s="1146"/>
      <c r="M375" s="1146">
        <f t="shared" si="42"/>
        <v>0</v>
      </c>
      <c r="N375" s="1146">
        <f t="shared" ref="N375:N410" si="46">H375+I375-M375</f>
        <v>0</v>
      </c>
    </row>
    <row r="376" spans="1:14" outlineLevel="1" x14ac:dyDescent="0.25">
      <c r="A376" s="967">
        <f t="shared" si="44"/>
        <v>55</v>
      </c>
      <c r="B376" s="968" t="str">
        <f t="shared" si="44"/>
        <v>Emer Rescue cum Multipurpose Fire Tender</v>
      </c>
      <c r="C376" s="967" t="str">
        <f t="shared" si="44"/>
        <v>N.A.</v>
      </c>
      <c r="D376" s="1052" t="str">
        <f t="shared" si="44"/>
        <v>-</v>
      </c>
      <c r="E376" s="1162">
        <f t="shared" si="44"/>
        <v>0</v>
      </c>
      <c r="F376" s="1146">
        <f t="shared" si="40"/>
        <v>2.0038809999999998</v>
      </c>
      <c r="G376" s="1146">
        <f t="shared" si="41"/>
        <v>2.0038809999999998</v>
      </c>
      <c r="H376" s="1146">
        <f t="shared" si="45"/>
        <v>0</v>
      </c>
      <c r="I376" s="1146">
        <v>0</v>
      </c>
      <c r="J376" s="1146">
        <v>0</v>
      </c>
      <c r="K376" s="1146"/>
      <c r="L376" s="1146"/>
      <c r="M376" s="1146">
        <f t="shared" si="42"/>
        <v>0</v>
      </c>
      <c r="N376" s="1146">
        <f t="shared" si="46"/>
        <v>0</v>
      </c>
    </row>
    <row r="377" spans="1:14" outlineLevel="1" x14ac:dyDescent="0.25">
      <c r="A377" s="967">
        <f t="shared" si="44"/>
        <v>56</v>
      </c>
      <c r="B377" s="968" t="str">
        <f t="shared" si="44"/>
        <v>Procurement of portable chairs for training sub centre</v>
      </c>
      <c r="C377" s="967" t="str">
        <f t="shared" si="44"/>
        <v>N.A.</v>
      </c>
      <c r="D377" s="1052" t="str">
        <f t="shared" si="44"/>
        <v>-</v>
      </c>
      <c r="E377" s="1162">
        <f t="shared" si="44"/>
        <v>0</v>
      </c>
      <c r="F377" s="1146">
        <f t="shared" si="40"/>
        <v>1.308E-2</v>
      </c>
      <c r="G377" s="1146">
        <f t="shared" si="41"/>
        <v>1.308E-2</v>
      </c>
      <c r="H377" s="1146">
        <f t="shared" si="45"/>
        <v>0</v>
      </c>
      <c r="I377" s="1146">
        <v>0</v>
      </c>
      <c r="J377" s="1146">
        <v>0</v>
      </c>
      <c r="K377" s="1146"/>
      <c r="L377" s="1146"/>
      <c r="M377" s="1146">
        <f t="shared" si="42"/>
        <v>0</v>
      </c>
      <c r="N377" s="1146">
        <f t="shared" si="46"/>
        <v>0</v>
      </c>
    </row>
    <row r="378" spans="1:14" outlineLevel="1" x14ac:dyDescent="0.25">
      <c r="A378" s="967">
        <f t="shared" si="44"/>
        <v>57</v>
      </c>
      <c r="B378" s="968" t="str">
        <f t="shared" si="44"/>
        <v>Procurement of portable computer tables</v>
      </c>
      <c r="C378" s="967" t="str">
        <f t="shared" si="44"/>
        <v>N.A.</v>
      </c>
      <c r="D378" s="1052" t="str">
        <f t="shared" si="44"/>
        <v>-</v>
      </c>
      <c r="E378" s="1162">
        <f t="shared" si="44"/>
        <v>0</v>
      </c>
      <c r="F378" s="1146">
        <f t="shared" si="40"/>
        <v>3.3449E-3</v>
      </c>
      <c r="G378" s="1146">
        <f t="shared" si="41"/>
        <v>3.3449E-3</v>
      </c>
      <c r="H378" s="1146">
        <f t="shared" si="45"/>
        <v>0</v>
      </c>
      <c r="I378" s="1146">
        <v>0</v>
      </c>
      <c r="J378" s="1146">
        <v>0</v>
      </c>
      <c r="K378" s="1146"/>
      <c r="L378" s="1146"/>
      <c r="M378" s="1146">
        <f t="shared" si="42"/>
        <v>0</v>
      </c>
      <c r="N378" s="1146">
        <f t="shared" si="46"/>
        <v>0</v>
      </c>
    </row>
    <row r="379" spans="1:14" outlineLevel="1" x14ac:dyDescent="0.25">
      <c r="A379" s="967">
        <f t="shared" si="44"/>
        <v>58</v>
      </c>
      <c r="B379" s="968" t="str">
        <f t="shared" si="44"/>
        <v>Purchase of High back chair (3 Nos.) in conferenc hall</v>
      </c>
      <c r="C379" s="967" t="str">
        <f t="shared" si="44"/>
        <v>N.A.</v>
      </c>
      <c r="D379" s="1052" t="str">
        <f t="shared" si="44"/>
        <v>-</v>
      </c>
      <c r="E379" s="1162">
        <f t="shared" si="44"/>
        <v>0</v>
      </c>
      <c r="F379" s="1146">
        <f t="shared" si="40"/>
        <v>4.4013999999999998E-3</v>
      </c>
      <c r="G379" s="1146">
        <f t="shared" si="41"/>
        <v>4.4013999999999998E-3</v>
      </c>
      <c r="H379" s="1146">
        <f t="shared" si="45"/>
        <v>0</v>
      </c>
      <c r="I379" s="1146">
        <v>0</v>
      </c>
      <c r="J379" s="1146">
        <v>0</v>
      </c>
      <c r="K379" s="1146"/>
      <c r="L379" s="1146"/>
      <c r="M379" s="1146">
        <f t="shared" si="42"/>
        <v>0</v>
      </c>
      <c r="N379" s="1146">
        <f t="shared" si="46"/>
        <v>0</v>
      </c>
    </row>
    <row r="380" spans="1:14" outlineLevel="1" x14ac:dyDescent="0.25">
      <c r="A380" s="967">
        <f t="shared" si="44"/>
        <v>59</v>
      </c>
      <c r="B380" s="968" t="str">
        <f t="shared" si="44"/>
        <v>Supply of Water Purifier at MSPGCL KGSC Pophali.</v>
      </c>
      <c r="C380" s="967" t="str">
        <f t="shared" si="44"/>
        <v>N.A.</v>
      </c>
      <c r="D380" s="1052" t="str">
        <f t="shared" si="44"/>
        <v>-</v>
      </c>
      <c r="E380" s="1162">
        <f t="shared" si="44"/>
        <v>0</v>
      </c>
      <c r="F380" s="1146">
        <f t="shared" si="40"/>
        <v>5.0000000000000001E-3</v>
      </c>
      <c r="G380" s="1146">
        <f t="shared" si="41"/>
        <v>5.0000000000000001E-3</v>
      </c>
      <c r="H380" s="1146">
        <f t="shared" si="45"/>
        <v>0</v>
      </c>
      <c r="I380" s="1146">
        <v>0</v>
      </c>
      <c r="J380" s="1146">
        <v>0</v>
      </c>
      <c r="K380" s="1146"/>
      <c r="L380" s="1146"/>
      <c r="M380" s="1146">
        <f t="shared" si="42"/>
        <v>0</v>
      </c>
      <c r="N380" s="1146">
        <f t="shared" si="46"/>
        <v>0</v>
      </c>
    </row>
    <row r="381" spans="1:14" outlineLevel="1" x14ac:dyDescent="0.25">
      <c r="A381" s="967">
        <f t="shared" si="44"/>
        <v>60</v>
      </c>
      <c r="B381" s="968" t="str">
        <f t="shared" si="44"/>
        <v>Interactive Digital LV SCREEN  6.56 FT X 3.28 FT</v>
      </c>
      <c r="C381" s="967" t="str">
        <f t="shared" si="44"/>
        <v>N.A.</v>
      </c>
      <c r="D381" s="1052" t="str">
        <f t="shared" si="44"/>
        <v>-</v>
      </c>
      <c r="E381" s="1162">
        <f t="shared" si="44"/>
        <v>0</v>
      </c>
      <c r="F381" s="1146">
        <f t="shared" si="40"/>
        <v>1.295E-2</v>
      </c>
      <c r="G381" s="1146">
        <f t="shared" si="41"/>
        <v>1.295E-2</v>
      </c>
      <c r="H381" s="1146">
        <f t="shared" si="45"/>
        <v>0</v>
      </c>
      <c r="I381" s="1146">
        <v>0</v>
      </c>
      <c r="J381" s="1146">
        <v>0</v>
      </c>
      <c r="K381" s="1146"/>
      <c r="L381" s="1146"/>
      <c r="M381" s="1146">
        <f t="shared" si="42"/>
        <v>0</v>
      </c>
      <c r="N381" s="1146">
        <f t="shared" si="46"/>
        <v>0</v>
      </c>
    </row>
    <row r="382" spans="1:14" outlineLevel="1" x14ac:dyDescent="0.25">
      <c r="A382" s="967">
        <f t="shared" si="44"/>
        <v>61</v>
      </c>
      <c r="B382" s="968" t="str">
        <f t="shared" si="44"/>
        <v>Network Attached Storage Server at KGSC, Pophali.</v>
      </c>
      <c r="C382" s="967" t="str">
        <f t="shared" si="44"/>
        <v>N.A.</v>
      </c>
      <c r="D382" s="1052" t="str">
        <f t="shared" si="44"/>
        <v>-</v>
      </c>
      <c r="E382" s="1162">
        <f t="shared" si="44"/>
        <v>0</v>
      </c>
      <c r="F382" s="1146">
        <f t="shared" si="40"/>
        <v>2.3333199999999998E-2</v>
      </c>
      <c r="G382" s="1146">
        <f t="shared" si="41"/>
        <v>2.3333199999999998E-2</v>
      </c>
      <c r="H382" s="1146">
        <f t="shared" si="45"/>
        <v>0</v>
      </c>
      <c r="I382" s="1146">
        <v>0</v>
      </c>
      <c r="J382" s="1146">
        <v>0</v>
      </c>
      <c r="K382" s="1146"/>
      <c r="L382" s="1146"/>
      <c r="M382" s="1146">
        <f t="shared" si="42"/>
        <v>0</v>
      </c>
      <c r="N382" s="1146">
        <f t="shared" si="46"/>
        <v>0</v>
      </c>
    </row>
    <row r="383" spans="1:14" outlineLevel="1" x14ac:dyDescent="0.25">
      <c r="A383" s="967">
        <f t="shared" si="44"/>
        <v>62</v>
      </c>
      <c r="B383" s="968" t="str">
        <f t="shared" si="44"/>
        <v>Supply of A4 Printer at KGSC, Pophali.</v>
      </c>
      <c r="C383" s="967" t="str">
        <f t="shared" si="44"/>
        <v>N.A.</v>
      </c>
      <c r="D383" s="1052" t="str">
        <f t="shared" si="44"/>
        <v>-</v>
      </c>
      <c r="E383" s="1162">
        <f t="shared" si="44"/>
        <v>0</v>
      </c>
      <c r="F383" s="1146">
        <f t="shared" si="40"/>
        <v>9.9994999999999997E-3</v>
      </c>
      <c r="G383" s="1146">
        <f t="shared" si="41"/>
        <v>9.9994999999999997E-3</v>
      </c>
      <c r="H383" s="1146">
        <f t="shared" si="45"/>
        <v>0</v>
      </c>
      <c r="I383" s="1146">
        <v>0</v>
      </c>
      <c r="J383" s="1146">
        <v>0</v>
      </c>
      <c r="K383" s="1146"/>
      <c r="L383" s="1146"/>
      <c r="M383" s="1146">
        <f t="shared" si="42"/>
        <v>0</v>
      </c>
      <c r="N383" s="1146">
        <f t="shared" si="46"/>
        <v>0</v>
      </c>
    </row>
    <row r="384" spans="1:14" outlineLevel="1" x14ac:dyDescent="0.25">
      <c r="A384" s="967">
        <f t="shared" si="44"/>
        <v>63</v>
      </c>
      <c r="B384" s="968" t="str">
        <f t="shared" si="44"/>
        <v>Supply of A4 Scanner, A3 &amp; MF Printer at KGSC, Pop</v>
      </c>
      <c r="C384" s="967" t="str">
        <f t="shared" si="44"/>
        <v>N.A.</v>
      </c>
      <c r="D384" s="1052" t="str">
        <f t="shared" si="44"/>
        <v>-</v>
      </c>
      <c r="E384" s="1162">
        <f t="shared" si="44"/>
        <v>0</v>
      </c>
      <c r="F384" s="1146">
        <f t="shared" si="40"/>
        <v>5.8599999999999999E-2</v>
      </c>
      <c r="G384" s="1146">
        <f t="shared" si="41"/>
        <v>5.8599999999999999E-2</v>
      </c>
      <c r="H384" s="1146">
        <f t="shared" si="45"/>
        <v>0</v>
      </c>
      <c r="I384" s="1146">
        <v>0</v>
      </c>
      <c r="J384" s="1146">
        <v>0</v>
      </c>
      <c r="K384" s="1146"/>
      <c r="L384" s="1146"/>
      <c r="M384" s="1146">
        <f t="shared" si="42"/>
        <v>0</v>
      </c>
      <c r="N384" s="1146">
        <f t="shared" si="46"/>
        <v>0</v>
      </c>
    </row>
    <row r="385" spans="1:14" outlineLevel="1" x14ac:dyDescent="0.25">
      <c r="A385" s="967">
        <f t="shared" si="44"/>
        <v>64</v>
      </c>
      <c r="B385" s="968" t="str">
        <f t="shared" si="44"/>
        <v>Supply of Various Hard Disks for Network Attached</v>
      </c>
      <c r="C385" s="967" t="str">
        <f t="shared" si="44"/>
        <v>N.A.</v>
      </c>
      <c r="D385" s="1052" t="str">
        <f t="shared" si="44"/>
        <v>-</v>
      </c>
      <c r="E385" s="1162">
        <f t="shared" si="44"/>
        <v>0</v>
      </c>
      <c r="F385" s="1146">
        <f t="shared" si="40"/>
        <v>2.18064E-2</v>
      </c>
      <c r="G385" s="1146">
        <f t="shared" si="41"/>
        <v>2.18064E-2</v>
      </c>
      <c r="H385" s="1146">
        <f t="shared" si="45"/>
        <v>0</v>
      </c>
      <c r="I385" s="1146">
        <v>0</v>
      </c>
      <c r="J385" s="1146">
        <v>0</v>
      </c>
      <c r="K385" s="1146"/>
      <c r="L385" s="1146"/>
      <c r="M385" s="1146">
        <f t="shared" si="42"/>
        <v>0</v>
      </c>
      <c r="N385" s="1146">
        <f t="shared" si="46"/>
        <v>0</v>
      </c>
    </row>
    <row r="386" spans="1:14" outlineLevel="1" x14ac:dyDescent="0.25">
      <c r="A386" s="967">
        <f t="shared" si="44"/>
        <v>65</v>
      </c>
      <c r="B386" s="968" t="str">
        <f t="shared" si="44"/>
        <v>Supply of Video conference Microphone at KGSC,</v>
      </c>
      <c r="C386" s="967" t="str">
        <f t="shared" si="44"/>
        <v>N.A.</v>
      </c>
      <c r="D386" s="1052" t="str">
        <f t="shared" si="44"/>
        <v>-</v>
      </c>
      <c r="E386" s="1162">
        <f t="shared" si="44"/>
        <v>0</v>
      </c>
      <c r="F386" s="1146">
        <f t="shared" si="40"/>
        <v>2.1511999999999998E-3</v>
      </c>
      <c r="G386" s="1146">
        <f t="shared" si="41"/>
        <v>2.1511999999999998E-3</v>
      </c>
      <c r="H386" s="1146">
        <f t="shared" si="45"/>
        <v>0</v>
      </c>
      <c r="I386" s="1146">
        <v>0</v>
      </c>
      <c r="J386" s="1146">
        <v>0</v>
      </c>
      <c r="K386" s="1146"/>
      <c r="L386" s="1146"/>
      <c r="M386" s="1146">
        <f t="shared" si="42"/>
        <v>0</v>
      </c>
      <c r="N386" s="1146">
        <f t="shared" si="46"/>
        <v>0</v>
      </c>
    </row>
    <row r="387" spans="1:14" outlineLevel="1" x14ac:dyDescent="0.25">
      <c r="A387" s="967">
        <f t="shared" si="44"/>
        <v>66</v>
      </c>
      <c r="B387" s="968" t="str">
        <f t="shared" si="44"/>
        <v>Supply of Video Conference Screen at KGSC Pophali</v>
      </c>
      <c r="C387" s="967" t="str">
        <f t="shared" si="44"/>
        <v>N.A.</v>
      </c>
      <c r="D387" s="1052" t="str">
        <f t="shared" si="44"/>
        <v>-</v>
      </c>
      <c r="E387" s="1162">
        <f t="shared" si="44"/>
        <v>0</v>
      </c>
      <c r="F387" s="1146">
        <f t="shared" si="40"/>
        <v>0.02</v>
      </c>
      <c r="G387" s="1146">
        <f t="shared" si="41"/>
        <v>0.02</v>
      </c>
      <c r="H387" s="1146">
        <f t="shared" si="45"/>
        <v>0</v>
      </c>
      <c r="I387" s="1146">
        <v>0</v>
      </c>
      <c r="J387" s="1146">
        <v>0</v>
      </c>
      <c r="K387" s="1146"/>
      <c r="L387" s="1146"/>
      <c r="M387" s="1146">
        <f t="shared" si="42"/>
        <v>0</v>
      </c>
      <c r="N387" s="1146">
        <f t="shared" si="46"/>
        <v>0</v>
      </c>
    </row>
    <row r="388" spans="1:14" outlineLevel="1" x14ac:dyDescent="0.25">
      <c r="A388" s="967">
        <f t="shared" si="44"/>
        <v>67</v>
      </c>
      <c r="B388" s="968" t="str">
        <f t="shared" si="44"/>
        <v>Supply of Video conference Screen at KGSC, Pophali</v>
      </c>
      <c r="C388" s="967" t="str">
        <f t="shared" si="44"/>
        <v>N.A.</v>
      </c>
      <c r="D388" s="1052" t="str">
        <f t="shared" si="44"/>
        <v>-</v>
      </c>
      <c r="E388" s="1162">
        <f t="shared" si="44"/>
        <v>0</v>
      </c>
      <c r="F388" s="1146">
        <f t="shared" si="40"/>
        <v>1.09E-2</v>
      </c>
      <c r="G388" s="1146">
        <f t="shared" si="41"/>
        <v>1.09E-2</v>
      </c>
      <c r="H388" s="1146">
        <f t="shared" si="45"/>
        <v>0</v>
      </c>
      <c r="I388" s="1146">
        <v>0</v>
      </c>
      <c r="J388" s="1146">
        <v>0</v>
      </c>
      <c r="K388" s="1146"/>
      <c r="L388" s="1146"/>
      <c r="M388" s="1146">
        <f t="shared" si="42"/>
        <v>0</v>
      </c>
      <c r="N388" s="1146">
        <f t="shared" si="46"/>
        <v>0</v>
      </c>
    </row>
    <row r="389" spans="1:14" outlineLevel="1" x14ac:dyDescent="0.25">
      <c r="A389" s="967">
        <f t="shared" si="44"/>
        <v>68</v>
      </c>
      <c r="B389" s="968" t="str">
        <f t="shared" si="44"/>
        <v>Supply of Kelvinator / Godrej / Croma Make Refrigerator</v>
      </c>
      <c r="C389" s="967" t="str">
        <f t="shared" si="44"/>
        <v>N.A.</v>
      </c>
      <c r="D389" s="1052" t="str">
        <f t="shared" si="44"/>
        <v>-</v>
      </c>
      <c r="E389" s="1162">
        <f t="shared" si="44"/>
        <v>0</v>
      </c>
      <c r="F389" s="1146">
        <f t="shared" si="40"/>
        <v>1.09322E-2</v>
      </c>
      <c r="G389" s="1146">
        <f t="shared" si="41"/>
        <v>1.09322E-2</v>
      </c>
      <c r="H389" s="1146">
        <f t="shared" si="45"/>
        <v>0</v>
      </c>
      <c r="I389" s="1146">
        <v>0</v>
      </c>
      <c r="J389" s="1146">
        <v>0</v>
      </c>
      <c r="K389" s="1146"/>
      <c r="L389" s="1146"/>
      <c r="M389" s="1146">
        <f t="shared" si="42"/>
        <v>0</v>
      </c>
      <c r="N389" s="1146">
        <f t="shared" si="46"/>
        <v>0</v>
      </c>
    </row>
    <row r="390" spans="1:14" outlineLevel="1" x14ac:dyDescent="0.25">
      <c r="A390" s="967">
        <f t="shared" si="44"/>
        <v>69</v>
      </c>
      <c r="B390" s="968" t="str">
        <f t="shared" si="44"/>
        <v>supply of Bosch make High Pressure Washer at Mecha</v>
      </c>
      <c r="C390" s="967" t="str">
        <f t="shared" si="44"/>
        <v>N.A.</v>
      </c>
      <c r="D390" s="1052" t="str">
        <f t="shared" si="44"/>
        <v>-</v>
      </c>
      <c r="E390" s="1162">
        <f t="shared" si="44"/>
        <v>0</v>
      </c>
      <c r="F390" s="1146">
        <f t="shared" si="40"/>
        <v>0</v>
      </c>
      <c r="G390" s="1146">
        <f t="shared" si="41"/>
        <v>0</v>
      </c>
      <c r="H390" s="1146">
        <f t="shared" si="45"/>
        <v>0</v>
      </c>
      <c r="I390" s="1146">
        <v>2.0649000000000002E-3</v>
      </c>
      <c r="J390" s="1146">
        <v>2.0649000000000002E-3</v>
      </c>
      <c r="K390" s="1146"/>
      <c r="L390" s="1146"/>
      <c r="M390" s="1146">
        <f t="shared" si="42"/>
        <v>2.0649000000000002E-3</v>
      </c>
      <c r="N390" s="1146">
        <f t="shared" si="46"/>
        <v>0</v>
      </c>
    </row>
    <row r="391" spans="1:14" outlineLevel="1" x14ac:dyDescent="0.25">
      <c r="A391" s="967">
        <f t="shared" ref="A391:E406" si="47">A188</f>
        <v>70</v>
      </c>
      <c r="B391" s="968" t="str">
        <f t="shared" si="47"/>
        <v>Supply of Pneumatic Tools for Mechanical Maintenan</v>
      </c>
      <c r="C391" s="967" t="str">
        <f t="shared" si="47"/>
        <v>N.A.</v>
      </c>
      <c r="D391" s="1052" t="str">
        <f t="shared" si="47"/>
        <v>-</v>
      </c>
      <c r="E391" s="1162">
        <f t="shared" si="47"/>
        <v>0</v>
      </c>
      <c r="F391" s="1146">
        <f t="shared" si="40"/>
        <v>0</v>
      </c>
      <c r="G391" s="1146">
        <f t="shared" si="41"/>
        <v>0</v>
      </c>
      <c r="H391" s="1146">
        <f t="shared" si="45"/>
        <v>0</v>
      </c>
      <c r="I391" s="1146">
        <v>3.5258699999999997E-2</v>
      </c>
      <c r="J391" s="1146">
        <v>3.5258699999999997E-2</v>
      </c>
      <c r="K391" s="1146"/>
      <c r="L391" s="1146"/>
      <c r="M391" s="1146">
        <f t="shared" si="42"/>
        <v>3.5258699999999997E-2</v>
      </c>
      <c r="N391" s="1146">
        <f t="shared" si="46"/>
        <v>0</v>
      </c>
    </row>
    <row r="392" spans="1:14" outlineLevel="1" x14ac:dyDescent="0.25">
      <c r="A392" s="967">
        <f t="shared" si="47"/>
        <v>72</v>
      </c>
      <c r="B392" s="968" t="str">
        <f t="shared" si="47"/>
        <v>Low BACK Revolving Chairs 45 No &amp; Desk Chair 2 No</v>
      </c>
      <c r="C392" s="967" t="str">
        <f t="shared" si="47"/>
        <v>N.A.</v>
      </c>
      <c r="D392" s="1052" t="str">
        <f t="shared" si="47"/>
        <v>-</v>
      </c>
      <c r="E392" s="1162">
        <f t="shared" si="47"/>
        <v>0</v>
      </c>
      <c r="F392" s="1146">
        <f t="shared" si="40"/>
        <v>0</v>
      </c>
      <c r="G392" s="1146">
        <f t="shared" si="41"/>
        <v>0</v>
      </c>
      <c r="H392" s="1146">
        <f t="shared" si="45"/>
        <v>0</v>
      </c>
      <c r="I392" s="1146">
        <v>2.09453E-2</v>
      </c>
      <c r="J392" s="1146">
        <v>2.09453E-2</v>
      </c>
      <c r="K392" s="1146"/>
      <c r="L392" s="1146"/>
      <c r="M392" s="1146">
        <f t="shared" si="42"/>
        <v>2.09453E-2</v>
      </c>
      <c r="N392" s="1146">
        <f t="shared" si="46"/>
        <v>0</v>
      </c>
    </row>
    <row r="393" spans="1:14" outlineLevel="1" x14ac:dyDescent="0.25">
      <c r="A393" s="967">
        <f t="shared" si="47"/>
        <v>73</v>
      </c>
      <c r="B393" s="968" t="str">
        <f t="shared" si="47"/>
        <v>Supply of Tables at KGSC</v>
      </c>
      <c r="C393" s="967" t="str">
        <f t="shared" si="47"/>
        <v>N.A.</v>
      </c>
      <c r="D393" s="1052" t="str">
        <f t="shared" si="47"/>
        <v>-</v>
      </c>
      <c r="E393" s="1162">
        <f t="shared" si="47"/>
        <v>0</v>
      </c>
      <c r="F393" s="1146">
        <f t="shared" si="40"/>
        <v>0</v>
      </c>
      <c r="G393" s="1146">
        <f t="shared" si="41"/>
        <v>0</v>
      </c>
      <c r="H393" s="1146">
        <f t="shared" si="45"/>
        <v>0</v>
      </c>
      <c r="I393" s="1146">
        <v>3.7339400000000002E-2</v>
      </c>
      <c r="J393" s="1146">
        <v>3.7339400000000002E-2</v>
      </c>
      <c r="K393" s="1146"/>
      <c r="L393" s="1146"/>
      <c r="M393" s="1146">
        <f t="shared" si="42"/>
        <v>3.7339400000000002E-2</v>
      </c>
      <c r="N393" s="1146">
        <f t="shared" si="46"/>
        <v>0</v>
      </c>
    </row>
    <row r="394" spans="1:14" outlineLevel="1" x14ac:dyDescent="0.25">
      <c r="A394" s="967">
        <f t="shared" si="47"/>
        <v>74</v>
      </c>
      <c r="B394" s="968" t="str">
        <f t="shared" si="47"/>
        <v>Supply of Visitor Chairs &amp; Office chairs at KGSC,</v>
      </c>
      <c r="C394" s="967" t="str">
        <f t="shared" si="47"/>
        <v>N.A.</v>
      </c>
      <c r="D394" s="1052" t="str">
        <f t="shared" si="47"/>
        <v>-</v>
      </c>
      <c r="E394" s="1162">
        <f t="shared" si="47"/>
        <v>0</v>
      </c>
      <c r="F394" s="1146">
        <f t="shared" si="40"/>
        <v>0</v>
      </c>
      <c r="G394" s="1146">
        <f t="shared" si="41"/>
        <v>0</v>
      </c>
      <c r="H394" s="1146">
        <f t="shared" si="45"/>
        <v>0</v>
      </c>
      <c r="I394" s="1146">
        <v>3.3201000000000001E-2</v>
      </c>
      <c r="J394" s="1146">
        <v>3.3201000000000001E-2</v>
      </c>
      <c r="K394" s="1146"/>
      <c r="L394" s="1146"/>
      <c r="M394" s="1146">
        <f t="shared" si="42"/>
        <v>3.3201000000000001E-2</v>
      </c>
      <c r="N394" s="1146">
        <f t="shared" si="46"/>
        <v>0</v>
      </c>
    </row>
    <row r="395" spans="1:14" outlineLevel="1" x14ac:dyDescent="0.25">
      <c r="A395" s="967">
        <f t="shared" si="47"/>
        <v>75</v>
      </c>
      <c r="B395" s="968" t="str">
        <f t="shared" si="47"/>
        <v>water purifier for colony electrical maintenance</v>
      </c>
      <c r="C395" s="967" t="str">
        <f t="shared" si="47"/>
        <v>N.A.</v>
      </c>
      <c r="D395" s="1052" t="str">
        <f t="shared" si="47"/>
        <v>-</v>
      </c>
      <c r="E395" s="1162">
        <f t="shared" si="47"/>
        <v>0</v>
      </c>
      <c r="F395" s="1146">
        <f t="shared" si="40"/>
        <v>0</v>
      </c>
      <c r="G395" s="1146">
        <f t="shared" si="41"/>
        <v>0</v>
      </c>
      <c r="H395" s="1146">
        <f t="shared" si="45"/>
        <v>0</v>
      </c>
      <c r="I395" s="1146">
        <v>1.74E-3</v>
      </c>
      <c r="J395" s="1146">
        <v>1.74E-3</v>
      </c>
      <c r="K395" s="1146"/>
      <c r="L395" s="1146"/>
      <c r="M395" s="1146">
        <f t="shared" si="42"/>
        <v>1.74E-3</v>
      </c>
      <c r="N395" s="1146">
        <f t="shared" si="46"/>
        <v>0</v>
      </c>
    </row>
    <row r="396" spans="1:14" outlineLevel="1" x14ac:dyDescent="0.25">
      <c r="A396" s="967">
        <f t="shared" si="47"/>
        <v>76</v>
      </c>
      <c r="B396" s="968" t="str">
        <f t="shared" si="47"/>
        <v>Projectors and Motorized Projector Screens (2+2)</v>
      </c>
      <c r="C396" s="967" t="str">
        <f t="shared" si="47"/>
        <v>N.A.</v>
      </c>
      <c r="D396" s="1052" t="str">
        <f t="shared" si="47"/>
        <v>-</v>
      </c>
      <c r="E396" s="1162">
        <f t="shared" si="47"/>
        <v>0</v>
      </c>
      <c r="F396" s="1146">
        <f t="shared" si="40"/>
        <v>0</v>
      </c>
      <c r="G396" s="1146">
        <f t="shared" si="41"/>
        <v>0</v>
      </c>
      <c r="H396" s="1146">
        <f t="shared" si="45"/>
        <v>0</v>
      </c>
      <c r="I396" s="1146">
        <v>3.4810000000000001E-2</v>
      </c>
      <c r="J396" s="1146">
        <v>3.4810000000000001E-2</v>
      </c>
      <c r="K396" s="1146"/>
      <c r="L396" s="1146"/>
      <c r="M396" s="1146">
        <f t="shared" si="42"/>
        <v>3.4810000000000001E-2</v>
      </c>
      <c r="N396" s="1146">
        <f t="shared" si="46"/>
        <v>0</v>
      </c>
    </row>
    <row r="397" spans="1:14" outlineLevel="1" x14ac:dyDescent="0.25">
      <c r="A397" s="967">
        <f t="shared" si="47"/>
        <v>77</v>
      </c>
      <c r="B397" s="968" t="str">
        <f t="shared" si="47"/>
        <v>Acer make Computers at KGSC Pophali.21 No.</v>
      </c>
      <c r="C397" s="967" t="str">
        <f t="shared" si="47"/>
        <v>N.A.</v>
      </c>
      <c r="D397" s="1052" t="str">
        <f t="shared" si="47"/>
        <v>-</v>
      </c>
      <c r="E397" s="1162">
        <f t="shared" si="47"/>
        <v>0</v>
      </c>
      <c r="F397" s="1146">
        <f t="shared" si="40"/>
        <v>0</v>
      </c>
      <c r="G397" s="1146">
        <f t="shared" si="41"/>
        <v>0</v>
      </c>
      <c r="H397" s="1146">
        <f t="shared" si="45"/>
        <v>0</v>
      </c>
      <c r="I397" s="1146">
        <v>0.1189986</v>
      </c>
      <c r="J397" s="1146">
        <v>0.1189986</v>
      </c>
      <c r="K397" s="1146"/>
      <c r="L397" s="1146"/>
      <c r="M397" s="1146">
        <f t="shared" si="42"/>
        <v>0.1189986</v>
      </c>
      <c r="N397" s="1146">
        <f t="shared" si="46"/>
        <v>0</v>
      </c>
    </row>
    <row r="398" spans="1:14" outlineLevel="1" x14ac:dyDescent="0.25">
      <c r="A398" s="967">
        <f t="shared" si="47"/>
        <v>78</v>
      </c>
      <c r="B398" s="968" t="str">
        <f t="shared" si="47"/>
        <v>Acer make Laptops at KGSC Pophali.</v>
      </c>
      <c r="C398" s="967" t="str">
        <f t="shared" si="47"/>
        <v>N.A.</v>
      </c>
      <c r="D398" s="1052" t="str">
        <f t="shared" si="47"/>
        <v>-</v>
      </c>
      <c r="E398" s="1162">
        <f t="shared" si="47"/>
        <v>0</v>
      </c>
      <c r="F398" s="1146">
        <f t="shared" si="40"/>
        <v>0</v>
      </c>
      <c r="G398" s="1146">
        <f t="shared" si="41"/>
        <v>0</v>
      </c>
      <c r="H398" s="1146">
        <f t="shared" si="45"/>
        <v>0</v>
      </c>
      <c r="I398" s="1146">
        <v>3.0088E-2</v>
      </c>
      <c r="J398" s="1146">
        <v>3.0088E-2</v>
      </c>
      <c r="K398" s="1146"/>
      <c r="L398" s="1146"/>
      <c r="M398" s="1146">
        <f t="shared" si="42"/>
        <v>3.0088E-2</v>
      </c>
      <c r="N398" s="1146">
        <f t="shared" si="46"/>
        <v>0</v>
      </c>
    </row>
    <row r="399" spans="1:14" outlineLevel="1" x14ac:dyDescent="0.25">
      <c r="A399" s="967">
        <f t="shared" si="47"/>
        <v>79</v>
      </c>
      <c r="B399" s="968" t="str">
        <f t="shared" si="47"/>
        <v>APS Smart UPS Xl 2200 VA RM 3U 230</v>
      </c>
      <c r="C399" s="967" t="str">
        <f t="shared" si="47"/>
        <v>N.A.</v>
      </c>
      <c r="D399" s="1052" t="str">
        <f t="shared" si="47"/>
        <v>-</v>
      </c>
      <c r="E399" s="1162">
        <f t="shared" si="47"/>
        <v>0</v>
      </c>
      <c r="F399" s="1146">
        <f t="shared" si="40"/>
        <v>0</v>
      </c>
      <c r="G399" s="1146">
        <f t="shared" si="41"/>
        <v>0</v>
      </c>
      <c r="H399" s="1146">
        <f t="shared" si="45"/>
        <v>0</v>
      </c>
      <c r="I399" s="1146">
        <v>1.5983000000000001E-2</v>
      </c>
      <c r="J399" s="1146">
        <v>1.5983000000000001E-2</v>
      </c>
      <c r="K399" s="1146"/>
      <c r="L399" s="1146"/>
      <c r="M399" s="1146">
        <f t="shared" si="42"/>
        <v>1.5983000000000001E-2</v>
      </c>
      <c r="N399" s="1146">
        <f t="shared" si="46"/>
        <v>0</v>
      </c>
    </row>
    <row r="400" spans="1:14" outlineLevel="1" x14ac:dyDescent="0.25">
      <c r="A400" s="967">
        <f t="shared" si="47"/>
        <v>80</v>
      </c>
      <c r="B400" s="968" t="str">
        <f t="shared" si="47"/>
        <v>BATRY 12V 75 AH BATTREY 11 PLATE</v>
      </c>
      <c r="C400" s="967" t="str">
        <f t="shared" si="47"/>
        <v>N.A.</v>
      </c>
      <c r="D400" s="1052" t="str">
        <f t="shared" si="47"/>
        <v>-</v>
      </c>
      <c r="E400" s="1162">
        <f t="shared" si="47"/>
        <v>0</v>
      </c>
      <c r="F400" s="1146">
        <f t="shared" si="40"/>
        <v>0</v>
      </c>
      <c r="G400" s="1146">
        <f t="shared" si="41"/>
        <v>0</v>
      </c>
      <c r="H400" s="1146">
        <f t="shared" si="45"/>
        <v>0</v>
      </c>
      <c r="I400" s="1146">
        <v>1.76288E-2</v>
      </c>
      <c r="J400" s="1146">
        <v>1.76288E-2</v>
      </c>
      <c r="K400" s="1146"/>
      <c r="L400" s="1146"/>
      <c r="M400" s="1146">
        <f t="shared" si="42"/>
        <v>1.76288E-2</v>
      </c>
      <c r="N400" s="1146">
        <f t="shared" si="46"/>
        <v>0</v>
      </c>
    </row>
    <row r="401" spans="1:16" outlineLevel="1" x14ac:dyDescent="0.25">
      <c r="A401" s="967">
        <f t="shared" si="47"/>
        <v>81</v>
      </c>
      <c r="B401" s="968" t="str">
        <f t="shared" si="47"/>
        <v>Supply &amp; installation of IP Camera System and network spare</v>
      </c>
      <c r="C401" s="967" t="str">
        <f t="shared" si="47"/>
        <v>N.A.</v>
      </c>
      <c r="D401" s="1052" t="str">
        <f t="shared" si="47"/>
        <v>-</v>
      </c>
      <c r="E401" s="1162">
        <f t="shared" si="47"/>
        <v>0</v>
      </c>
      <c r="F401" s="1146">
        <f t="shared" si="40"/>
        <v>0</v>
      </c>
      <c r="G401" s="1146">
        <f t="shared" si="41"/>
        <v>0</v>
      </c>
      <c r="H401" s="1146">
        <f t="shared" si="45"/>
        <v>0</v>
      </c>
      <c r="I401" s="1146">
        <v>2.5806599999999999E-2</v>
      </c>
      <c r="J401" s="1146">
        <v>2.5806599999999999E-2</v>
      </c>
      <c r="K401" s="1146"/>
      <c r="L401" s="1146"/>
      <c r="M401" s="1146">
        <f t="shared" si="42"/>
        <v>2.5806599999999999E-2</v>
      </c>
      <c r="N401" s="1146">
        <f t="shared" si="46"/>
        <v>0</v>
      </c>
    </row>
    <row r="402" spans="1:16" outlineLevel="1" x14ac:dyDescent="0.25">
      <c r="A402" s="967">
        <f t="shared" si="47"/>
        <v>82</v>
      </c>
      <c r="B402" s="968" t="str">
        <f t="shared" si="47"/>
        <v>Gym Equipments at MSPGCL Recreation club , 33 Item</v>
      </c>
      <c r="C402" s="967" t="str">
        <f t="shared" si="47"/>
        <v>N.A.</v>
      </c>
      <c r="D402" s="1052" t="str">
        <f t="shared" si="47"/>
        <v>-</v>
      </c>
      <c r="E402" s="1162">
        <f t="shared" si="47"/>
        <v>0</v>
      </c>
      <c r="F402" s="1146">
        <f t="shared" si="40"/>
        <v>0</v>
      </c>
      <c r="G402" s="1146">
        <f t="shared" si="41"/>
        <v>0</v>
      </c>
      <c r="H402" s="1146">
        <f t="shared" si="45"/>
        <v>0</v>
      </c>
      <c r="I402" s="1146">
        <v>4.7833599999999997E-2</v>
      </c>
      <c r="J402" s="1146">
        <v>4.7833599999999997E-2</v>
      </c>
      <c r="K402" s="1146"/>
      <c r="L402" s="1146"/>
      <c r="M402" s="1146">
        <f t="shared" si="42"/>
        <v>4.7833599999999997E-2</v>
      </c>
      <c r="N402" s="1146">
        <f t="shared" si="46"/>
        <v>0</v>
      </c>
    </row>
    <row r="403" spans="1:16" outlineLevel="1" x14ac:dyDescent="0.25">
      <c r="A403" s="967">
        <f t="shared" si="47"/>
        <v>0</v>
      </c>
      <c r="B403" s="968" t="str">
        <f t="shared" si="47"/>
        <v>Non-DPR schemes (3 Nos) for FY 2024-25 at KGSC Pophali</v>
      </c>
      <c r="C403" s="967" t="str">
        <f t="shared" si="47"/>
        <v>Board Resolution No-MSPGCL/BM-219/Item 219.7 dtd.24.07.2023</v>
      </c>
      <c r="D403" s="1052" t="str">
        <f t="shared" si="47"/>
        <v>-</v>
      </c>
      <c r="E403" s="1162">
        <f t="shared" si="47"/>
        <v>0</v>
      </c>
      <c r="F403" s="1146">
        <f t="shared" si="40"/>
        <v>0</v>
      </c>
      <c r="G403" s="1146">
        <f t="shared" si="41"/>
        <v>0</v>
      </c>
      <c r="H403" s="1146">
        <f t="shared" si="45"/>
        <v>0</v>
      </c>
      <c r="I403" s="1146">
        <v>0</v>
      </c>
      <c r="J403" s="1146">
        <v>0</v>
      </c>
      <c r="K403" s="1146"/>
      <c r="L403" s="1146"/>
      <c r="M403" s="1146">
        <f t="shared" si="42"/>
        <v>0</v>
      </c>
      <c r="N403" s="1146">
        <f t="shared" si="46"/>
        <v>0</v>
      </c>
    </row>
    <row r="404" spans="1:16" outlineLevel="1" x14ac:dyDescent="0.25">
      <c r="A404" s="967">
        <f t="shared" si="47"/>
        <v>83</v>
      </c>
      <c r="B404" s="968" t="str">
        <f t="shared" si="47"/>
        <v xml:space="preserve">Up-gradation of thyristor based 48V Battery Chargers (4 nos)  by SMPS Microprocessor based dual float cum boost Battery Chargers at Stage-III, Stage-I&amp;II and KDPH at KGSC, Pophali </v>
      </c>
      <c r="C404" s="967">
        <f t="shared" si="47"/>
        <v>0</v>
      </c>
      <c r="D404" s="1052" t="str">
        <f t="shared" si="47"/>
        <v>-</v>
      </c>
      <c r="E404" s="1162">
        <f t="shared" si="47"/>
        <v>0</v>
      </c>
      <c r="F404" s="1146">
        <f t="shared" si="40"/>
        <v>0</v>
      </c>
      <c r="G404" s="1146">
        <f t="shared" si="41"/>
        <v>0</v>
      </c>
      <c r="H404" s="1146">
        <f t="shared" si="45"/>
        <v>0</v>
      </c>
      <c r="I404" s="1146">
        <v>0</v>
      </c>
      <c r="J404" s="1146">
        <v>0</v>
      </c>
      <c r="K404" s="1146"/>
      <c r="L404" s="1146"/>
      <c r="M404" s="1146">
        <f t="shared" si="42"/>
        <v>0</v>
      </c>
      <c r="N404" s="1146">
        <f t="shared" si="46"/>
        <v>0</v>
      </c>
    </row>
    <row r="405" spans="1:16" outlineLevel="1" x14ac:dyDescent="0.25">
      <c r="A405" s="967">
        <f t="shared" si="47"/>
        <v>84</v>
      </c>
      <c r="B405" s="968" t="str">
        <f t="shared" si="47"/>
        <v xml:space="preserve">Up-gradation of thyristor based 220V Battery Chargers (4 nos)  by SMPS Microprocessor based dual float cum boost Battery Chargers at Stage-III and Stage-I&amp;II at KGSC, Pophali </v>
      </c>
      <c r="C405" s="967">
        <f t="shared" si="47"/>
        <v>0</v>
      </c>
      <c r="D405" s="1052" t="str">
        <f t="shared" si="47"/>
        <v>-</v>
      </c>
      <c r="E405" s="1162">
        <f t="shared" si="47"/>
        <v>0</v>
      </c>
      <c r="F405" s="1146">
        <f t="shared" si="40"/>
        <v>0</v>
      </c>
      <c r="G405" s="1146">
        <f t="shared" si="41"/>
        <v>0</v>
      </c>
      <c r="H405" s="1146">
        <f t="shared" si="45"/>
        <v>0</v>
      </c>
      <c r="I405" s="1146">
        <v>0</v>
      </c>
      <c r="J405" s="1146">
        <v>0</v>
      </c>
      <c r="K405" s="1146"/>
      <c r="L405" s="1146"/>
      <c r="M405" s="1146">
        <f t="shared" si="42"/>
        <v>0</v>
      </c>
      <c r="N405" s="1146">
        <f t="shared" si="46"/>
        <v>0</v>
      </c>
    </row>
    <row r="406" spans="1:16" outlineLevel="1" x14ac:dyDescent="0.25">
      <c r="A406" s="967">
        <f t="shared" si="47"/>
        <v>85</v>
      </c>
      <c r="B406" s="968" t="str">
        <f t="shared" si="47"/>
        <v>Retrofitting of Generator and Gen. Transformer protection relay by Numerical protection system at KGSC stage III, Alore</v>
      </c>
      <c r="C406" s="967">
        <f t="shared" si="47"/>
        <v>0</v>
      </c>
      <c r="D406" s="1052" t="str">
        <f t="shared" si="47"/>
        <v>-</v>
      </c>
      <c r="E406" s="1162">
        <f t="shared" si="47"/>
        <v>0</v>
      </c>
      <c r="F406" s="1146">
        <f t="shared" si="40"/>
        <v>0</v>
      </c>
      <c r="G406" s="1146">
        <f t="shared" si="41"/>
        <v>0</v>
      </c>
      <c r="H406" s="1146">
        <f t="shared" si="45"/>
        <v>0</v>
      </c>
      <c r="I406" s="1146">
        <v>0</v>
      </c>
      <c r="J406" s="1146">
        <v>0</v>
      </c>
      <c r="K406" s="1146"/>
      <c r="L406" s="1146"/>
      <c r="M406" s="1146">
        <f t="shared" si="42"/>
        <v>0</v>
      </c>
      <c r="N406" s="1146">
        <f t="shared" si="46"/>
        <v>0</v>
      </c>
    </row>
    <row r="407" spans="1:16" outlineLevel="1" x14ac:dyDescent="0.25">
      <c r="A407" s="967">
        <f t="shared" ref="A407:E410" si="48">A204</f>
        <v>0</v>
      </c>
      <c r="B407" s="968" t="str">
        <f t="shared" si="48"/>
        <v>IDC</v>
      </c>
      <c r="C407" s="967">
        <f t="shared" si="48"/>
        <v>0</v>
      </c>
      <c r="D407" s="1052" t="str">
        <f t="shared" si="48"/>
        <v>-</v>
      </c>
      <c r="E407" s="1162">
        <f t="shared" si="48"/>
        <v>0</v>
      </c>
      <c r="F407" s="1146">
        <f t="shared" si="40"/>
        <v>0</v>
      </c>
      <c r="G407" s="1146">
        <f t="shared" si="41"/>
        <v>0</v>
      </c>
      <c r="H407" s="1146">
        <f t="shared" si="45"/>
        <v>0</v>
      </c>
      <c r="I407" s="1146">
        <v>0</v>
      </c>
      <c r="J407" s="1146">
        <v>0</v>
      </c>
      <c r="K407" s="1146"/>
      <c r="L407" s="1146"/>
      <c r="M407" s="1146">
        <f t="shared" si="42"/>
        <v>0</v>
      </c>
      <c r="N407" s="1146">
        <f t="shared" si="46"/>
        <v>0</v>
      </c>
    </row>
    <row r="408" spans="1:16" outlineLevel="1" x14ac:dyDescent="0.25">
      <c r="A408" s="967">
        <f t="shared" si="48"/>
        <v>0</v>
      </c>
      <c r="B408" s="968" t="str">
        <f t="shared" si="48"/>
        <v>Non-DPR schemes (2 Nos) for FY 2025-26 at KGSC Pophali</v>
      </c>
      <c r="C408" s="967" t="str">
        <f t="shared" si="48"/>
        <v>Yet Not Submitted</v>
      </c>
      <c r="D408" s="1052" t="str">
        <f t="shared" si="48"/>
        <v>-</v>
      </c>
      <c r="E408" s="1162">
        <f t="shared" si="48"/>
        <v>0</v>
      </c>
      <c r="F408" s="1146">
        <f t="shared" si="40"/>
        <v>0</v>
      </c>
      <c r="G408" s="1146">
        <f t="shared" si="41"/>
        <v>0</v>
      </c>
      <c r="H408" s="1146">
        <f t="shared" si="45"/>
        <v>0</v>
      </c>
      <c r="I408" s="1146">
        <v>0</v>
      </c>
      <c r="J408" s="1146">
        <v>0</v>
      </c>
      <c r="K408" s="1146"/>
      <c r="L408" s="1146"/>
      <c r="M408" s="1146">
        <f t="shared" si="42"/>
        <v>0</v>
      </c>
      <c r="N408" s="1146">
        <f t="shared" si="46"/>
        <v>0</v>
      </c>
    </row>
    <row r="409" spans="1:16" outlineLevel="1" x14ac:dyDescent="0.25">
      <c r="A409" s="967">
        <f t="shared" si="48"/>
        <v>86</v>
      </c>
      <c r="B409" s="968" t="str">
        <f t="shared" si="48"/>
        <v>Supply, Erection, Commissioning &amp; Retrofitting of 220 VDC Ni-cadmium type Battery set    (4 Nos) having different ampere hour capacity at Stage-I&amp;II and Stage-IV</v>
      </c>
      <c r="C409" s="967">
        <f t="shared" si="48"/>
        <v>0</v>
      </c>
      <c r="D409" s="1052" t="str">
        <f t="shared" si="48"/>
        <v>-</v>
      </c>
      <c r="E409" s="1162">
        <f t="shared" si="48"/>
        <v>0</v>
      </c>
      <c r="F409" s="1146">
        <f t="shared" si="40"/>
        <v>0</v>
      </c>
      <c r="G409" s="1146">
        <f t="shared" si="41"/>
        <v>0</v>
      </c>
      <c r="H409" s="1146">
        <f t="shared" si="45"/>
        <v>0</v>
      </c>
      <c r="I409" s="1147">
        <v>0</v>
      </c>
      <c r="J409" s="1147">
        <v>0</v>
      </c>
      <c r="K409" s="1146"/>
      <c r="L409" s="1146"/>
      <c r="M409" s="1146">
        <f t="shared" si="42"/>
        <v>0</v>
      </c>
      <c r="N409" s="1146">
        <f t="shared" si="46"/>
        <v>0</v>
      </c>
    </row>
    <row r="410" spans="1:16" outlineLevel="1" x14ac:dyDescent="0.25">
      <c r="A410" s="967">
        <f t="shared" si="48"/>
        <v>87</v>
      </c>
      <c r="B410" s="968" t="str">
        <f t="shared" si="48"/>
        <v>Supply, Erection, Commissioning &amp; Retrofitting of 48VDC, 300AH Ni-cadmium type Battery set at Stage-I&amp;II switchyard</v>
      </c>
      <c r="C410" s="967">
        <f t="shared" si="48"/>
        <v>0</v>
      </c>
      <c r="D410" s="1052" t="str">
        <f t="shared" si="48"/>
        <v>-</v>
      </c>
      <c r="E410" s="1162">
        <f t="shared" si="48"/>
        <v>0</v>
      </c>
      <c r="F410" s="1146">
        <f t="shared" si="40"/>
        <v>0</v>
      </c>
      <c r="G410" s="1146">
        <f t="shared" si="41"/>
        <v>0</v>
      </c>
      <c r="H410" s="1146">
        <f t="shared" si="45"/>
        <v>0</v>
      </c>
      <c r="I410" s="1147">
        <v>0</v>
      </c>
      <c r="J410" s="1147">
        <v>0</v>
      </c>
      <c r="K410" s="1146"/>
      <c r="L410" s="1146"/>
      <c r="M410" s="1146">
        <f t="shared" si="42"/>
        <v>0</v>
      </c>
      <c r="N410" s="1146">
        <f t="shared" si="46"/>
        <v>0</v>
      </c>
    </row>
    <row r="411" spans="1:16" ht="15" thickBot="1" x14ac:dyDescent="0.3">
      <c r="A411" s="1051"/>
      <c r="B411" s="1050" t="str">
        <f>B208</f>
        <v>Total</v>
      </c>
      <c r="C411" s="1049"/>
      <c r="D411" s="1048"/>
      <c r="E411" s="1164"/>
      <c r="F411" s="1165">
        <f t="shared" ref="F411:N411" si="49">SUM(F213:F410)</f>
        <v>82.386326499999981</v>
      </c>
      <c r="G411" s="1165">
        <f t="shared" si="49"/>
        <v>61.247022700000016</v>
      </c>
      <c r="H411" s="1165">
        <f t="shared" si="49"/>
        <v>21.1393038</v>
      </c>
      <c r="I411" s="1165">
        <f t="shared" si="49"/>
        <v>16.0786205</v>
      </c>
      <c r="J411" s="1165">
        <f t="shared" si="49"/>
        <v>9.525624500000001</v>
      </c>
      <c r="K411" s="1165">
        <f t="shared" si="49"/>
        <v>0</v>
      </c>
      <c r="L411" s="1165">
        <f t="shared" si="49"/>
        <v>0</v>
      </c>
      <c r="M411" s="1165">
        <f t="shared" si="49"/>
        <v>9.525624500000001</v>
      </c>
      <c r="N411" s="1165">
        <f t="shared" si="49"/>
        <v>27.692299799999997</v>
      </c>
    </row>
    <row r="412" spans="1:16" x14ac:dyDescent="0.25">
      <c r="F412" s="1166"/>
      <c r="G412" s="1166"/>
      <c r="H412" s="1166"/>
      <c r="I412" s="1166"/>
      <c r="J412" s="1166"/>
      <c r="K412" s="1166"/>
      <c r="L412" s="1166"/>
      <c r="M412" s="1166"/>
      <c r="N412" s="1166"/>
    </row>
    <row r="413" spans="1:16" x14ac:dyDescent="0.25">
      <c r="A413" s="999"/>
      <c r="B413" s="1059" t="s">
        <v>521</v>
      </c>
      <c r="C413" s="1058"/>
      <c r="D413" s="1057"/>
      <c r="E413" s="1130"/>
      <c r="F413" s="1167"/>
      <c r="G413" s="1167"/>
      <c r="H413" s="1167"/>
      <c r="I413" s="1167"/>
      <c r="J413" s="1167"/>
      <c r="K413" s="1167"/>
      <c r="L413" s="1167"/>
      <c r="M413" s="1167"/>
      <c r="N413" s="1167"/>
    </row>
    <row r="414" spans="1:16" outlineLevel="1" x14ac:dyDescent="0.35">
      <c r="A414" s="999"/>
      <c r="B414" s="975" t="str">
        <f t="shared" ref="B414:E429" si="50">B211</f>
        <v>a) DPR Schemes</v>
      </c>
      <c r="C414" s="1058"/>
      <c r="D414" s="1057"/>
      <c r="E414" s="1130"/>
      <c r="F414" s="1130"/>
      <c r="G414" s="1130"/>
      <c r="H414" s="1130"/>
      <c r="I414" s="1130"/>
      <c r="J414" s="1130"/>
      <c r="K414" s="1130"/>
      <c r="L414" s="1130"/>
      <c r="M414" s="1130"/>
      <c r="N414" s="1130"/>
    </row>
    <row r="415" spans="1:16" outlineLevel="1" x14ac:dyDescent="0.25">
      <c r="A415" s="974"/>
      <c r="B415" s="974" t="str">
        <f t="shared" si="50"/>
        <v>(i) Submitted to MERC</v>
      </c>
      <c r="C415" s="1056"/>
      <c r="D415" s="1055"/>
      <c r="E415" s="1130"/>
      <c r="F415" s="1130"/>
      <c r="G415" s="1130"/>
      <c r="H415" s="1130"/>
      <c r="I415" s="1130"/>
      <c r="J415" s="1130"/>
      <c r="K415" s="1130"/>
      <c r="L415" s="1130"/>
      <c r="M415" s="1130"/>
      <c r="N415" s="1130"/>
    </row>
    <row r="416" spans="1:16" outlineLevel="1" x14ac:dyDescent="0.25">
      <c r="A416" s="1131">
        <f t="shared" ref="A416:E431" si="51">A213</f>
        <v>1</v>
      </c>
      <c r="B416" s="1132" t="str">
        <f t="shared" si="50"/>
        <v>Various improvement schemes at Pophali Hydro Power Station</v>
      </c>
      <c r="C416" s="1131" t="str">
        <f t="shared" si="50"/>
        <v>MERC/TECH 1/CAPEX/20142015/00086</v>
      </c>
      <c r="D416" s="1133">
        <f t="shared" si="50"/>
        <v>41739</v>
      </c>
      <c r="E416" s="1134">
        <f t="shared" si="50"/>
        <v>11.900051899999999</v>
      </c>
      <c r="F416" s="1135">
        <f t="shared" ref="F416:F479" si="52">F213+I213</f>
        <v>0</v>
      </c>
      <c r="G416" s="1135">
        <f t="shared" ref="G416:G479" si="53">G213+M213</f>
        <v>0</v>
      </c>
      <c r="H416" s="1135">
        <f>F416-G416</f>
        <v>0</v>
      </c>
      <c r="I416" s="1135">
        <v>0</v>
      </c>
      <c r="J416" s="1135">
        <v>0</v>
      </c>
      <c r="K416" s="1135"/>
      <c r="L416" s="1135"/>
      <c r="M416" s="1135">
        <f>SUM(J416:L416)</f>
        <v>0</v>
      </c>
      <c r="N416" s="1135">
        <f>H416+I416-M416</f>
        <v>0</v>
      </c>
      <c r="O416" s="1148">
        <f t="shared" ref="O416:O478" si="54">MAX(0,IF(M416=0,0,IF(G416+M416&lt;E416,M416,E416-G416)))</f>
        <v>0</v>
      </c>
      <c r="P416" s="1054">
        <f t="shared" ref="P416:P478" si="55">M416-O416</f>
        <v>0</v>
      </c>
    </row>
    <row r="417" spans="1:16" outlineLevel="1" x14ac:dyDescent="0.25">
      <c r="A417" s="1137">
        <f t="shared" si="51"/>
        <v>1.1000000000000001</v>
      </c>
      <c r="B417" s="1138" t="str">
        <f t="shared" si="50"/>
        <v>ALSPA HMI Series 6  Centralog System</v>
      </c>
      <c r="C417" s="1137" t="str">
        <f t="shared" si="50"/>
        <v>MERC/TECH 1/CAPEX/20142015/00086</v>
      </c>
      <c r="D417" s="1053">
        <f t="shared" si="50"/>
        <v>41739</v>
      </c>
      <c r="E417" s="1139">
        <f t="shared" si="50"/>
        <v>6.8555000000000001</v>
      </c>
      <c r="F417" s="1135">
        <f t="shared" si="52"/>
        <v>7.8385819000000003</v>
      </c>
      <c r="G417" s="1135">
        <f t="shared" si="53"/>
        <v>7.8385819000000003</v>
      </c>
      <c r="H417" s="1140">
        <f t="shared" ref="H417:H480" si="56">F417-G417</f>
        <v>0</v>
      </c>
      <c r="I417" s="1135">
        <v>0</v>
      </c>
      <c r="J417" s="1135">
        <v>0</v>
      </c>
      <c r="K417" s="1140"/>
      <c r="L417" s="1140"/>
      <c r="M417" s="1140">
        <f t="shared" ref="M417:M456" si="57">SUM(J417:L417)</f>
        <v>0</v>
      </c>
      <c r="N417" s="1140">
        <f t="shared" ref="N417:N480" si="58">H417+I417-M417</f>
        <v>0</v>
      </c>
      <c r="O417" s="1148">
        <f t="shared" si="54"/>
        <v>0</v>
      </c>
      <c r="P417" s="1054">
        <f t="shared" si="55"/>
        <v>0</v>
      </c>
    </row>
    <row r="418" spans="1:16" outlineLevel="1" x14ac:dyDescent="0.25">
      <c r="A418" s="1137">
        <f t="shared" si="51"/>
        <v>1.2</v>
      </c>
      <c r="B418" s="1138" t="str">
        <f t="shared" si="50"/>
        <v>1 X 525 Tr chiller unit</v>
      </c>
      <c r="C418" s="1137" t="str">
        <f t="shared" si="50"/>
        <v>MERC/TECH 1/CAPEX/20142015/00086</v>
      </c>
      <c r="D418" s="1053">
        <f t="shared" si="50"/>
        <v>41739</v>
      </c>
      <c r="E418" s="1139">
        <f t="shared" si="50"/>
        <v>1.23</v>
      </c>
      <c r="F418" s="1135">
        <f t="shared" si="52"/>
        <v>1.1499999999999999</v>
      </c>
      <c r="G418" s="1135">
        <f t="shared" si="53"/>
        <v>1.1499999999999999</v>
      </c>
      <c r="H418" s="1140">
        <f t="shared" si="56"/>
        <v>0</v>
      </c>
      <c r="I418" s="1135">
        <v>0</v>
      </c>
      <c r="J418" s="1135">
        <v>0</v>
      </c>
      <c r="K418" s="1140"/>
      <c r="L418" s="1140"/>
      <c r="M418" s="1140">
        <f t="shared" si="57"/>
        <v>0</v>
      </c>
      <c r="N418" s="1140">
        <f t="shared" si="58"/>
        <v>0</v>
      </c>
      <c r="O418" s="1148">
        <f t="shared" si="54"/>
        <v>0</v>
      </c>
      <c r="P418" s="1054">
        <f t="shared" si="55"/>
        <v>0</v>
      </c>
    </row>
    <row r="419" spans="1:16" ht="29" outlineLevel="1" x14ac:dyDescent="0.25">
      <c r="A419" s="1137">
        <f t="shared" si="51"/>
        <v>1.3</v>
      </c>
      <c r="B419" s="1138" t="str">
        <f t="shared" si="50"/>
        <v>Micom P343 Numerical generator protection relay with 24 DI &amp; 24 DO with CLIO input. (5 Nos)</v>
      </c>
      <c r="C419" s="1137" t="str">
        <f t="shared" si="50"/>
        <v>MERC/TECH 1/CAPEX/20142015/00086</v>
      </c>
      <c r="D419" s="1053">
        <f t="shared" si="50"/>
        <v>41739</v>
      </c>
      <c r="E419" s="1139">
        <f t="shared" si="50"/>
        <v>1.4675</v>
      </c>
      <c r="F419" s="1135">
        <f t="shared" si="52"/>
        <v>1.474</v>
      </c>
      <c r="G419" s="1135">
        <f t="shared" si="53"/>
        <v>1.474</v>
      </c>
      <c r="H419" s="1140">
        <f t="shared" si="56"/>
        <v>0</v>
      </c>
      <c r="I419" s="1135">
        <v>0</v>
      </c>
      <c r="J419" s="1135">
        <v>0</v>
      </c>
      <c r="K419" s="1140"/>
      <c r="L419" s="1140"/>
      <c r="M419" s="1140">
        <f t="shared" si="57"/>
        <v>0</v>
      </c>
      <c r="N419" s="1140">
        <f t="shared" si="58"/>
        <v>0</v>
      </c>
      <c r="O419" s="1148">
        <f t="shared" si="54"/>
        <v>0</v>
      </c>
      <c r="P419" s="1054">
        <f t="shared" si="55"/>
        <v>0</v>
      </c>
    </row>
    <row r="420" spans="1:16" outlineLevel="1" x14ac:dyDescent="0.25">
      <c r="A420" s="1137">
        <f t="shared" si="51"/>
        <v>1.4</v>
      </c>
      <c r="B420" s="1138" t="str">
        <f t="shared" si="50"/>
        <v>Security Building at Stage-IV</v>
      </c>
      <c r="C420" s="1137" t="str">
        <f t="shared" si="50"/>
        <v>MERC/TECH 1/CAPEX/20142015/00086</v>
      </c>
      <c r="D420" s="1053">
        <f t="shared" si="50"/>
        <v>41739</v>
      </c>
      <c r="E420" s="1139">
        <f t="shared" si="50"/>
        <v>0.1644613</v>
      </c>
      <c r="F420" s="1135">
        <f t="shared" si="52"/>
        <v>0.1837684</v>
      </c>
      <c r="G420" s="1135">
        <f t="shared" si="53"/>
        <v>0.1837684</v>
      </c>
      <c r="H420" s="1140">
        <f t="shared" si="56"/>
        <v>0</v>
      </c>
      <c r="I420" s="1135">
        <v>0</v>
      </c>
      <c r="J420" s="1135">
        <v>0</v>
      </c>
      <c r="K420" s="1140"/>
      <c r="L420" s="1140"/>
      <c r="M420" s="1140">
        <f t="shared" si="57"/>
        <v>0</v>
      </c>
      <c r="N420" s="1140">
        <f t="shared" si="58"/>
        <v>0</v>
      </c>
      <c r="O420" s="1148">
        <f t="shared" si="54"/>
        <v>0</v>
      </c>
      <c r="P420" s="1054">
        <f t="shared" si="55"/>
        <v>0</v>
      </c>
    </row>
    <row r="421" spans="1:16" outlineLevel="1" x14ac:dyDescent="0.25">
      <c r="A421" s="1137">
        <f t="shared" si="51"/>
        <v>1.5</v>
      </c>
      <c r="B421" s="1138" t="str">
        <f t="shared" si="50"/>
        <v>Construction of recreation club building</v>
      </c>
      <c r="C421" s="1137" t="str">
        <f t="shared" si="50"/>
        <v>MERC/TECH 1/CAPEX/20142015/00086</v>
      </c>
      <c r="D421" s="1053">
        <f t="shared" si="50"/>
        <v>41739</v>
      </c>
      <c r="E421" s="1139">
        <f t="shared" si="50"/>
        <v>1.8204346</v>
      </c>
      <c r="F421" s="1135">
        <f t="shared" si="52"/>
        <v>2.1946485999999998</v>
      </c>
      <c r="G421" s="1135">
        <f t="shared" si="53"/>
        <v>2.1946485999999998</v>
      </c>
      <c r="H421" s="1140">
        <f t="shared" si="56"/>
        <v>0</v>
      </c>
      <c r="I421" s="1135">
        <v>0</v>
      </c>
      <c r="J421" s="1135">
        <v>0</v>
      </c>
      <c r="K421" s="1140"/>
      <c r="L421" s="1140"/>
      <c r="M421" s="1140">
        <f t="shared" si="57"/>
        <v>0</v>
      </c>
      <c r="N421" s="1140">
        <f t="shared" si="58"/>
        <v>0</v>
      </c>
      <c r="O421" s="1148">
        <f t="shared" si="54"/>
        <v>0</v>
      </c>
      <c r="P421" s="1054">
        <f t="shared" si="55"/>
        <v>0</v>
      </c>
    </row>
    <row r="422" spans="1:16" outlineLevel="1" x14ac:dyDescent="0.25">
      <c r="A422" s="1137">
        <f t="shared" si="51"/>
        <v>1.6</v>
      </c>
      <c r="B422" s="1138" t="str">
        <f t="shared" si="50"/>
        <v>Security Building for Stage-IV at EVT</v>
      </c>
      <c r="C422" s="1137" t="str">
        <f t="shared" si="50"/>
        <v>MERC/TECH 1/CAPEX/20142015/00086</v>
      </c>
      <c r="D422" s="1053">
        <f t="shared" si="50"/>
        <v>41739</v>
      </c>
      <c r="E422" s="1139">
        <f t="shared" si="50"/>
        <v>0.22775599999999999</v>
      </c>
      <c r="F422" s="1135">
        <f t="shared" si="52"/>
        <v>0.2596135</v>
      </c>
      <c r="G422" s="1135">
        <f t="shared" si="53"/>
        <v>0.2596135</v>
      </c>
      <c r="H422" s="1140">
        <f t="shared" si="56"/>
        <v>0</v>
      </c>
      <c r="I422" s="1135">
        <v>0</v>
      </c>
      <c r="J422" s="1135">
        <v>0</v>
      </c>
      <c r="K422" s="1140"/>
      <c r="L422" s="1140"/>
      <c r="M422" s="1140">
        <f t="shared" si="57"/>
        <v>0</v>
      </c>
      <c r="N422" s="1140">
        <f t="shared" si="58"/>
        <v>0</v>
      </c>
      <c r="O422" s="1148">
        <f t="shared" si="54"/>
        <v>0</v>
      </c>
      <c r="P422" s="1054">
        <f t="shared" si="55"/>
        <v>0</v>
      </c>
    </row>
    <row r="423" spans="1:16" outlineLevel="1" x14ac:dyDescent="0.25">
      <c r="A423" s="1137">
        <f t="shared" si="51"/>
        <v>0</v>
      </c>
      <c r="B423" s="1138" t="str">
        <f t="shared" si="50"/>
        <v>IDC</v>
      </c>
      <c r="C423" s="1137" t="str">
        <f t="shared" si="50"/>
        <v>MERC/TECH 1/CAPEX/20142015/00086</v>
      </c>
      <c r="D423" s="1053">
        <f t="shared" si="50"/>
        <v>41739</v>
      </c>
      <c r="E423" s="1139">
        <f t="shared" si="50"/>
        <v>0.13439999999999999</v>
      </c>
      <c r="F423" s="1135">
        <f t="shared" si="52"/>
        <v>0</v>
      </c>
      <c r="G423" s="1135">
        <f t="shared" si="53"/>
        <v>0</v>
      </c>
      <c r="H423" s="1140">
        <f t="shared" si="56"/>
        <v>0</v>
      </c>
      <c r="I423" s="1135">
        <v>0</v>
      </c>
      <c r="J423" s="1135">
        <v>0</v>
      </c>
      <c r="K423" s="1140"/>
      <c r="L423" s="1140"/>
      <c r="M423" s="1140">
        <f t="shared" si="57"/>
        <v>0</v>
      </c>
      <c r="N423" s="1140">
        <f t="shared" si="58"/>
        <v>0</v>
      </c>
      <c r="O423" s="1148">
        <f t="shared" si="54"/>
        <v>0</v>
      </c>
      <c r="P423" s="1054">
        <f t="shared" si="55"/>
        <v>0</v>
      </c>
    </row>
    <row r="424" spans="1:16" outlineLevel="1" x14ac:dyDescent="0.25">
      <c r="A424" s="1141">
        <f t="shared" si="51"/>
        <v>3</v>
      </c>
      <c r="B424" s="1142" t="str">
        <f t="shared" si="50"/>
        <v>Various DPR Schemes for Civil Section, KGSC Pophali</v>
      </c>
      <c r="C424" s="1143" t="str">
        <f t="shared" si="50"/>
        <v>MERC/CAPEX/20152016/00907</v>
      </c>
      <c r="D424" s="1144">
        <f t="shared" si="50"/>
        <v>42313</v>
      </c>
      <c r="E424" s="1145">
        <f t="shared" si="50"/>
        <v>21.201000000000001</v>
      </c>
      <c r="F424" s="1135">
        <f t="shared" si="52"/>
        <v>0</v>
      </c>
      <c r="G424" s="1135">
        <f t="shared" si="53"/>
        <v>0</v>
      </c>
      <c r="H424" s="1146">
        <f t="shared" si="56"/>
        <v>0</v>
      </c>
      <c r="I424" s="1147">
        <v>0</v>
      </c>
      <c r="J424" s="1147">
        <v>0</v>
      </c>
      <c r="K424" s="1146"/>
      <c r="L424" s="1146"/>
      <c r="M424" s="1146">
        <f t="shared" si="57"/>
        <v>0</v>
      </c>
      <c r="N424" s="1146">
        <f t="shared" si="58"/>
        <v>0</v>
      </c>
      <c r="O424" s="1148">
        <f t="shared" si="54"/>
        <v>0</v>
      </c>
      <c r="P424" s="1054">
        <f t="shared" si="55"/>
        <v>0</v>
      </c>
    </row>
    <row r="425" spans="1:16" outlineLevel="1" x14ac:dyDescent="0.35">
      <c r="A425" s="1149">
        <f t="shared" si="51"/>
        <v>3.1</v>
      </c>
      <c r="B425" s="1150" t="str">
        <f t="shared" si="50"/>
        <v>Providing Road Network at KGSC, Pophali</v>
      </c>
      <c r="C425" s="1151" t="str">
        <f t="shared" si="50"/>
        <v>MERC/CAPEX/20152016/00907</v>
      </c>
      <c r="D425" s="1052">
        <f t="shared" si="50"/>
        <v>42313</v>
      </c>
      <c r="E425" s="1152">
        <f t="shared" si="50"/>
        <v>7.7759999999999998</v>
      </c>
      <c r="F425" s="1135">
        <f t="shared" si="52"/>
        <v>7.0181969999999998</v>
      </c>
      <c r="G425" s="1135">
        <f t="shared" si="53"/>
        <v>7.0181969999999998</v>
      </c>
      <c r="H425" s="1146">
        <f t="shared" si="56"/>
        <v>0</v>
      </c>
      <c r="I425" s="1147">
        <v>0</v>
      </c>
      <c r="J425" s="1147">
        <v>0</v>
      </c>
      <c r="K425" s="1146"/>
      <c r="L425" s="1146"/>
      <c r="M425" s="1146">
        <f t="shared" si="57"/>
        <v>0</v>
      </c>
      <c r="N425" s="1146">
        <f t="shared" si="58"/>
        <v>0</v>
      </c>
      <c r="O425" s="1148">
        <f t="shared" si="54"/>
        <v>0</v>
      </c>
      <c r="P425" s="1054">
        <f t="shared" si="55"/>
        <v>0</v>
      </c>
    </row>
    <row r="426" spans="1:16" outlineLevel="1" x14ac:dyDescent="0.35">
      <c r="A426" s="1149">
        <f t="shared" si="51"/>
        <v>3.2</v>
      </c>
      <c r="B426" s="1150" t="str">
        <f t="shared" si="50"/>
        <v>Modernisation &amp; Refurbishing of Residential Complex</v>
      </c>
      <c r="C426" s="1151" t="str">
        <f t="shared" si="50"/>
        <v>MERC/CAPEX/20152016/00907</v>
      </c>
      <c r="D426" s="1052">
        <f t="shared" si="50"/>
        <v>42313</v>
      </c>
      <c r="E426" s="1152">
        <f t="shared" si="50"/>
        <v>8.9849999999999994</v>
      </c>
      <c r="F426" s="1135">
        <f t="shared" si="52"/>
        <v>8.9364673999999997</v>
      </c>
      <c r="G426" s="1135">
        <f t="shared" si="53"/>
        <v>8.9364673999999997</v>
      </c>
      <c r="H426" s="1146">
        <f t="shared" si="56"/>
        <v>0</v>
      </c>
      <c r="I426" s="1147">
        <v>0</v>
      </c>
      <c r="J426" s="1147">
        <v>0</v>
      </c>
      <c r="K426" s="1146"/>
      <c r="L426" s="1146"/>
      <c r="M426" s="1146">
        <f t="shared" si="57"/>
        <v>0</v>
      </c>
      <c r="N426" s="1146">
        <f t="shared" si="58"/>
        <v>0</v>
      </c>
      <c r="O426" s="1148">
        <f t="shared" si="54"/>
        <v>0</v>
      </c>
      <c r="P426" s="1054">
        <f t="shared" si="55"/>
        <v>0</v>
      </c>
    </row>
    <row r="427" spans="1:16" outlineLevel="1" x14ac:dyDescent="0.35">
      <c r="A427" s="1153">
        <f t="shared" si="51"/>
        <v>3.3</v>
      </c>
      <c r="B427" s="1154" t="str">
        <f t="shared" si="50"/>
        <v>Water Supply &amp; Sanitory Works</v>
      </c>
      <c r="C427" s="1151" t="str">
        <f t="shared" si="50"/>
        <v>MERC/CAPEX/20152016/00907</v>
      </c>
      <c r="D427" s="1052">
        <f t="shared" si="50"/>
        <v>42313</v>
      </c>
      <c r="E427" s="1152">
        <f t="shared" si="50"/>
        <v>4.4400000000000004</v>
      </c>
      <c r="F427" s="1135">
        <f t="shared" si="52"/>
        <v>5.9018379999999997</v>
      </c>
      <c r="G427" s="1135">
        <f t="shared" si="53"/>
        <v>4.1021511999999998</v>
      </c>
      <c r="H427" s="1146">
        <f t="shared" si="56"/>
        <v>1.7996867999999999</v>
      </c>
      <c r="I427" s="1147">
        <v>0</v>
      </c>
      <c r="J427" s="1147">
        <v>0</v>
      </c>
      <c r="K427" s="1146"/>
      <c r="L427" s="1146"/>
      <c r="M427" s="1146">
        <f t="shared" si="57"/>
        <v>0</v>
      </c>
      <c r="N427" s="1146">
        <f t="shared" si="58"/>
        <v>1.7996867999999999</v>
      </c>
      <c r="O427" s="1148">
        <f t="shared" si="54"/>
        <v>0</v>
      </c>
      <c r="P427" s="1054">
        <f t="shared" si="55"/>
        <v>0</v>
      </c>
    </row>
    <row r="428" spans="1:16" outlineLevel="1" x14ac:dyDescent="0.25">
      <c r="A428" s="1131">
        <f t="shared" si="51"/>
        <v>4</v>
      </c>
      <c r="B428" s="1132" t="str">
        <f t="shared" si="50"/>
        <v>Various Performance Improvement related schemes at KGSC, Pophali</v>
      </c>
      <c r="C428" s="1131" t="str">
        <f t="shared" si="50"/>
        <v>MERC/CAPEX/20162017/01018</v>
      </c>
      <c r="D428" s="1133">
        <f t="shared" si="50"/>
        <v>42691</v>
      </c>
      <c r="E428" s="1134">
        <f t="shared" si="50"/>
        <v>12.976504</v>
      </c>
      <c r="F428" s="1135">
        <f t="shared" si="52"/>
        <v>0</v>
      </c>
      <c r="G428" s="1135">
        <f t="shared" si="53"/>
        <v>0</v>
      </c>
      <c r="H428" s="1140">
        <f t="shared" si="56"/>
        <v>0</v>
      </c>
      <c r="I428" s="1135">
        <v>0</v>
      </c>
      <c r="J428" s="1135">
        <v>0</v>
      </c>
      <c r="K428" s="1140"/>
      <c r="L428" s="1140"/>
      <c r="M428" s="1140">
        <f t="shared" si="57"/>
        <v>0</v>
      </c>
      <c r="N428" s="1140">
        <f t="shared" si="58"/>
        <v>0</v>
      </c>
      <c r="O428" s="1148">
        <f t="shared" si="54"/>
        <v>0</v>
      </c>
      <c r="P428" s="1054">
        <f t="shared" si="55"/>
        <v>0</v>
      </c>
    </row>
    <row r="429" spans="1:16" outlineLevel="1" x14ac:dyDescent="0.25">
      <c r="A429" s="1137">
        <f t="shared" si="51"/>
        <v>4.0999999999999996</v>
      </c>
      <c r="B429" s="1138" t="str">
        <f t="shared" si="50"/>
        <v>Up gradation of 245 kV CTs at Stage-I&amp;II SY</v>
      </c>
      <c r="C429" s="1137" t="str">
        <f t="shared" si="50"/>
        <v>MERC/CAPEX/20162017/01018</v>
      </c>
      <c r="D429" s="1053">
        <f t="shared" si="50"/>
        <v>42691</v>
      </c>
      <c r="E429" s="1139">
        <f t="shared" si="50"/>
        <v>1.962432</v>
      </c>
      <c r="F429" s="1135">
        <f t="shared" si="52"/>
        <v>2.0900159999999999</v>
      </c>
      <c r="G429" s="1135">
        <f t="shared" si="53"/>
        <v>2.0900159999999999</v>
      </c>
      <c r="H429" s="1140">
        <f t="shared" si="56"/>
        <v>0</v>
      </c>
      <c r="I429" s="1135">
        <v>0</v>
      </c>
      <c r="J429" s="1135">
        <v>0</v>
      </c>
      <c r="K429" s="1140"/>
      <c r="L429" s="1140"/>
      <c r="M429" s="1140">
        <f t="shared" si="57"/>
        <v>0</v>
      </c>
      <c r="N429" s="1140">
        <f t="shared" si="58"/>
        <v>0</v>
      </c>
      <c r="O429" s="1148">
        <f t="shared" si="54"/>
        <v>0</v>
      </c>
      <c r="P429" s="1054">
        <f t="shared" si="55"/>
        <v>0</v>
      </c>
    </row>
    <row r="430" spans="1:16" outlineLevel="1" x14ac:dyDescent="0.25">
      <c r="A430" s="1137">
        <f t="shared" si="51"/>
        <v>4.2</v>
      </c>
      <c r="B430" s="1138" t="str">
        <f t="shared" si="51"/>
        <v>Up gradation of 245 kV PTs at Stage-I&amp;II SY</v>
      </c>
      <c r="C430" s="1137" t="str">
        <f t="shared" si="51"/>
        <v>MERC/CAPEX/20162017/01018</v>
      </c>
      <c r="D430" s="1053">
        <f t="shared" si="51"/>
        <v>42691</v>
      </c>
      <c r="E430" s="1139">
        <f t="shared" si="51"/>
        <v>0.40508549999999999</v>
      </c>
      <c r="F430" s="1135">
        <f t="shared" si="52"/>
        <v>0.3417</v>
      </c>
      <c r="G430" s="1135">
        <f t="shared" si="53"/>
        <v>0.3417</v>
      </c>
      <c r="H430" s="1140">
        <f t="shared" si="56"/>
        <v>0</v>
      </c>
      <c r="I430" s="1135">
        <v>0</v>
      </c>
      <c r="J430" s="1135">
        <v>0</v>
      </c>
      <c r="K430" s="1140"/>
      <c r="L430" s="1140"/>
      <c r="M430" s="1140">
        <f t="shared" si="57"/>
        <v>0</v>
      </c>
      <c r="N430" s="1140">
        <f t="shared" si="58"/>
        <v>0</v>
      </c>
      <c r="O430" s="1148">
        <f t="shared" si="54"/>
        <v>0</v>
      </c>
      <c r="P430" s="1054">
        <f t="shared" si="55"/>
        <v>0</v>
      </c>
    </row>
    <row r="431" spans="1:16" outlineLevel="1" x14ac:dyDescent="0.25">
      <c r="A431" s="1137">
        <f t="shared" si="51"/>
        <v>4.3</v>
      </c>
      <c r="B431" s="1138" t="str">
        <f t="shared" si="51"/>
        <v>Up gradation of CW system of Stage-I&amp;II Units</v>
      </c>
      <c r="C431" s="1137" t="str">
        <f t="shared" si="51"/>
        <v>MERC/CAPEX/20162017/01018</v>
      </c>
      <c r="D431" s="1053">
        <f t="shared" si="51"/>
        <v>42691</v>
      </c>
      <c r="E431" s="1139">
        <f t="shared" si="51"/>
        <v>1.7099491</v>
      </c>
      <c r="F431" s="1135">
        <f t="shared" si="52"/>
        <v>1.4730966999999999</v>
      </c>
      <c r="G431" s="1135">
        <f t="shared" si="53"/>
        <v>1.4730966999999999</v>
      </c>
      <c r="H431" s="1140">
        <f t="shared" si="56"/>
        <v>0</v>
      </c>
      <c r="I431" s="1135">
        <v>0</v>
      </c>
      <c r="J431" s="1135">
        <v>0</v>
      </c>
      <c r="K431" s="1140"/>
      <c r="L431" s="1140"/>
      <c r="M431" s="1140">
        <f t="shared" si="57"/>
        <v>0</v>
      </c>
      <c r="N431" s="1140">
        <f t="shared" si="58"/>
        <v>0</v>
      </c>
      <c r="O431" s="1148">
        <f t="shared" si="54"/>
        <v>0</v>
      </c>
      <c r="P431" s="1054">
        <f t="shared" si="55"/>
        <v>0</v>
      </c>
    </row>
    <row r="432" spans="1:16" ht="29" outlineLevel="1" x14ac:dyDescent="0.25">
      <c r="A432" s="1137">
        <f t="shared" ref="A432:E447" si="59">A229</f>
        <v>4.4000000000000004</v>
      </c>
      <c r="B432" s="1138" t="str">
        <f t="shared" si="59"/>
        <v>Up gradation of Intercom Exchange System between Stage-I&amp;II PH &amp; Admin. Bldg &amp; Staff Colony.</v>
      </c>
      <c r="C432" s="1137" t="str">
        <f t="shared" si="59"/>
        <v>MERC/CAPEX/20162017/01018</v>
      </c>
      <c r="D432" s="1053">
        <f t="shared" si="59"/>
        <v>42691</v>
      </c>
      <c r="E432" s="1139">
        <f t="shared" si="59"/>
        <v>0.43826300000000001</v>
      </c>
      <c r="F432" s="1135">
        <f t="shared" si="52"/>
        <v>0.35899999999999999</v>
      </c>
      <c r="G432" s="1135">
        <f t="shared" si="53"/>
        <v>0.35899999999999999</v>
      </c>
      <c r="H432" s="1140">
        <f t="shared" si="56"/>
        <v>0</v>
      </c>
      <c r="I432" s="1135">
        <v>0</v>
      </c>
      <c r="J432" s="1135">
        <v>0</v>
      </c>
      <c r="K432" s="1140"/>
      <c r="L432" s="1140"/>
      <c r="M432" s="1140">
        <f t="shared" si="57"/>
        <v>0</v>
      </c>
      <c r="N432" s="1140">
        <f t="shared" si="58"/>
        <v>0</v>
      </c>
      <c r="O432" s="1148">
        <f t="shared" si="54"/>
        <v>0</v>
      </c>
      <c r="P432" s="1054">
        <f t="shared" si="55"/>
        <v>0</v>
      </c>
    </row>
    <row r="433" spans="1:16" outlineLevel="1" x14ac:dyDescent="0.25">
      <c r="A433" s="1137">
        <f t="shared" si="59"/>
        <v>4.5</v>
      </c>
      <c r="B433" s="1138" t="str">
        <f t="shared" si="59"/>
        <v>Up gradation of 220 kV Breakers at KDPH SY</v>
      </c>
      <c r="C433" s="1137" t="str">
        <f t="shared" si="59"/>
        <v>MERC/CAPEX/20162017/01018</v>
      </c>
      <c r="D433" s="1053">
        <f t="shared" si="59"/>
        <v>42691</v>
      </c>
      <c r="E433" s="1139">
        <f t="shared" si="59"/>
        <v>1.2890455999999999</v>
      </c>
      <c r="F433" s="1135">
        <f t="shared" si="52"/>
        <v>0.97899999999999998</v>
      </c>
      <c r="G433" s="1135">
        <f t="shared" si="53"/>
        <v>0.97899999999999998</v>
      </c>
      <c r="H433" s="1140">
        <f t="shared" si="56"/>
        <v>0</v>
      </c>
      <c r="I433" s="1135">
        <v>0</v>
      </c>
      <c r="J433" s="1135">
        <v>0</v>
      </c>
      <c r="K433" s="1140"/>
      <c r="L433" s="1140"/>
      <c r="M433" s="1140">
        <f t="shared" si="57"/>
        <v>0</v>
      </c>
      <c r="N433" s="1140">
        <f t="shared" si="58"/>
        <v>0</v>
      </c>
      <c r="O433" s="1148">
        <f t="shared" si="54"/>
        <v>0</v>
      </c>
      <c r="P433" s="1054">
        <f t="shared" si="55"/>
        <v>0</v>
      </c>
    </row>
    <row r="434" spans="1:16" outlineLevel="1" x14ac:dyDescent="0.25">
      <c r="A434" s="1137">
        <f t="shared" si="59"/>
        <v>4.5999999999999996</v>
      </c>
      <c r="B434" s="1138" t="str">
        <f t="shared" si="59"/>
        <v>Procurement of Governing Oil Pumps for Stage-III Units.</v>
      </c>
      <c r="C434" s="1137" t="str">
        <f t="shared" si="59"/>
        <v>MERC/CAPEX/20162017/01018</v>
      </c>
      <c r="D434" s="1053">
        <f t="shared" si="59"/>
        <v>42691</v>
      </c>
      <c r="E434" s="1139">
        <f t="shared" si="59"/>
        <v>1.2316254</v>
      </c>
      <c r="F434" s="1135">
        <f t="shared" si="52"/>
        <v>0.70174179999999997</v>
      </c>
      <c r="G434" s="1135">
        <f t="shared" si="53"/>
        <v>0.70174179999999997</v>
      </c>
      <c r="H434" s="1140">
        <f t="shared" si="56"/>
        <v>0</v>
      </c>
      <c r="I434" s="1135">
        <v>0</v>
      </c>
      <c r="J434" s="1135">
        <v>0</v>
      </c>
      <c r="K434" s="1140"/>
      <c r="L434" s="1140"/>
      <c r="M434" s="1140">
        <f t="shared" si="57"/>
        <v>0</v>
      </c>
      <c r="N434" s="1140">
        <f t="shared" si="58"/>
        <v>0</v>
      </c>
      <c r="O434" s="1148">
        <f t="shared" si="54"/>
        <v>0</v>
      </c>
      <c r="P434" s="1054">
        <f t="shared" si="55"/>
        <v>0</v>
      </c>
    </row>
    <row r="435" spans="1:16" outlineLevel="1" x14ac:dyDescent="0.25">
      <c r="A435" s="1155">
        <f t="shared" si="59"/>
        <v>4.7</v>
      </c>
      <c r="B435" s="1156" t="str">
        <f t="shared" si="59"/>
        <v>Up gradation of TG Governing system of Stage-IV Units.</v>
      </c>
      <c r="C435" s="1151" t="str">
        <f t="shared" si="59"/>
        <v>MERC/CAPEX/20162017/01018</v>
      </c>
      <c r="D435" s="1052">
        <f t="shared" si="59"/>
        <v>42691</v>
      </c>
      <c r="E435" s="1152">
        <f t="shared" si="59"/>
        <v>2.2151633999999998</v>
      </c>
      <c r="F435" s="1135">
        <f t="shared" si="52"/>
        <v>2.7472045999999999</v>
      </c>
      <c r="G435" s="1135">
        <f t="shared" si="53"/>
        <v>2.7472045999999999</v>
      </c>
      <c r="H435" s="1146">
        <f t="shared" si="56"/>
        <v>0</v>
      </c>
      <c r="I435" s="1147">
        <v>0</v>
      </c>
      <c r="J435" s="1147">
        <v>0</v>
      </c>
      <c r="K435" s="1146"/>
      <c r="L435" s="1146"/>
      <c r="M435" s="1146">
        <f t="shared" si="57"/>
        <v>0</v>
      </c>
      <c r="N435" s="1146">
        <f t="shared" si="58"/>
        <v>0</v>
      </c>
      <c r="O435" s="1148">
        <f t="shared" si="54"/>
        <v>0</v>
      </c>
      <c r="P435" s="1054">
        <f t="shared" si="55"/>
        <v>0</v>
      </c>
    </row>
    <row r="436" spans="1:16" outlineLevel="1" x14ac:dyDescent="0.25">
      <c r="A436" s="1137">
        <f t="shared" si="59"/>
        <v>4.8</v>
      </c>
      <c r="B436" s="1138" t="str">
        <f t="shared" si="59"/>
        <v>Up gradation of Numerical Protection system of Stage-IV Units.</v>
      </c>
      <c r="C436" s="1137" t="str">
        <f t="shared" si="59"/>
        <v>MERC/CAPEX/20162017/01018</v>
      </c>
      <c r="D436" s="1053">
        <f t="shared" si="59"/>
        <v>42691</v>
      </c>
      <c r="E436" s="1139">
        <f t="shared" si="59"/>
        <v>2.8249399999999998</v>
      </c>
      <c r="F436" s="1135">
        <f t="shared" si="52"/>
        <v>2.8673999999999999</v>
      </c>
      <c r="G436" s="1135">
        <f t="shared" si="53"/>
        <v>2.8673999999999999</v>
      </c>
      <c r="H436" s="1140">
        <f t="shared" si="56"/>
        <v>0</v>
      </c>
      <c r="I436" s="1135">
        <v>0</v>
      </c>
      <c r="J436" s="1135">
        <v>0</v>
      </c>
      <c r="K436" s="1140"/>
      <c r="L436" s="1140"/>
      <c r="M436" s="1140">
        <f t="shared" si="57"/>
        <v>0</v>
      </c>
      <c r="N436" s="1140">
        <f t="shared" si="58"/>
        <v>0</v>
      </c>
      <c r="O436" s="1148">
        <f t="shared" si="54"/>
        <v>0</v>
      </c>
      <c r="P436" s="1054">
        <f t="shared" si="55"/>
        <v>0</v>
      </c>
    </row>
    <row r="437" spans="1:16" outlineLevel="1" x14ac:dyDescent="0.25">
      <c r="A437" s="1137">
        <f t="shared" si="59"/>
        <v>0</v>
      </c>
      <c r="B437" s="1138" t="str">
        <f t="shared" si="59"/>
        <v>IDC</v>
      </c>
      <c r="C437" s="1137" t="str">
        <f t="shared" si="59"/>
        <v>MERC/CAPEX/20162017/01018</v>
      </c>
      <c r="D437" s="1053">
        <f t="shared" si="59"/>
        <v>42691</v>
      </c>
      <c r="E437" s="1139">
        <f t="shared" si="59"/>
        <v>0.9</v>
      </c>
      <c r="F437" s="1135">
        <f t="shared" si="52"/>
        <v>0</v>
      </c>
      <c r="G437" s="1135">
        <f t="shared" si="53"/>
        <v>0</v>
      </c>
      <c r="H437" s="1140">
        <f t="shared" si="56"/>
        <v>0</v>
      </c>
      <c r="I437" s="1135">
        <v>0</v>
      </c>
      <c r="J437" s="1135">
        <v>0</v>
      </c>
      <c r="K437" s="1140"/>
      <c r="L437" s="1140"/>
      <c r="M437" s="1140">
        <f t="shared" si="57"/>
        <v>0</v>
      </c>
      <c r="N437" s="1140">
        <f t="shared" si="58"/>
        <v>0</v>
      </c>
      <c r="O437" s="1148">
        <f t="shared" si="54"/>
        <v>0</v>
      </c>
      <c r="P437" s="1054">
        <f t="shared" si="55"/>
        <v>0</v>
      </c>
    </row>
    <row r="438" spans="1:16" ht="29" outlineLevel="1" x14ac:dyDescent="0.25">
      <c r="A438" s="1131">
        <f t="shared" si="59"/>
        <v>7</v>
      </c>
      <c r="B438" s="1132" t="str">
        <f t="shared" si="59"/>
        <v>Replacement of Generator Stator of unit No. 11 (80 MW), Stage III, KGSC Pophali</v>
      </c>
      <c r="C438" s="1131" t="str">
        <f t="shared" si="59"/>
        <v>MERC/CAPEX/20172018/04592</v>
      </c>
      <c r="D438" s="1133">
        <f t="shared" si="59"/>
        <v>43046</v>
      </c>
      <c r="E438" s="1134">
        <f t="shared" si="59"/>
        <v>22.54</v>
      </c>
      <c r="F438" s="1135">
        <f t="shared" si="52"/>
        <v>0</v>
      </c>
      <c r="G438" s="1135">
        <f t="shared" si="53"/>
        <v>0</v>
      </c>
      <c r="H438" s="1140">
        <f t="shared" si="56"/>
        <v>0</v>
      </c>
      <c r="I438" s="1135">
        <v>0</v>
      </c>
      <c r="J438" s="1135">
        <v>0</v>
      </c>
      <c r="K438" s="1140"/>
      <c r="L438" s="1140"/>
      <c r="M438" s="1140">
        <f t="shared" si="57"/>
        <v>0</v>
      </c>
      <c r="N438" s="1140">
        <f t="shared" si="58"/>
        <v>0</v>
      </c>
      <c r="O438" s="1148">
        <f t="shared" si="54"/>
        <v>0</v>
      </c>
      <c r="P438" s="1054">
        <f t="shared" si="55"/>
        <v>0</v>
      </c>
    </row>
    <row r="439" spans="1:16" ht="29" outlineLevel="1" x14ac:dyDescent="0.25">
      <c r="A439" s="1151">
        <f t="shared" si="59"/>
        <v>7.1</v>
      </c>
      <c r="B439" s="1157" t="str">
        <f t="shared" si="59"/>
        <v>Replacement of Generator Stator of unit No. 11 (80 MW), Stage III, KGSC Pophali</v>
      </c>
      <c r="C439" s="1151" t="str">
        <f t="shared" si="59"/>
        <v>MERC/CAPEX/20172018/04592</v>
      </c>
      <c r="D439" s="1052">
        <f t="shared" si="59"/>
        <v>43046</v>
      </c>
      <c r="E439" s="1152">
        <f t="shared" si="59"/>
        <v>22.54</v>
      </c>
      <c r="F439" s="1135">
        <f t="shared" si="52"/>
        <v>16.579000000000001</v>
      </c>
      <c r="G439" s="1135">
        <f t="shared" si="53"/>
        <v>0</v>
      </c>
      <c r="H439" s="1146">
        <f t="shared" si="56"/>
        <v>16.579000000000001</v>
      </c>
      <c r="I439" s="1147">
        <v>2.83</v>
      </c>
      <c r="J439" s="1147">
        <v>19.41</v>
      </c>
      <c r="K439" s="1146"/>
      <c r="L439" s="1146"/>
      <c r="M439" s="1146">
        <f t="shared" si="57"/>
        <v>19.41</v>
      </c>
      <c r="N439" s="1146">
        <f t="shared" si="58"/>
        <v>-1.0000000000012221E-3</v>
      </c>
      <c r="O439" s="1148">
        <f t="shared" si="54"/>
        <v>19.41</v>
      </c>
      <c r="P439" s="1054">
        <f t="shared" si="55"/>
        <v>0</v>
      </c>
    </row>
    <row r="440" spans="1:16" ht="29" outlineLevel="1" x14ac:dyDescent="0.25">
      <c r="A440" s="1131">
        <f t="shared" si="59"/>
        <v>8</v>
      </c>
      <c r="B440" s="1132" t="str">
        <f t="shared" si="59"/>
        <v>Procurement of new pelton wheel runners (2 Nos.) for Stage II at KGSC, Pophali</v>
      </c>
      <c r="C440" s="1131" t="str">
        <f t="shared" si="59"/>
        <v>MERC/CAPEX/20172018/04421</v>
      </c>
      <c r="D440" s="1133">
        <f t="shared" si="59"/>
        <v>43032</v>
      </c>
      <c r="E440" s="1134">
        <f t="shared" si="59"/>
        <v>13.07</v>
      </c>
      <c r="F440" s="1135">
        <f t="shared" si="52"/>
        <v>0</v>
      </c>
      <c r="G440" s="1135">
        <f t="shared" si="53"/>
        <v>0</v>
      </c>
      <c r="H440" s="1140">
        <f t="shared" si="56"/>
        <v>0</v>
      </c>
      <c r="I440" s="1135">
        <v>0</v>
      </c>
      <c r="J440" s="1135">
        <v>0</v>
      </c>
      <c r="K440" s="1140"/>
      <c r="L440" s="1140"/>
      <c r="M440" s="1140">
        <f t="shared" si="57"/>
        <v>0</v>
      </c>
      <c r="N440" s="1140">
        <f t="shared" si="58"/>
        <v>0</v>
      </c>
      <c r="O440" s="1148">
        <f t="shared" si="54"/>
        <v>0</v>
      </c>
      <c r="P440" s="1054">
        <f t="shared" si="55"/>
        <v>0</v>
      </c>
    </row>
    <row r="441" spans="1:16" ht="29" outlineLevel="1" x14ac:dyDescent="0.25">
      <c r="A441" s="1151">
        <f t="shared" si="59"/>
        <v>8.1</v>
      </c>
      <c r="B441" s="1157" t="str">
        <f t="shared" si="59"/>
        <v>Procurement of new pelton wheel runners (2 Nos.) for Stage II at KGSC, Pophali</v>
      </c>
      <c r="C441" s="1151" t="str">
        <f t="shared" si="59"/>
        <v>MERC/CAPEX/20172018/04421</v>
      </c>
      <c r="D441" s="1052">
        <f t="shared" si="59"/>
        <v>43032</v>
      </c>
      <c r="E441" s="1152">
        <f t="shared" si="59"/>
        <v>13.07</v>
      </c>
      <c r="F441" s="1135">
        <f t="shared" si="52"/>
        <v>0</v>
      </c>
      <c r="G441" s="1135">
        <f t="shared" si="53"/>
        <v>0</v>
      </c>
      <c r="H441" s="1146">
        <f t="shared" si="56"/>
        <v>0</v>
      </c>
      <c r="I441" s="1147">
        <v>5.19</v>
      </c>
      <c r="J441" s="1147" t="s">
        <v>905</v>
      </c>
      <c r="K441" s="1146"/>
      <c r="L441" s="1146"/>
      <c r="M441" s="1146">
        <f t="shared" si="57"/>
        <v>0</v>
      </c>
      <c r="N441" s="1146">
        <f t="shared" si="58"/>
        <v>5.19</v>
      </c>
      <c r="O441" s="1148">
        <f t="shared" si="54"/>
        <v>0</v>
      </c>
      <c r="P441" s="1054">
        <f t="shared" si="55"/>
        <v>0</v>
      </c>
    </row>
    <row r="442" spans="1:16" outlineLevel="1" x14ac:dyDescent="0.25">
      <c r="A442" s="1158">
        <f t="shared" si="59"/>
        <v>11</v>
      </c>
      <c r="B442" s="1142" t="str">
        <f t="shared" si="59"/>
        <v>Implementation of 12 Nos. of various schemes at KGSC, Pophali.</v>
      </c>
      <c r="C442" s="1143" t="str">
        <f t="shared" si="59"/>
        <v>MERC/CAPEX/2019-2020/01</v>
      </c>
      <c r="D442" s="1144">
        <f t="shared" si="59"/>
        <v>43609</v>
      </c>
      <c r="E442" s="1145">
        <f t="shared" si="59"/>
        <v>26.891000000000002</v>
      </c>
      <c r="F442" s="1135">
        <f t="shared" si="52"/>
        <v>0</v>
      </c>
      <c r="G442" s="1135">
        <f t="shared" si="53"/>
        <v>0</v>
      </c>
      <c r="H442" s="1146">
        <f t="shared" si="56"/>
        <v>0</v>
      </c>
      <c r="I442" s="1147">
        <v>0</v>
      </c>
      <c r="J442" s="1147">
        <v>0</v>
      </c>
      <c r="K442" s="1146"/>
      <c r="L442" s="1146"/>
      <c r="M442" s="1146">
        <f t="shared" si="57"/>
        <v>0</v>
      </c>
      <c r="N442" s="1146">
        <f t="shared" si="58"/>
        <v>0</v>
      </c>
      <c r="O442" s="1148">
        <f t="shared" si="54"/>
        <v>0</v>
      </c>
      <c r="P442" s="1054">
        <f t="shared" si="55"/>
        <v>0</v>
      </c>
    </row>
    <row r="443" spans="1:16" ht="29" outlineLevel="1" x14ac:dyDescent="0.25">
      <c r="A443" s="1151">
        <f t="shared" si="59"/>
        <v>11.1</v>
      </c>
      <c r="B443" s="1157" t="str">
        <f t="shared" si="59"/>
        <v>Replacement of  UGB (8 Nos), LGB (8 Nos) &amp; Generator air coolers (8 Nos) for Stage-I</v>
      </c>
      <c r="C443" s="1151" t="str">
        <f t="shared" si="59"/>
        <v>MERC/CAPEX/2019-2020/01</v>
      </c>
      <c r="D443" s="1052">
        <f t="shared" si="59"/>
        <v>43609</v>
      </c>
      <c r="E443" s="1152">
        <f t="shared" si="59"/>
        <v>1.3440000000000001</v>
      </c>
      <c r="F443" s="1135">
        <f t="shared" si="52"/>
        <v>0</v>
      </c>
      <c r="G443" s="1135">
        <f t="shared" si="53"/>
        <v>0</v>
      </c>
      <c r="H443" s="1146">
        <f t="shared" si="56"/>
        <v>0</v>
      </c>
      <c r="I443" s="1147">
        <v>0.85</v>
      </c>
      <c r="J443" s="1147">
        <v>0.85</v>
      </c>
      <c r="K443" s="1146"/>
      <c r="L443" s="1146"/>
      <c r="M443" s="1146">
        <f t="shared" si="57"/>
        <v>0.85</v>
      </c>
      <c r="N443" s="1146">
        <f t="shared" si="58"/>
        <v>0</v>
      </c>
      <c r="O443" s="1148">
        <f t="shared" si="54"/>
        <v>0.85</v>
      </c>
      <c r="P443" s="1054">
        <f t="shared" si="55"/>
        <v>0</v>
      </c>
    </row>
    <row r="444" spans="1:16" ht="43.5" outlineLevel="1" x14ac:dyDescent="0.25">
      <c r="A444" s="1151">
        <f t="shared" si="59"/>
        <v>11.2</v>
      </c>
      <c r="B444" s="1157" t="str">
        <f t="shared" si="59"/>
        <v>Retrofitting of Generator &amp; Gen-Transformer relays by new numerical protection system at Koyna Dam Power House (KDPH) Koynanagar</v>
      </c>
      <c r="C444" s="1151" t="str">
        <f t="shared" si="59"/>
        <v>MERC/CAPEX/2019-2020/01</v>
      </c>
      <c r="D444" s="1052">
        <f t="shared" si="59"/>
        <v>43609</v>
      </c>
      <c r="E444" s="1152">
        <f t="shared" si="59"/>
        <v>1.097</v>
      </c>
      <c r="F444" s="1135">
        <f t="shared" si="52"/>
        <v>0.82</v>
      </c>
      <c r="G444" s="1135">
        <f t="shared" si="53"/>
        <v>0</v>
      </c>
      <c r="H444" s="1146">
        <f t="shared" si="56"/>
        <v>0.82</v>
      </c>
      <c r="I444" s="1147">
        <v>0.26</v>
      </c>
      <c r="J444" s="1147">
        <v>1.08</v>
      </c>
      <c r="K444" s="1146"/>
      <c r="L444" s="1146"/>
      <c r="M444" s="1146">
        <f t="shared" si="57"/>
        <v>1.08</v>
      </c>
      <c r="N444" s="1146">
        <f t="shared" si="58"/>
        <v>0</v>
      </c>
      <c r="O444" s="1148">
        <f t="shared" si="54"/>
        <v>1.08</v>
      </c>
      <c r="P444" s="1054">
        <f t="shared" si="55"/>
        <v>0</v>
      </c>
    </row>
    <row r="445" spans="1:16" ht="29" outlineLevel="1" x14ac:dyDescent="0.25">
      <c r="A445" s="1137">
        <f t="shared" si="59"/>
        <v>11.3</v>
      </c>
      <c r="B445" s="1138" t="str">
        <f t="shared" si="59"/>
        <v>Replacement of two 220V Battery chargers with 220V dual float cum boost (60A) battery Charger including DCDB at KDPH, Koynanagar</v>
      </c>
      <c r="C445" s="1137" t="str">
        <f t="shared" si="59"/>
        <v>MERC/CAPEX/2019-2020/01</v>
      </c>
      <c r="D445" s="1053">
        <f t="shared" si="59"/>
        <v>43609</v>
      </c>
      <c r="E445" s="1139">
        <f t="shared" si="59"/>
        <v>0.20200000000000001</v>
      </c>
      <c r="F445" s="1135">
        <f t="shared" si="52"/>
        <v>0.137824</v>
      </c>
      <c r="G445" s="1135">
        <f t="shared" si="53"/>
        <v>0.137824</v>
      </c>
      <c r="H445" s="1140">
        <f t="shared" si="56"/>
        <v>0</v>
      </c>
      <c r="I445" s="1135">
        <v>0</v>
      </c>
      <c r="J445" s="1135">
        <v>0</v>
      </c>
      <c r="K445" s="1140"/>
      <c r="L445" s="1140"/>
      <c r="M445" s="1140">
        <f t="shared" si="57"/>
        <v>0</v>
      </c>
      <c r="N445" s="1140">
        <f t="shared" si="58"/>
        <v>0</v>
      </c>
      <c r="O445" s="1148">
        <f t="shared" si="54"/>
        <v>0</v>
      </c>
      <c r="P445" s="1054">
        <f t="shared" si="55"/>
        <v>0</v>
      </c>
    </row>
    <row r="446" spans="1:16" ht="43.5" outlineLevel="1" x14ac:dyDescent="0.25">
      <c r="A446" s="1151">
        <f t="shared" si="59"/>
        <v>11.4</v>
      </c>
      <c r="B446" s="1157" t="str">
        <f t="shared" si="59"/>
        <v>Replacement of 220KV current transformer (54 Nos), Potential transformer (13 Nos),110KV Current Transformer (14 Nos)&amp; Potential Transformer (4 Nos),Stage-III.</v>
      </c>
      <c r="C446" s="1151" t="str">
        <f t="shared" si="59"/>
        <v>MERC/CAPEX/2019-2020/01</v>
      </c>
      <c r="D446" s="1052">
        <f t="shared" si="59"/>
        <v>43609</v>
      </c>
      <c r="E446" s="1152">
        <f t="shared" si="59"/>
        <v>5.2809999999999997</v>
      </c>
      <c r="F446" s="1135">
        <f t="shared" si="52"/>
        <v>0</v>
      </c>
      <c r="G446" s="1135">
        <f t="shared" si="53"/>
        <v>0</v>
      </c>
      <c r="H446" s="1146">
        <f t="shared" si="56"/>
        <v>0</v>
      </c>
      <c r="I446" s="1147">
        <v>0</v>
      </c>
      <c r="J446" s="1147">
        <v>0</v>
      </c>
      <c r="K446" s="1146"/>
      <c r="L446" s="1146"/>
      <c r="M446" s="1146">
        <f t="shared" si="57"/>
        <v>0</v>
      </c>
      <c r="N446" s="1146">
        <f t="shared" si="58"/>
        <v>0</v>
      </c>
      <c r="O446" s="1148">
        <f t="shared" si="54"/>
        <v>0</v>
      </c>
      <c r="P446" s="1054">
        <f t="shared" si="55"/>
        <v>0</v>
      </c>
    </row>
    <row r="447" spans="1:16" outlineLevel="1" x14ac:dyDescent="0.25">
      <c r="A447" s="1151">
        <f t="shared" si="59"/>
        <v>11.5</v>
      </c>
      <c r="B447" s="1157" t="str">
        <f t="shared" si="59"/>
        <v>Replacement of Generator Air Cooler (32 Nos), St-III</v>
      </c>
      <c r="C447" s="1151" t="str">
        <f t="shared" si="59"/>
        <v>MERC/CAPEX/2019-2020/01</v>
      </c>
      <c r="D447" s="1052">
        <f t="shared" si="59"/>
        <v>43609</v>
      </c>
      <c r="E447" s="1152">
        <f t="shared" si="59"/>
        <v>2.4129999999999998</v>
      </c>
      <c r="F447" s="1135">
        <f t="shared" si="52"/>
        <v>2.0541399999999999</v>
      </c>
      <c r="G447" s="1135">
        <f t="shared" si="53"/>
        <v>2.054144</v>
      </c>
      <c r="H447" s="1146">
        <f t="shared" si="56"/>
        <v>-4.0000000001150227E-6</v>
      </c>
      <c r="I447" s="1147">
        <v>0</v>
      </c>
      <c r="J447" s="1147">
        <v>0</v>
      </c>
      <c r="K447" s="1146"/>
      <c r="L447" s="1146"/>
      <c r="M447" s="1146">
        <f t="shared" si="57"/>
        <v>0</v>
      </c>
      <c r="N447" s="1146">
        <f t="shared" si="58"/>
        <v>-4.0000000001150227E-6</v>
      </c>
      <c r="O447" s="1148">
        <f t="shared" si="54"/>
        <v>0</v>
      </c>
      <c r="P447" s="1054">
        <f t="shared" si="55"/>
        <v>0</v>
      </c>
    </row>
    <row r="448" spans="1:16" ht="29" outlineLevel="1" x14ac:dyDescent="0.25">
      <c r="A448" s="1137">
        <f t="shared" ref="A448:E463" si="60">A245</f>
        <v>11.6</v>
      </c>
      <c r="B448" s="1138" t="str">
        <f t="shared" si="60"/>
        <v>Replacement of 48 Volt, 1000 AH tubular battery set with 48 Volt, 750AH Plante type battery set at KGSC, Stage-III</v>
      </c>
      <c r="C448" s="1137" t="str">
        <f t="shared" si="60"/>
        <v>MERC/CAPEX/2019-2020/01</v>
      </c>
      <c r="D448" s="1053">
        <f t="shared" si="60"/>
        <v>43609</v>
      </c>
      <c r="E448" s="1139">
        <f t="shared" si="60"/>
        <v>0.318</v>
      </c>
      <c r="F448" s="1135">
        <f t="shared" si="52"/>
        <v>0.30941800000000003</v>
      </c>
      <c r="G448" s="1135">
        <f t="shared" si="53"/>
        <v>0.30941800000000003</v>
      </c>
      <c r="H448" s="1140">
        <f t="shared" si="56"/>
        <v>0</v>
      </c>
      <c r="I448" s="1135">
        <v>0</v>
      </c>
      <c r="J448" s="1135">
        <v>0</v>
      </c>
      <c r="K448" s="1140"/>
      <c r="L448" s="1140"/>
      <c r="M448" s="1140">
        <f t="shared" si="57"/>
        <v>0</v>
      </c>
      <c r="N448" s="1140">
        <f t="shared" si="58"/>
        <v>0</v>
      </c>
      <c r="O448" s="1148">
        <f t="shared" si="54"/>
        <v>0</v>
      </c>
      <c r="P448" s="1054">
        <f t="shared" si="55"/>
        <v>0</v>
      </c>
    </row>
    <row r="449" spans="1:16" ht="29" outlineLevel="1" x14ac:dyDescent="0.25">
      <c r="A449" s="1137">
        <f t="shared" si="60"/>
        <v>11.7</v>
      </c>
      <c r="B449" s="1138" t="str">
        <f t="shared" si="60"/>
        <v>Replacement of 220V-150AH Battery set with Ni-Cad type, along with standard accessories for UPS scheme at Stage-IV</v>
      </c>
      <c r="C449" s="1137" t="str">
        <f t="shared" si="60"/>
        <v>MERC/CAPEX/2019-2020/01</v>
      </c>
      <c r="D449" s="1053">
        <f t="shared" si="60"/>
        <v>43609</v>
      </c>
      <c r="E449" s="1139">
        <f t="shared" si="60"/>
        <v>0.27200000000000002</v>
      </c>
      <c r="F449" s="1135">
        <f t="shared" si="52"/>
        <v>0.25759480000000001</v>
      </c>
      <c r="G449" s="1135">
        <f t="shared" si="53"/>
        <v>0.25759480000000001</v>
      </c>
      <c r="H449" s="1140">
        <f t="shared" si="56"/>
        <v>0</v>
      </c>
      <c r="I449" s="1135">
        <v>0</v>
      </c>
      <c r="J449" s="1135">
        <v>0</v>
      </c>
      <c r="K449" s="1140"/>
      <c r="L449" s="1140"/>
      <c r="M449" s="1140">
        <f t="shared" si="57"/>
        <v>0</v>
      </c>
      <c r="N449" s="1140">
        <f t="shared" si="58"/>
        <v>0</v>
      </c>
      <c r="O449" s="1148">
        <f t="shared" si="54"/>
        <v>0</v>
      </c>
      <c r="P449" s="1054">
        <f t="shared" si="55"/>
        <v>0</v>
      </c>
    </row>
    <row r="450" spans="1:16" outlineLevel="1" x14ac:dyDescent="0.25">
      <c r="A450" s="1137">
        <f t="shared" si="60"/>
        <v>11.8</v>
      </c>
      <c r="B450" s="1138" t="str">
        <f t="shared" si="60"/>
        <v>Reliability enhancement of Gas Insulated Switchyard Stage-IV.</v>
      </c>
      <c r="C450" s="1137" t="str">
        <f t="shared" si="60"/>
        <v>MERC/CAPEX/2019-2020/01</v>
      </c>
      <c r="D450" s="1053">
        <f t="shared" si="60"/>
        <v>43609</v>
      </c>
      <c r="E450" s="1139">
        <f t="shared" si="60"/>
        <v>10.472</v>
      </c>
      <c r="F450" s="1135">
        <f t="shared" si="52"/>
        <v>0</v>
      </c>
      <c r="G450" s="1135">
        <f t="shared" si="53"/>
        <v>0</v>
      </c>
      <c r="H450" s="1140">
        <f t="shared" si="56"/>
        <v>0</v>
      </c>
      <c r="I450" s="1135">
        <v>0</v>
      </c>
      <c r="J450" s="1135">
        <v>0</v>
      </c>
      <c r="K450" s="1140"/>
      <c r="L450" s="1140"/>
      <c r="M450" s="1140">
        <f t="shared" si="57"/>
        <v>0</v>
      </c>
      <c r="N450" s="1140">
        <f t="shared" si="58"/>
        <v>0</v>
      </c>
      <c r="O450" s="1148">
        <f t="shared" si="54"/>
        <v>0</v>
      </c>
      <c r="P450" s="1054">
        <f t="shared" si="55"/>
        <v>0</v>
      </c>
    </row>
    <row r="451" spans="1:16" ht="29" outlineLevel="1" x14ac:dyDescent="0.25">
      <c r="A451" s="1151">
        <f t="shared" si="60"/>
        <v>11.9</v>
      </c>
      <c r="B451" s="1157" t="str">
        <f t="shared" si="60"/>
        <v>Up-gradation of Vibration system at all units of Stage-IV:Stage-IV, KGSC, Pophali</v>
      </c>
      <c r="C451" s="1151" t="str">
        <f t="shared" si="60"/>
        <v>MERC/CAPEX/2019-2020/01</v>
      </c>
      <c r="D451" s="1052">
        <f t="shared" si="60"/>
        <v>43609</v>
      </c>
      <c r="E451" s="1152">
        <f t="shared" si="60"/>
        <v>1.4430000000000001</v>
      </c>
      <c r="F451" s="1135">
        <f t="shared" si="52"/>
        <v>1.5040594999999999</v>
      </c>
      <c r="G451" s="1135">
        <f t="shared" si="53"/>
        <v>1.5040595000000001</v>
      </c>
      <c r="H451" s="1146">
        <f t="shared" si="56"/>
        <v>0</v>
      </c>
      <c r="I451" s="1147">
        <v>0</v>
      </c>
      <c r="J451" s="1147">
        <v>0</v>
      </c>
      <c r="K451" s="1146"/>
      <c r="L451" s="1146"/>
      <c r="M451" s="1146">
        <f t="shared" si="57"/>
        <v>0</v>
      </c>
      <c r="N451" s="1146">
        <f t="shared" si="58"/>
        <v>0</v>
      </c>
      <c r="O451" s="1148">
        <f t="shared" si="54"/>
        <v>0</v>
      </c>
      <c r="P451" s="1054">
        <f t="shared" si="55"/>
        <v>0</v>
      </c>
    </row>
    <row r="452" spans="1:16" ht="29" outlineLevel="1" x14ac:dyDescent="0.25">
      <c r="A452" s="1159" t="str">
        <f t="shared" si="60"/>
        <v>11.10</v>
      </c>
      <c r="B452" s="1138" t="str">
        <f t="shared" si="60"/>
        <v>Replacement of station battery set of 220V, 2000Ah capacity at Stage-IV.</v>
      </c>
      <c r="C452" s="1137" t="str">
        <f t="shared" si="60"/>
        <v>MERC/CAPEX/2019-2020/01</v>
      </c>
      <c r="D452" s="1053">
        <f t="shared" si="60"/>
        <v>43609</v>
      </c>
      <c r="E452" s="1139">
        <f t="shared" si="60"/>
        <v>2.3849999999999998</v>
      </c>
      <c r="F452" s="1135">
        <f t="shared" si="52"/>
        <v>2.3648853999999999</v>
      </c>
      <c r="G452" s="1135">
        <f t="shared" si="53"/>
        <v>2.3648853999999999</v>
      </c>
      <c r="H452" s="1140">
        <f t="shared" si="56"/>
        <v>0</v>
      </c>
      <c r="I452" s="1135">
        <v>0</v>
      </c>
      <c r="J452" s="1135">
        <v>0</v>
      </c>
      <c r="K452" s="1140"/>
      <c r="L452" s="1140"/>
      <c r="M452" s="1140">
        <f t="shared" si="57"/>
        <v>0</v>
      </c>
      <c r="N452" s="1140">
        <f t="shared" si="58"/>
        <v>0</v>
      </c>
      <c r="O452" s="1148">
        <f t="shared" si="54"/>
        <v>0</v>
      </c>
      <c r="P452" s="1054">
        <f t="shared" si="55"/>
        <v>0</v>
      </c>
    </row>
    <row r="453" spans="1:16" ht="29" outlineLevel="1" x14ac:dyDescent="0.25">
      <c r="A453" s="1151">
        <f t="shared" si="60"/>
        <v>11.11</v>
      </c>
      <c r="B453" s="1157" t="str">
        <f t="shared" si="60"/>
        <v>Renovations and modernization of 1500kg capacity passenger cum goods lifts (2 Nos) for KGSC, Stage-IV</v>
      </c>
      <c r="C453" s="1151" t="str">
        <f t="shared" si="60"/>
        <v>MERC/CAPEX/2019-2020/01</v>
      </c>
      <c r="D453" s="1052">
        <f t="shared" si="60"/>
        <v>43609</v>
      </c>
      <c r="E453" s="1152">
        <f t="shared" si="60"/>
        <v>0.96799999999999997</v>
      </c>
      <c r="F453" s="1135">
        <f t="shared" si="52"/>
        <v>0.852078</v>
      </c>
      <c r="G453" s="1135">
        <f t="shared" si="53"/>
        <v>0.852078</v>
      </c>
      <c r="H453" s="1146">
        <f t="shared" si="56"/>
        <v>0</v>
      </c>
      <c r="I453" s="1147">
        <v>0</v>
      </c>
      <c r="J453" s="1147">
        <v>0</v>
      </c>
      <c r="K453" s="1146"/>
      <c r="L453" s="1146"/>
      <c r="M453" s="1146">
        <f t="shared" si="57"/>
        <v>0</v>
      </c>
      <c r="N453" s="1146">
        <f t="shared" si="58"/>
        <v>0</v>
      </c>
      <c r="O453" s="1148">
        <f t="shared" si="54"/>
        <v>0</v>
      </c>
      <c r="P453" s="1054">
        <f t="shared" si="55"/>
        <v>0</v>
      </c>
    </row>
    <row r="454" spans="1:16" ht="43.5" outlineLevel="1" x14ac:dyDescent="0.25">
      <c r="A454" s="1137">
        <f t="shared" si="60"/>
        <v>11.12</v>
      </c>
      <c r="B454" s="1138" t="str">
        <f t="shared" si="60"/>
        <v>Replacement of existing 3x7.5 TR Air conditioning package units at Stage-I&amp;II control room by new 3x11 TR Air conditioning package units</v>
      </c>
      <c r="C454" s="1137" t="str">
        <f t="shared" si="60"/>
        <v>MERC/CAPEX/2019-2020/01</v>
      </c>
      <c r="D454" s="1053">
        <f t="shared" si="60"/>
        <v>43609</v>
      </c>
      <c r="E454" s="1139">
        <f t="shared" si="60"/>
        <v>0.34499999999999997</v>
      </c>
      <c r="F454" s="1135">
        <f t="shared" si="52"/>
        <v>0.16909379999999999</v>
      </c>
      <c r="G454" s="1135">
        <f t="shared" si="53"/>
        <v>0.16909379999999999</v>
      </c>
      <c r="H454" s="1140">
        <f t="shared" si="56"/>
        <v>0</v>
      </c>
      <c r="I454" s="1135">
        <v>0</v>
      </c>
      <c r="J454" s="1135">
        <v>0</v>
      </c>
      <c r="K454" s="1140"/>
      <c r="L454" s="1140"/>
      <c r="M454" s="1140">
        <f t="shared" si="57"/>
        <v>0</v>
      </c>
      <c r="N454" s="1140">
        <f t="shared" si="58"/>
        <v>0</v>
      </c>
      <c r="O454" s="1148">
        <f t="shared" si="54"/>
        <v>0</v>
      </c>
      <c r="P454" s="1054">
        <f t="shared" si="55"/>
        <v>0</v>
      </c>
    </row>
    <row r="455" spans="1:16" outlineLevel="1" x14ac:dyDescent="0.25">
      <c r="A455" s="1137">
        <f t="shared" si="60"/>
        <v>0</v>
      </c>
      <c r="B455" s="1138" t="str">
        <f t="shared" si="60"/>
        <v>IDC</v>
      </c>
      <c r="C455" s="1137" t="str">
        <f t="shared" si="60"/>
        <v>MERC/CAPEX/2019-2020/01</v>
      </c>
      <c r="D455" s="1053">
        <f t="shared" si="60"/>
        <v>43609</v>
      </c>
      <c r="E455" s="1139">
        <f t="shared" si="60"/>
        <v>0.35099999999999998</v>
      </c>
      <c r="F455" s="1135">
        <f t="shared" si="52"/>
        <v>0</v>
      </c>
      <c r="G455" s="1135">
        <f t="shared" si="53"/>
        <v>0</v>
      </c>
      <c r="H455" s="1140">
        <f t="shared" si="56"/>
        <v>0</v>
      </c>
      <c r="I455" s="1135">
        <v>0</v>
      </c>
      <c r="J455" s="1135">
        <v>0</v>
      </c>
      <c r="K455" s="1140"/>
      <c r="L455" s="1140"/>
      <c r="M455" s="1140">
        <f t="shared" si="57"/>
        <v>0</v>
      </c>
      <c r="N455" s="1140">
        <f t="shared" si="58"/>
        <v>0</v>
      </c>
      <c r="O455" s="1148">
        <f t="shared" si="54"/>
        <v>0</v>
      </c>
      <c r="P455" s="1054">
        <f t="shared" si="55"/>
        <v>0</v>
      </c>
    </row>
    <row r="456" spans="1:16" ht="29" outlineLevel="1" x14ac:dyDescent="0.25">
      <c r="A456" s="1131">
        <f t="shared" si="60"/>
        <v>12</v>
      </c>
      <c r="B456" s="1132" t="str">
        <f t="shared" si="60"/>
        <v>Upgradation of Governing System at Stage-I, KDPH&amp; Stage-III at KGSC, Pophali</v>
      </c>
      <c r="C456" s="1131" t="str">
        <f t="shared" si="60"/>
        <v>MERC/CAPEX/2019-2020/0134</v>
      </c>
      <c r="D456" s="1133">
        <f t="shared" si="60"/>
        <v>43595</v>
      </c>
      <c r="E456" s="1134">
        <f t="shared" si="60"/>
        <v>19.165120000000002</v>
      </c>
      <c r="F456" s="1135">
        <f t="shared" si="52"/>
        <v>0</v>
      </c>
      <c r="G456" s="1135">
        <f t="shared" si="53"/>
        <v>0</v>
      </c>
      <c r="H456" s="1140">
        <f t="shared" si="56"/>
        <v>0</v>
      </c>
      <c r="I456" s="1135">
        <v>0</v>
      </c>
      <c r="J456" s="1135">
        <v>0</v>
      </c>
      <c r="K456" s="1140"/>
      <c r="L456" s="1140"/>
      <c r="M456" s="1140">
        <f t="shared" si="57"/>
        <v>0</v>
      </c>
      <c r="N456" s="1140">
        <f t="shared" si="58"/>
        <v>0</v>
      </c>
      <c r="O456" s="1148">
        <f t="shared" si="54"/>
        <v>0</v>
      </c>
      <c r="P456" s="1054">
        <f t="shared" si="55"/>
        <v>0</v>
      </c>
    </row>
    <row r="457" spans="1:16" ht="29" outlineLevel="1" x14ac:dyDescent="0.25">
      <c r="A457" s="1151">
        <f t="shared" si="60"/>
        <v>12.1</v>
      </c>
      <c r="B457" s="1157" t="str">
        <f t="shared" si="60"/>
        <v>Up gradation of DIGIPID1500 governing system with new governor (TSLG) for all units of stage-I</v>
      </c>
      <c r="C457" s="1151" t="str">
        <f t="shared" si="60"/>
        <v>MERC/CAPEX/2019-2020/0134</v>
      </c>
      <c r="D457" s="1052">
        <f t="shared" si="60"/>
        <v>43595</v>
      </c>
      <c r="E457" s="1152">
        <f t="shared" si="60"/>
        <v>6.0888</v>
      </c>
      <c r="F457" s="1135">
        <f t="shared" si="52"/>
        <v>0</v>
      </c>
      <c r="G457" s="1135">
        <f t="shared" si="53"/>
        <v>0</v>
      </c>
      <c r="H457" s="1146">
        <f t="shared" si="56"/>
        <v>0</v>
      </c>
      <c r="I457" s="1147">
        <v>3.89</v>
      </c>
      <c r="J457" s="1147">
        <v>3.89</v>
      </c>
      <c r="K457" s="1146"/>
      <c r="L457" s="1146"/>
      <c r="M457" s="1146">
        <f t="shared" ref="M457:M480" si="61">SUM(J457:L457)</f>
        <v>3.89</v>
      </c>
      <c r="N457" s="1146">
        <f t="shared" si="58"/>
        <v>0</v>
      </c>
      <c r="O457" s="1148">
        <f t="shared" si="54"/>
        <v>3.89</v>
      </c>
      <c r="P457" s="1054">
        <f t="shared" si="55"/>
        <v>0</v>
      </c>
    </row>
    <row r="458" spans="1:16" ht="29" outlineLevel="1" x14ac:dyDescent="0.25">
      <c r="A458" s="1151">
        <f t="shared" si="60"/>
        <v>12.2</v>
      </c>
      <c r="B458" s="1157" t="str">
        <f t="shared" si="60"/>
        <v>Up-gradation of governing system at Koyna Dam Power House (KDPH) Koynanagar</v>
      </c>
      <c r="C458" s="1151" t="str">
        <f t="shared" si="60"/>
        <v>MERC/CAPEX/2019-2020/0134</v>
      </c>
      <c r="D458" s="1052">
        <f t="shared" si="60"/>
        <v>43595</v>
      </c>
      <c r="E458" s="1152">
        <f t="shared" si="60"/>
        <v>2.9240400000000002</v>
      </c>
      <c r="F458" s="1135">
        <f t="shared" si="52"/>
        <v>0</v>
      </c>
      <c r="G458" s="1135">
        <f t="shared" si="53"/>
        <v>0</v>
      </c>
      <c r="H458" s="1146">
        <f t="shared" si="56"/>
        <v>0</v>
      </c>
      <c r="I458" s="1147">
        <v>1.41</v>
      </c>
      <c r="J458" s="1147">
        <v>1.41</v>
      </c>
      <c r="K458" s="1146"/>
      <c r="L458" s="1146"/>
      <c r="M458" s="1146">
        <f t="shared" si="61"/>
        <v>1.41</v>
      </c>
      <c r="N458" s="1146">
        <f t="shared" si="58"/>
        <v>0</v>
      </c>
      <c r="O458" s="1148">
        <f t="shared" si="54"/>
        <v>1.41</v>
      </c>
      <c r="P458" s="1054">
        <f t="shared" si="55"/>
        <v>0</v>
      </c>
    </row>
    <row r="459" spans="1:16" ht="29" outlineLevel="1" x14ac:dyDescent="0.25">
      <c r="A459" s="1151">
        <f t="shared" si="60"/>
        <v>12.3</v>
      </c>
      <c r="B459" s="1157" t="str">
        <f t="shared" si="60"/>
        <v>Up-gradation of the Governing system at Stage-III
&amp; Other Charges (P&amp;F, Insurance etc)</v>
      </c>
      <c r="C459" s="1151" t="str">
        <f t="shared" si="60"/>
        <v>MERC/CAPEX/2019-2020/0134</v>
      </c>
      <c r="D459" s="1052">
        <f t="shared" si="60"/>
        <v>43595</v>
      </c>
      <c r="E459" s="1152">
        <f t="shared" si="60"/>
        <v>9.5522800000000014</v>
      </c>
      <c r="F459" s="1135">
        <f t="shared" si="52"/>
        <v>0</v>
      </c>
      <c r="G459" s="1135">
        <f t="shared" si="53"/>
        <v>0</v>
      </c>
      <c r="H459" s="1146">
        <f t="shared" si="56"/>
        <v>0</v>
      </c>
      <c r="I459" s="1147">
        <v>4.5999999999999996</v>
      </c>
      <c r="J459" s="1147">
        <v>4.5999999999999996</v>
      </c>
      <c r="K459" s="1146"/>
      <c r="L459" s="1146"/>
      <c r="M459" s="1146">
        <f t="shared" si="61"/>
        <v>4.5999999999999996</v>
      </c>
      <c r="N459" s="1146">
        <f t="shared" si="58"/>
        <v>0</v>
      </c>
      <c r="O459" s="1148">
        <f t="shared" si="54"/>
        <v>4.5999999999999996</v>
      </c>
      <c r="P459" s="1054">
        <f t="shared" si="55"/>
        <v>0</v>
      </c>
    </row>
    <row r="460" spans="1:16" outlineLevel="1" x14ac:dyDescent="0.25">
      <c r="A460" s="1137">
        <f t="shared" si="60"/>
        <v>0</v>
      </c>
      <c r="B460" s="1138" t="str">
        <f t="shared" si="60"/>
        <v>IDC</v>
      </c>
      <c r="C460" s="1137" t="str">
        <f t="shared" si="60"/>
        <v>MERC/CAPEX/2019-2020/0134</v>
      </c>
      <c r="D460" s="1053">
        <f t="shared" si="60"/>
        <v>43595</v>
      </c>
      <c r="E460" s="1139">
        <f t="shared" si="60"/>
        <v>0.6</v>
      </c>
      <c r="F460" s="1135">
        <f t="shared" si="52"/>
        <v>0</v>
      </c>
      <c r="G460" s="1135">
        <f t="shared" si="53"/>
        <v>0</v>
      </c>
      <c r="H460" s="1140">
        <f t="shared" si="56"/>
        <v>0</v>
      </c>
      <c r="I460" s="1135">
        <v>0</v>
      </c>
      <c r="J460" s="1135">
        <v>0</v>
      </c>
      <c r="K460" s="1140"/>
      <c r="L460" s="1140"/>
      <c r="M460" s="1140">
        <f t="shared" si="61"/>
        <v>0</v>
      </c>
      <c r="N460" s="1140">
        <f t="shared" si="58"/>
        <v>0</v>
      </c>
      <c r="O460" s="1148">
        <f t="shared" si="54"/>
        <v>0</v>
      </c>
      <c r="P460" s="1054">
        <f t="shared" si="55"/>
        <v>0</v>
      </c>
    </row>
    <row r="461" spans="1:16" ht="29" outlineLevel="1" x14ac:dyDescent="0.25">
      <c r="A461" s="1131">
        <f t="shared" si="60"/>
        <v>13</v>
      </c>
      <c r="B461" s="1132" t="str">
        <f t="shared" si="60"/>
        <v>Refurbishment of 24 KV Generator Circuit Breakers (ABB Make) for four units at stage-IV, KGSC, Pophali</v>
      </c>
      <c r="C461" s="1131" t="str">
        <f t="shared" si="60"/>
        <v>MERC/CAPEX/2019-2020/388</v>
      </c>
      <c r="D461" s="1133">
        <f t="shared" si="60"/>
        <v>43664</v>
      </c>
      <c r="E461" s="1134">
        <f t="shared" si="60"/>
        <v>10.572639999999998</v>
      </c>
      <c r="F461" s="1135">
        <f t="shared" si="52"/>
        <v>0</v>
      </c>
      <c r="G461" s="1135">
        <f t="shared" si="53"/>
        <v>0</v>
      </c>
      <c r="H461" s="1140">
        <f t="shared" si="56"/>
        <v>0</v>
      </c>
      <c r="I461" s="1135">
        <v>0</v>
      </c>
      <c r="J461" s="1135">
        <v>0</v>
      </c>
      <c r="K461" s="1140"/>
      <c r="L461" s="1140"/>
      <c r="M461" s="1140">
        <f t="shared" si="61"/>
        <v>0</v>
      </c>
      <c r="N461" s="1140">
        <f t="shared" si="58"/>
        <v>0</v>
      </c>
      <c r="O461" s="1148">
        <f t="shared" si="54"/>
        <v>0</v>
      </c>
      <c r="P461" s="1054">
        <f t="shared" si="55"/>
        <v>0</v>
      </c>
    </row>
    <row r="462" spans="1:16" ht="29" outlineLevel="1" x14ac:dyDescent="0.25">
      <c r="A462" s="1151">
        <f t="shared" si="60"/>
        <v>13.1</v>
      </c>
      <c r="B462" s="1160" t="str">
        <f t="shared" si="60"/>
        <v>Supply  spares for 24KV Generator Circuit Breaker System refurbishment (For 4 Units)</v>
      </c>
      <c r="C462" s="1151" t="str">
        <f t="shared" si="60"/>
        <v>MERC/CAPEX/2019-2020/388</v>
      </c>
      <c r="D462" s="1052">
        <f t="shared" si="60"/>
        <v>43664</v>
      </c>
      <c r="E462" s="1152">
        <f t="shared" si="60"/>
        <v>6.5702399999999992</v>
      </c>
      <c r="F462" s="1135">
        <f t="shared" si="52"/>
        <v>6.5421399999999998</v>
      </c>
      <c r="G462" s="1135">
        <f t="shared" si="53"/>
        <v>6.5421399999999998</v>
      </c>
      <c r="H462" s="1146">
        <f t="shared" si="56"/>
        <v>0</v>
      </c>
      <c r="I462" s="1147">
        <v>0</v>
      </c>
      <c r="J462" s="1147">
        <v>0</v>
      </c>
      <c r="K462" s="1146"/>
      <c r="L462" s="1146"/>
      <c r="M462" s="1146">
        <f t="shared" si="61"/>
        <v>0</v>
      </c>
      <c r="N462" s="1146">
        <f t="shared" si="58"/>
        <v>0</v>
      </c>
      <c r="O462" s="1148">
        <f t="shared" si="54"/>
        <v>0</v>
      </c>
      <c r="P462" s="1054">
        <f t="shared" si="55"/>
        <v>0</v>
      </c>
    </row>
    <row r="463" spans="1:16" ht="72.5" outlineLevel="1" x14ac:dyDescent="0.25">
      <c r="A463" s="1151">
        <f t="shared" si="60"/>
        <v>13.2</v>
      </c>
      <c r="B463" s="1160" t="str">
        <f t="shared" si="60"/>
        <v>Supervision charges for 24 KV Generator Circuit Breaker System Unit. Preparation charges, Travel &amp; transportation charges, local conveyance.
 Lumpsum rental charges of necessary tools &amp; tackles required during O/H work charges</v>
      </c>
      <c r="C463" s="1151" t="str">
        <f t="shared" si="60"/>
        <v>MERC/CAPEX/2019-2020/388</v>
      </c>
      <c r="D463" s="1052">
        <f t="shared" si="60"/>
        <v>43664</v>
      </c>
      <c r="E463" s="1152">
        <f t="shared" si="60"/>
        <v>3.8703999999999996</v>
      </c>
      <c r="F463" s="1135">
        <f t="shared" si="52"/>
        <v>3.8216000000000001</v>
      </c>
      <c r="G463" s="1135">
        <f t="shared" si="53"/>
        <v>3.8216000000000001</v>
      </c>
      <c r="H463" s="1146">
        <f t="shared" si="56"/>
        <v>0</v>
      </c>
      <c r="I463" s="1147">
        <v>0</v>
      </c>
      <c r="J463" s="1147">
        <v>0</v>
      </c>
      <c r="K463" s="1146"/>
      <c r="L463" s="1146"/>
      <c r="M463" s="1146">
        <f t="shared" si="61"/>
        <v>0</v>
      </c>
      <c r="N463" s="1146">
        <f t="shared" si="58"/>
        <v>0</v>
      </c>
      <c r="O463" s="1148">
        <f t="shared" si="54"/>
        <v>0</v>
      </c>
      <c r="P463" s="1054">
        <f t="shared" si="55"/>
        <v>0</v>
      </c>
    </row>
    <row r="464" spans="1:16" outlineLevel="1" x14ac:dyDescent="0.25">
      <c r="A464" s="1137">
        <f t="shared" ref="A464:E479" si="62">A261</f>
        <v>0</v>
      </c>
      <c r="B464" s="1161" t="str">
        <f t="shared" si="62"/>
        <v>IDC</v>
      </c>
      <c r="C464" s="1137" t="str">
        <f t="shared" si="62"/>
        <v>MERC/CAPEX/2019-2020/388</v>
      </c>
      <c r="D464" s="1053">
        <f t="shared" si="62"/>
        <v>43664</v>
      </c>
      <c r="E464" s="1139">
        <f t="shared" si="62"/>
        <v>0.13200000000000001</v>
      </c>
      <c r="F464" s="1135">
        <f t="shared" si="52"/>
        <v>0</v>
      </c>
      <c r="G464" s="1135">
        <f t="shared" si="53"/>
        <v>0</v>
      </c>
      <c r="H464" s="1140">
        <f t="shared" si="56"/>
        <v>0</v>
      </c>
      <c r="I464" s="1135">
        <v>0</v>
      </c>
      <c r="J464" s="1135">
        <v>0</v>
      </c>
      <c r="K464" s="1140"/>
      <c r="L464" s="1140"/>
      <c r="M464" s="1140">
        <f t="shared" si="61"/>
        <v>0</v>
      </c>
      <c r="N464" s="1140">
        <f t="shared" si="58"/>
        <v>0</v>
      </c>
      <c r="O464" s="1148">
        <f t="shared" si="54"/>
        <v>0</v>
      </c>
      <c r="P464" s="1054">
        <f t="shared" si="55"/>
        <v>0</v>
      </c>
    </row>
    <row r="465" spans="1:16" ht="29" outlineLevel="1" x14ac:dyDescent="0.25">
      <c r="A465" s="1131">
        <f t="shared" si="62"/>
        <v>15</v>
      </c>
      <c r="B465" s="1132" t="str">
        <f t="shared" si="62"/>
        <v>Up-gradation of Excitation system at Stage-I&amp;II, PLC &amp; SCADA system at Stage-II and DG Set at Stage-IV at KGSC, Pophali</v>
      </c>
      <c r="C465" s="1131" t="str">
        <f t="shared" si="62"/>
        <v>MERC/CAPEX/2019-2020/800</v>
      </c>
      <c r="D465" s="1133">
        <f t="shared" si="62"/>
        <v>43735</v>
      </c>
      <c r="E465" s="1134">
        <f t="shared" si="62"/>
        <v>9.8630000000000013</v>
      </c>
      <c r="F465" s="1135">
        <f t="shared" si="52"/>
        <v>0</v>
      </c>
      <c r="G465" s="1135">
        <f t="shared" si="53"/>
        <v>0</v>
      </c>
      <c r="H465" s="1140">
        <f t="shared" si="56"/>
        <v>0</v>
      </c>
      <c r="I465" s="1135">
        <v>0</v>
      </c>
      <c r="J465" s="1135">
        <v>0</v>
      </c>
      <c r="K465" s="1140"/>
      <c r="L465" s="1140"/>
      <c r="M465" s="1140">
        <f t="shared" si="61"/>
        <v>0</v>
      </c>
      <c r="N465" s="1140">
        <f t="shared" si="58"/>
        <v>0</v>
      </c>
      <c r="O465" s="1148">
        <f t="shared" si="54"/>
        <v>0</v>
      </c>
      <c r="P465" s="1054">
        <f t="shared" si="55"/>
        <v>0</v>
      </c>
    </row>
    <row r="466" spans="1:16" ht="29" outlineLevel="1" x14ac:dyDescent="0.25">
      <c r="A466" s="1151">
        <f t="shared" si="62"/>
        <v>15.1</v>
      </c>
      <c r="B466" s="1157" t="str">
        <f t="shared" si="62"/>
        <v>Up gradation of Stage-I&amp;II(4x70MW+4x80 MW) Static Semipol Excitation System with Latest Advanced Excitation System</v>
      </c>
      <c r="C466" s="1151" t="str">
        <f t="shared" si="62"/>
        <v>MERC/CAPEX/2019-2020/800</v>
      </c>
      <c r="D466" s="1052">
        <f t="shared" si="62"/>
        <v>43735</v>
      </c>
      <c r="E466" s="1152">
        <f t="shared" si="62"/>
        <v>9.8630000000000013</v>
      </c>
      <c r="F466" s="1135">
        <f t="shared" si="52"/>
        <v>4.1630000000000003</v>
      </c>
      <c r="G466" s="1135">
        <f t="shared" si="53"/>
        <v>0</v>
      </c>
      <c r="H466" s="1146">
        <f t="shared" si="56"/>
        <v>4.1630000000000003</v>
      </c>
      <c r="I466" s="1147">
        <v>1.6</v>
      </c>
      <c r="J466" s="1147">
        <v>5.76</v>
      </c>
      <c r="K466" s="1146"/>
      <c r="L466" s="1146"/>
      <c r="M466" s="1146">
        <f t="shared" si="61"/>
        <v>5.76</v>
      </c>
      <c r="N466" s="1146">
        <f t="shared" si="58"/>
        <v>3.0000000000001137E-3</v>
      </c>
      <c r="O466" s="1148">
        <f t="shared" si="54"/>
        <v>5.76</v>
      </c>
      <c r="P466" s="1054">
        <f t="shared" si="55"/>
        <v>0</v>
      </c>
    </row>
    <row r="467" spans="1:16" ht="29" outlineLevel="1" x14ac:dyDescent="0.25">
      <c r="A467" s="1151">
        <f t="shared" si="62"/>
        <v>15.2</v>
      </c>
      <c r="B467" s="1157" t="str">
        <f t="shared" si="62"/>
        <v>Up gradation of existing unit PLC and SCADA automation of 4x80 MW Koyna stage-II units</v>
      </c>
      <c r="C467" s="1151" t="str">
        <f t="shared" si="62"/>
        <v>MERC/CAPEX/2019-2020/800</v>
      </c>
      <c r="D467" s="1052">
        <f t="shared" si="62"/>
        <v>43735</v>
      </c>
      <c r="E467" s="1152">
        <f t="shared" si="62"/>
        <v>4.2320000000000002</v>
      </c>
      <c r="F467" s="1135">
        <f t="shared" si="52"/>
        <v>3.4</v>
      </c>
      <c r="G467" s="1135">
        <f t="shared" si="53"/>
        <v>0</v>
      </c>
      <c r="H467" s="1146">
        <f t="shared" si="56"/>
        <v>3.4</v>
      </c>
      <c r="I467" s="1147">
        <v>0.9</v>
      </c>
      <c r="J467" s="1147">
        <v>4.3</v>
      </c>
      <c r="K467" s="1146"/>
      <c r="L467" s="1146"/>
      <c r="M467" s="1146">
        <f t="shared" si="61"/>
        <v>4.3</v>
      </c>
      <c r="N467" s="1146">
        <f t="shared" si="58"/>
        <v>0</v>
      </c>
      <c r="O467" s="1148">
        <f t="shared" si="54"/>
        <v>4.2320000000000002</v>
      </c>
      <c r="P467" s="1054">
        <f t="shared" si="55"/>
        <v>6.7999999999999616E-2</v>
      </c>
    </row>
    <row r="468" spans="1:16" outlineLevel="1" x14ac:dyDescent="0.25">
      <c r="A468" s="1151">
        <f t="shared" si="62"/>
        <v>15.3</v>
      </c>
      <c r="B468" s="1157" t="str">
        <f t="shared" si="62"/>
        <v>Up gradation of one 1500 KVA DG set, at KGSC, Stage-IV</v>
      </c>
      <c r="C468" s="1151" t="str">
        <f t="shared" si="62"/>
        <v>MERC/CAPEX/2019-2020/800</v>
      </c>
      <c r="D468" s="1052">
        <f t="shared" si="62"/>
        <v>43735</v>
      </c>
      <c r="E468" s="1152">
        <f t="shared" si="62"/>
        <v>1.6</v>
      </c>
      <c r="F468" s="1135">
        <f t="shared" si="52"/>
        <v>0</v>
      </c>
      <c r="G468" s="1135">
        <f t="shared" si="53"/>
        <v>0</v>
      </c>
      <c r="H468" s="1146">
        <f t="shared" si="56"/>
        <v>0</v>
      </c>
      <c r="I468" s="1147">
        <v>1.81</v>
      </c>
      <c r="J468" s="1147">
        <v>1.81</v>
      </c>
      <c r="K468" s="1146"/>
      <c r="L468" s="1146"/>
      <c r="M468" s="1146">
        <f t="shared" si="61"/>
        <v>1.81</v>
      </c>
      <c r="N468" s="1146">
        <f t="shared" si="58"/>
        <v>0</v>
      </c>
      <c r="O468" s="1148">
        <f t="shared" si="54"/>
        <v>1.6</v>
      </c>
      <c r="P468" s="1054">
        <f t="shared" si="55"/>
        <v>0.20999999999999996</v>
      </c>
    </row>
    <row r="469" spans="1:16" outlineLevel="1" x14ac:dyDescent="0.25">
      <c r="A469" s="1137">
        <f t="shared" si="62"/>
        <v>0</v>
      </c>
      <c r="B469" s="1138" t="str">
        <f t="shared" si="62"/>
        <v>IDC</v>
      </c>
      <c r="C469" s="1137" t="str">
        <f t="shared" si="62"/>
        <v>MERC/CAPEX/2019-2020/800</v>
      </c>
      <c r="D469" s="1053">
        <f t="shared" si="62"/>
        <v>43735</v>
      </c>
      <c r="E469" s="1139">
        <f t="shared" si="62"/>
        <v>1.103</v>
      </c>
      <c r="F469" s="1135">
        <f t="shared" si="52"/>
        <v>0</v>
      </c>
      <c r="G469" s="1135">
        <f t="shared" si="53"/>
        <v>0</v>
      </c>
      <c r="H469" s="1140">
        <f t="shared" si="56"/>
        <v>0</v>
      </c>
      <c r="I469" s="1135">
        <v>0</v>
      </c>
      <c r="J469" s="1135">
        <v>0</v>
      </c>
      <c r="K469" s="1140"/>
      <c r="L469" s="1140"/>
      <c r="M469" s="1140">
        <f t="shared" si="61"/>
        <v>0</v>
      </c>
      <c r="N469" s="1140">
        <f t="shared" si="58"/>
        <v>0</v>
      </c>
      <c r="O469" s="1148">
        <f t="shared" si="54"/>
        <v>0</v>
      </c>
      <c r="P469" s="1054">
        <f t="shared" si="55"/>
        <v>0</v>
      </c>
    </row>
    <row r="470" spans="1:16" ht="29" outlineLevel="1" x14ac:dyDescent="0.25">
      <c r="A470" s="1131">
        <f t="shared" si="62"/>
        <v>17</v>
      </c>
      <c r="B470" s="1132" t="str">
        <f t="shared" si="62"/>
        <v>Repair works in Emergency Valve Tunnel (EVT) and surge well at Stage I/II, KGSC, Pophali</v>
      </c>
      <c r="C470" s="1131" t="str">
        <f t="shared" si="62"/>
        <v>MERC/CAPEX/2020-2021/WFH/18</v>
      </c>
      <c r="D470" s="1133">
        <f t="shared" si="62"/>
        <v>44001</v>
      </c>
      <c r="E470" s="1134">
        <f t="shared" si="62"/>
        <v>28.037129999999998</v>
      </c>
      <c r="F470" s="1135">
        <f t="shared" si="52"/>
        <v>0</v>
      </c>
      <c r="G470" s="1135">
        <f t="shared" si="53"/>
        <v>0</v>
      </c>
      <c r="H470" s="1140">
        <f t="shared" si="56"/>
        <v>0</v>
      </c>
      <c r="I470" s="1135">
        <v>0</v>
      </c>
      <c r="J470" s="1135">
        <v>0</v>
      </c>
      <c r="K470" s="1140"/>
      <c r="L470" s="1140"/>
      <c r="M470" s="1140">
        <f t="shared" si="61"/>
        <v>0</v>
      </c>
      <c r="N470" s="1140">
        <f t="shared" si="58"/>
        <v>0</v>
      </c>
      <c r="O470" s="1148">
        <f t="shared" si="54"/>
        <v>0</v>
      </c>
      <c r="P470" s="1054">
        <f t="shared" si="55"/>
        <v>0</v>
      </c>
    </row>
    <row r="471" spans="1:16" ht="29" outlineLevel="1" x14ac:dyDescent="0.25">
      <c r="A471" s="1151">
        <f t="shared" si="62"/>
        <v>17.100000000000001</v>
      </c>
      <c r="B471" s="1157" t="str">
        <f t="shared" si="62"/>
        <v>Sealing and stabilization of EVT Tunnel left side wall and carven portion of EVT and Ventilation Tunnel.</v>
      </c>
      <c r="C471" s="1151" t="str">
        <f t="shared" si="62"/>
        <v>MERC/CAPEX/2020-2021/WFH/18</v>
      </c>
      <c r="D471" s="1052">
        <f t="shared" si="62"/>
        <v>44001</v>
      </c>
      <c r="E471" s="1152">
        <f t="shared" si="62"/>
        <v>8.3069639999999989</v>
      </c>
      <c r="F471" s="1135">
        <f t="shared" si="52"/>
        <v>1.5431170000000001</v>
      </c>
      <c r="G471" s="1135">
        <f t="shared" si="53"/>
        <v>0</v>
      </c>
      <c r="H471" s="1146">
        <f t="shared" si="56"/>
        <v>1.5431170000000001</v>
      </c>
      <c r="I471" s="1147">
        <v>5.61</v>
      </c>
      <c r="J471" s="1147">
        <v>5.61</v>
      </c>
      <c r="K471" s="1146"/>
      <c r="L471" s="1146"/>
      <c r="M471" s="1146">
        <f t="shared" si="61"/>
        <v>5.61</v>
      </c>
      <c r="N471" s="1146">
        <f t="shared" si="58"/>
        <v>1.5431169999999996</v>
      </c>
      <c r="O471" s="1148">
        <f t="shared" si="54"/>
        <v>5.61</v>
      </c>
      <c r="P471" s="1054">
        <f t="shared" si="55"/>
        <v>0</v>
      </c>
    </row>
    <row r="472" spans="1:16" ht="29" outlineLevel="1" x14ac:dyDescent="0.25">
      <c r="A472" s="1151">
        <f t="shared" si="62"/>
        <v>17.2</v>
      </c>
      <c r="B472" s="1157" t="str">
        <f t="shared" si="62"/>
        <v>Structural Strengthening and Sealing Cracks and Cavities in Surge Shaft RCC Staining Wall from inside</v>
      </c>
      <c r="C472" s="1151" t="str">
        <f t="shared" si="62"/>
        <v>MERC/CAPEX/2020-2021/WFH/18</v>
      </c>
      <c r="D472" s="1052">
        <f t="shared" si="62"/>
        <v>44001</v>
      </c>
      <c r="E472" s="1152">
        <f t="shared" si="62"/>
        <v>18.660166</v>
      </c>
      <c r="F472" s="1135">
        <f t="shared" si="52"/>
        <v>0.38750000000000001</v>
      </c>
      <c r="G472" s="1135">
        <f t="shared" si="53"/>
        <v>0</v>
      </c>
      <c r="H472" s="1146">
        <f t="shared" si="56"/>
        <v>0.38750000000000001</v>
      </c>
      <c r="I472" s="1147">
        <v>0</v>
      </c>
      <c r="J472" s="1147">
        <v>0</v>
      </c>
      <c r="K472" s="1146"/>
      <c r="L472" s="1146"/>
      <c r="M472" s="1146">
        <f t="shared" si="61"/>
        <v>0</v>
      </c>
      <c r="N472" s="1146">
        <f t="shared" si="58"/>
        <v>0.38750000000000001</v>
      </c>
      <c r="O472" s="1148">
        <f t="shared" si="54"/>
        <v>0</v>
      </c>
      <c r="P472" s="1054">
        <f t="shared" si="55"/>
        <v>0</v>
      </c>
    </row>
    <row r="473" spans="1:16" outlineLevel="1" x14ac:dyDescent="0.25">
      <c r="A473" s="1137">
        <f t="shared" si="62"/>
        <v>0</v>
      </c>
      <c r="B473" s="1138" t="str">
        <f t="shared" si="62"/>
        <v>IDC</v>
      </c>
      <c r="C473" s="1137" t="str">
        <f t="shared" si="62"/>
        <v>MERC/CAPEX/2020-2021/WFH/18</v>
      </c>
      <c r="D473" s="1053">
        <f t="shared" si="62"/>
        <v>44001</v>
      </c>
      <c r="E473" s="1139">
        <f t="shared" si="62"/>
        <v>1.07</v>
      </c>
      <c r="F473" s="1135">
        <f t="shared" si="52"/>
        <v>0</v>
      </c>
      <c r="G473" s="1135">
        <f t="shared" si="53"/>
        <v>0</v>
      </c>
      <c r="H473" s="1140">
        <f t="shared" si="56"/>
        <v>0</v>
      </c>
      <c r="I473" s="1135">
        <v>0</v>
      </c>
      <c r="J473" s="1135">
        <v>0</v>
      </c>
      <c r="K473" s="1140"/>
      <c r="L473" s="1140"/>
      <c r="M473" s="1140">
        <f t="shared" si="61"/>
        <v>0</v>
      </c>
      <c r="N473" s="1140">
        <f t="shared" si="58"/>
        <v>0</v>
      </c>
      <c r="O473" s="1148">
        <f t="shared" si="54"/>
        <v>0</v>
      </c>
      <c r="P473" s="1054">
        <f t="shared" si="55"/>
        <v>0</v>
      </c>
    </row>
    <row r="474" spans="1:16" ht="29" outlineLevel="1" x14ac:dyDescent="0.25">
      <c r="A474" s="1131" t="str">
        <f t="shared" si="62"/>
        <v>HO
DPR-8</v>
      </c>
      <c r="B474" s="1132" t="str">
        <f t="shared" si="62"/>
        <v>Replacement of Fire Tenders at Various Power Stations of Mahagenco</v>
      </c>
      <c r="C474" s="1131" t="str">
        <f t="shared" si="62"/>
        <v>MERC/CAPEX/20172018/4653</v>
      </c>
      <c r="D474" s="1133">
        <f t="shared" si="62"/>
        <v>43052</v>
      </c>
      <c r="E474" s="1134">
        <f t="shared" si="62"/>
        <v>1.25</v>
      </c>
      <c r="F474" s="1135">
        <f t="shared" si="52"/>
        <v>0</v>
      </c>
      <c r="G474" s="1135">
        <f t="shared" si="53"/>
        <v>0</v>
      </c>
      <c r="H474" s="1140">
        <f t="shared" si="56"/>
        <v>0</v>
      </c>
      <c r="I474" s="1135">
        <v>0</v>
      </c>
      <c r="J474" s="1135">
        <v>0</v>
      </c>
      <c r="K474" s="1140"/>
      <c r="L474" s="1140"/>
      <c r="M474" s="1140">
        <f t="shared" si="61"/>
        <v>0</v>
      </c>
      <c r="N474" s="1140">
        <f t="shared" si="58"/>
        <v>0</v>
      </c>
      <c r="O474" s="1148">
        <f t="shared" si="54"/>
        <v>0</v>
      </c>
      <c r="P474" s="1054">
        <f t="shared" si="55"/>
        <v>0</v>
      </c>
    </row>
    <row r="475" spans="1:16" ht="29" outlineLevel="1" x14ac:dyDescent="0.25">
      <c r="A475" s="1137" t="str">
        <f t="shared" si="62"/>
        <v>HO
DPR-8.1</v>
      </c>
      <c r="B475" s="1138" t="str">
        <f t="shared" si="62"/>
        <v>Advance Multipurpose Fire Tender</v>
      </c>
      <c r="C475" s="1137" t="str">
        <f t="shared" si="62"/>
        <v>MERC/CAPEX/20172018/4653</v>
      </c>
      <c r="D475" s="1053">
        <f t="shared" si="62"/>
        <v>43052</v>
      </c>
      <c r="E475" s="1139">
        <f t="shared" si="62"/>
        <v>0</v>
      </c>
      <c r="F475" s="1135">
        <f t="shared" si="52"/>
        <v>0</v>
      </c>
      <c r="G475" s="1135">
        <f t="shared" si="53"/>
        <v>0</v>
      </c>
      <c r="H475" s="1140">
        <f t="shared" si="56"/>
        <v>0</v>
      </c>
      <c r="I475" s="1135">
        <v>0</v>
      </c>
      <c r="J475" s="1135">
        <v>0</v>
      </c>
      <c r="K475" s="1140"/>
      <c r="L475" s="1140"/>
      <c r="M475" s="1140">
        <f t="shared" si="61"/>
        <v>0</v>
      </c>
      <c r="N475" s="1140">
        <f t="shared" si="58"/>
        <v>0</v>
      </c>
      <c r="O475" s="1148">
        <f t="shared" si="54"/>
        <v>0</v>
      </c>
      <c r="P475" s="1054">
        <f t="shared" si="55"/>
        <v>0</v>
      </c>
    </row>
    <row r="476" spans="1:16" ht="29" outlineLevel="1" x14ac:dyDescent="0.25">
      <c r="A476" s="1137" t="str">
        <f t="shared" si="62"/>
        <v>HO
DPR-8.2</v>
      </c>
      <c r="B476" s="1138" t="str">
        <f t="shared" si="62"/>
        <v>Normal Multipurpose Fire Tender</v>
      </c>
      <c r="C476" s="1137" t="str">
        <f t="shared" si="62"/>
        <v>MERC/CAPEX/20172018/4653</v>
      </c>
      <c r="D476" s="1053">
        <f t="shared" si="62"/>
        <v>43052</v>
      </c>
      <c r="E476" s="1139">
        <f t="shared" si="62"/>
        <v>1.25</v>
      </c>
      <c r="F476" s="1135">
        <f t="shared" si="52"/>
        <v>0</v>
      </c>
      <c r="G476" s="1135">
        <f t="shared" si="53"/>
        <v>0</v>
      </c>
      <c r="H476" s="1140">
        <f t="shared" si="56"/>
        <v>0</v>
      </c>
      <c r="I476" s="1135">
        <v>0</v>
      </c>
      <c r="J476" s="1135">
        <v>0</v>
      </c>
      <c r="K476" s="1140"/>
      <c r="L476" s="1140"/>
      <c r="M476" s="1140">
        <f t="shared" si="61"/>
        <v>0</v>
      </c>
      <c r="N476" s="1140">
        <f t="shared" si="58"/>
        <v>0</v>
      </c>
      <c r="O476" s="1148">
        <f t="shared" si="54"/>
        <v>0</v>
      </c>
      <c r="P476" s="1054">
        <f t="shared" si="55"/>
        <v>0</v>
      </c>
    </row>
    <row r="477" spans="1:16" outlineLevel="1" x14ac:dyDescent="0.25">
      <c r="A477" s="1137">
        <f t="shared" si="62"/>
        <v>0</v>
      </c>
      <c r="B477" s="1138" t="str">
        <f t="shared" si="62"/>
        <v>IDC</v>
      </c>
      <c r="C477" s="1137" t="str">
        <f t="shared" si="62"/>
        <v>MERC/CAPEX/20172018/4653</v>
      </c>
      <c r="D477" s="1053">
        <f t="shared" si="62"/>
        <v>43052</v>
      </c>
      <c r="E477" s="1139">
        <f t="shared" si="62"/>
        <v>0</v>
      </c>
      <c r="F477" s="1135">
        <f t="shared" si="52"/>
        <v>0</v>
      </c>
      <c r="G477" s="1135">
        <f t="shared" si="53"/>
        <v>0</v>
      </c>
      <c r="H477" s="1140">
        <f t="shared" si="56"/>
        <v>0</v>
      </c>
      <c r="I477" s="1135">
        <v>0</v>
      </c>
      <c r="J477" s="1135">
        <v>0</v>
      </c>
      <c r="K477" s="1140"/>
      <c r="L477" s="1140"/>
      <c r="M477" s="1140">
        <f t="shared" si="61"/>
        <v>0</v>
      </c>
      <c r="N477" s="1140">
        <f t="shared" si="58"/>
        <v>0</v>
      </c>
      <c r="O477" s="1148">
        <f t="shared" si="54"/>
        <v>0</v>
      </c>
      <c r="P477" s="1054">
        <f t="shared" si="55"/>
        <v>0</v>
      </c>
    </row>
    <row r="478" spans="1:16" ht="43.5" outlineLevel="1" x14ac:dyDescent="0.25">
      <c r="A478" s="1131">
        <f t="shared" si="62"/>
        <v>18</v>
      </c>
      <c r="B478" s="1132" t="str">
        <f t="shared" si="62"/>
        <v>Refurbishment of cooling and drainage water system along with replacement of 5 no's of cooling water pumps by new stage -IV KGSC Pophali</v>
      </c>
      <c r="C478" s="1131" t="str">
        <f t="shared" si="62"/>
        <v>MERC/CAPEX/2023-2024/MSPGCL/0201</v>
      </c>
      <c r="D478" s="1133">
        <f t="shared" si="62"/>
        <v>45372</v>
      </c>
      <c r="E478" s="1134">
        <f t="shared" si="62"/>
        <v>0</v>
      </c>
      <c r="F478" s="1135">
        <f t="shared" si="52"/>
        <v>0</v>
      </c>
      <c r="G478" s="1135">
        <f t="shared" si="53"/>
        <v>0</v>
      </c>
      <c r="H478" s="1140">
        <f t="shared" si="56"/>
        <v>0</v>
      </c>
      <c r="I478" s="1135">
        <v>0</v>
      </c>
      <c r="J478" s="1135">
        <v>0</v>
      </c>
      <c r="K478" s="1140"/>
      <c r="L478" s="1140"/>
      <c r="M478" s="1140">
        <f t="shared" si="61"/>
        <v>0</v>
      </c>
      <c r="N478" s="1140">
        <f t="shared" si="58"/>
        <v>0</v>
      </c>
      <c r="O478" s="1148">
        <f t="shared" si="54"/>
        <v>0</v>
      </c>
      <c r="P478" s="1054">
        <f t="shared" si="55"/>
        <v>0</v>
      </c>
    </row>
    <row r="479" spans="1:16" ht="43.5" outlineLevel="1" x14ac:dyDescent="0.25">
      <c r="A479" s="1143">
        <f t="shared" si="62"/>
        <v>0</v>
      </c>
      <c r="B479" s="1157" t="str">
        <f t="shared" si="62"/>
        <v>Refurbishment of cooling and drainage water system along with replacement of 5 no's of cooling water pumps by new stage -IV KGSC Pophali</v>
      </c>
      <c r="C479" s="967" t="str">
        <f t="shared" si="62"/>
        <v>MERC/CAPEX/2023-2024/MSPGCL/0201</v>
      </c>
      <c r="D479" s="1052">
        <f t="shared" si="62"/>
        <v>45372</v>
      </c>
      <c r="E479" s="1162">
        <f t="shared" si="62"/>
        <v>0</v>
      </c>
      <c r="F479" s="1135">
        <f t="shared" si="52"/>
        <v>0</v>
      </c>
      <c r="G479" s="1135">
        <f t="shared" si="53"/>
        <v>0</v>
      </c>
      <c r="H479" s="1146">
        <f t="shared" si="56"/>
        <v>0</v>
      </c>
      <c r="I479" s="1147">
        <v>0</v>
      </c>
      <c r="J479" s="1147">
        <v>0</v>
      </c>
      <c r="K479" s="1146"/>
      <c r="L479" s="1146"/>
      <c r="M479" s="1146">
        <f t="shared" si="61"/>
        <v>0</v>
      </c>
      <c r="N479" s="1146">
        <f t="shared" si="58"/>
        <v>0</v>
      </c>
      <c r="O479" s="1148"/>
      <c r="P479" s="1054"/>
    </row>
    <row r="480" spans="1:16" outlineLevel="1" x14ac:dyDescent="0.25">
      <c r="A480" s="1143">
        <f t="shared" ref="A480:E480" si="63">A277</f>
        <v>0</v>
      </c>
      <c r="B480" s="1157" t="str">
        <f t="shared" si="63"/>
        <v>IDC</v>
      </c>
      <c r="C480" s="967" t="str">
        <f t="shared" si="63"/>
        <v>MERC/CAPEX/2023-2024/MSPGCL/0201</v>
      </c>
      <c r="D480" s="1052">
        <f t="shared" si="63"/>
        <v>45372</v>
      </c>
      <c r="E480" s="1162">
        <f t="shared" si="63"/>
        <v>0</v>
      </c>
      <c r="F480" s="1135">
        <f t="shared" ref="F480" si="64">F277+I277</f>
        <v>0</v>
      </c>
      <c r="G480" s="1135">
        <f t="shared" ref="G480" si="65">G277+M277</f>
        <v>0</v>
      </c>
      <c r="H480" s="1146">
        <f t="shared" si="56"/>
        <v>0</v>
      </c>
      <c r="I480" s="1147">
        <v>0</v>
      </c>
      <c r="J480" s="1147">
        <v>0</v>
      </c>
      <c r="K480" s="1146"/>
      <c r="L480" s="1146"/>
      <c r="M480" s="1146">
        <f t="shared" si="61"/>
        <v>0</v>
      </c>
      <c r="N480" s="1146">
        <f t="shared" si="58"/>
        <v>0</v>
      </c>
      <c r="O480" s="1148"/>
      <c r="P480" s="1054"/>
    </row>
    <row r="481" spans="1:16" outlineLevel="1" x14ac:dyDescent="0.25">
      <c r="A481" s="967"/>
      <c r="B481" s="968"/>
      <c r="C481" s="967"/>
      <c r="D481" s="1052"/>
      <c r="E481" s="1162"/>
      <c r="F481" s="1146"/>
      <c r="G481" s="1146"/>
      <c r="H481" s="1146"/>
      <c r="I481" s="1147">
        <v>0</v>
      </c>
      <c r="J481" s="1147">
        <v>0</v>
      </c>
      <c r="K481" s="1146"/>
      <c r="L481" s="1146"/>
      <c r="M481" s="1146"/>
      <c r="N481" s="1146"/>
      <c r="O481" s="1148"/>
      <c r="P481" s="1054"/>
    </row>
    <row r="482" spans="1:16" outlineLevel="1" x14ac:dyDescent="0.25">
      <c r="A482" s="967">
        <f t="shared" ref="A482:E497" si="66">A279</f>
        <v>0</v>
      </c>
      <c r="B482" s="974" t="str">
        <f t="shared" si="66"/>
        <v>(ii) Yet to be submitted to MERC</v>
      </c>
      <c r="C482" s="967">
        <f t="shared" si="66"/>
        <v>0</v>
      </c>
      <c r="D482" s="1052" t="str">
        <f t="shared" si="66"/>
        <v>-</v>
      </c>
      <c r="E482" s="1162">
        <f t="shared" si="66"/>
        <v>0</v>
      </c>
      <c r="F482" s="1146">
        <f>F279+I279</f>
        <v>0</v>
      </c>
      <c r="G482" s="1146">
        <f>G279+M279</f>
        <v>0</v>
      </c>
      <c r="H482" s="1146">
        <f t="shared" ref="H482:H508" si="67">F482-G482</f>
        <v>0</v>
      </c>
      <c r="I482" s="1147">
        <v>0</v>
      </c>
      <c r="J482" s="1147">
        <v>0</v>
      </c>
      <c r="K482" s="1146"/>
      <c r="L482" s="1146"/>
      <c r="M482" s="1146">
        <f t="shared" ref="M482:M508" si="68">SUM(J482:L482)</f>
        <v>0</v>
      </c>
      <c r="N482" s="1146">
        <f t="shared" ref="N482:N508" si="69">H482+I482-M482</f>
        <v>0</v>
      </c>
    </row>
    <row r="483" spans="1:16" ht="29" outlineLevel="1" x14ac:dyDescent="0.25">
      <c r="A483" s="1143">
        <f t="shared" si="66"/>
        <v>19</v>
      </c>
      <c r="B483" s="1142" t="str">
        <f t="shared" si="66"/>
        <v>Refurbishment of GIS T155 as per M4 Schedule at KGSC Stage-IV, Pophali</v>
      </c>
      <c r="C483" s="1143" t="str">
        <f t="shared" si="66"/>
        <v>Yet to be approved</v>
      </c>
      <c r="D483" s="1144" t="str">
        <f t="shared" si="66"/>
        <v>-</v>
      </c>
      <c r="E483" s="1145">
        <f t="shared" si="66"/>
        <v>0</v>
      </c>
      <c r="F483" s="1146">
        <f>F280+I280</f>
        <v>0</v>
      </c>
      <c r="G483" s="1146">
        <f>G280+M280</f>
        <v>0</v>
      </c>
      <c r="H483" s="1146">
        <f t="shared" si="67"/>
        <v>0</v>
      </c>
      <c r="I483" s="1147">
        <v>0</v>
      </c>
      <c r="J483" s="1147">
        <v>0</v>
      </c>
      <c r="K483" s="1146"/>
      <c r="L483" s="1146"/>
      <c r="M483" s="1146">
        <f t="shared" si="68"/>
        <v>0</v>
      </c>
      <c r="N483" s="1146">
        <f t="shared" si="69"/>
        <v>0</v>
      </c>
    </row>
    <row r="484" spans="1:16" outlineLevel="1" x14ac:dyDescent="0.25">
      <c r="A484" s="967">
        <f t="shared" si="66"/>
        <v>19.100000000000001</v>
      </c>
      <c r="B484" s="968" t="str">
        <f t="shared" si="66"/>
        <v>Refurbishment of GIS T155 as per M4 Schedule at KGSC Stage-IV, Pophali</v>
      </c>
      <c r="C484" s="967">
        <f t="shared" si="66"/>
        <v>0</v>
      </c>
      <c r="D484" s="1052" t="str">
        <f t="shared" si="66"/>
        <v>-</v>
      </c>
      <c r="E484" s="1162">
        <f t="shared" si="66"/>
        <v>0</v>
      </c>
      <c r="F484" s="1146">
        <f>F281+I281</f>
        <v>0</v>
      </c>
      <c r="G484" s="1146">
        <f>G281+M281</f>
        <v>0</v>
      </c>
      <c r="H484" s="1146">
        <f t="shared" si="67"/>
        <v>0</v>
      </c>
      <c r="I484" s="1147">
        <v>0</v>
      </c>
      <c r="J484" s="1147">
        <v>0</v>
      </c>
      <c r="K484" s="1146"/>
      <c r="L484" s="1146"/>
      <c r="M484" s="1146">
        <f t="shared" si="68"/>
        <v>0</v>
      </c>
      <c r="N484" s="1146">
        <f t="shared" si="69"/>
        <v>0</v>
      </c>
    </row>
    <row r="485" spans="1:16" outlineLevel="1" x14ac:dyDescent="0.25">
      <c r="A485" s="1143">
        <f t="shared" si="66"/>
        <v>20</v>
      </c>
      <c r="B485" s="1142" t="str">
        <f t="shared" si="66"/>
        <v>Various Civil work as per IB recommendation at KGSC, Pophali</v>
      </c>
      <c r="C485" s="1143" t="str">
        <f t="shared" si="66"/>
        <v>Yet to be approved</v>
      </c>
      <c r="D485" s="1144" t="str">
        <f t="shared" si="66"/>
        <v>-</v>
      </c>
      <c r="E485" s="1145">
        <f t="shared" si="66"/>
        <v>0</v>
      </c>
      <c r="F485" s="1146">
        <f>F282+I282</f>
        <v>0</v>
      </c>
      <c r="G485" s="1146">
        <f>G282+M282</f>
        <v>0</v>
      </c>
      <c r="H485" s="1146">
        <f t="shared" si="67"/>
        <v>0</v>
      </c>
      <c r="I485" s="1147">
        <v>0</v>
      </c>
      <c r="J485" s="1147">
        <v>0</v>
      </c>
      <c r="K485" s="1146"/>
      <c r="L485" s="1146"/>
      <c r="M485" s="1146">
        <f t="shared" si="68"/>
        <v>0</v>
      </c>
      <c r="N485" s="1146">
        <f t="shared" si="69"/>
        <v>0</v>
      </c>
    </row>
    <row r="486" spans="1:16" outlineLevel="1" x14ac:dyDescent="0.25">
      <c r="A486" s="967">
        <f t="shared" si="66"/>
        <v>20.100000000000001</v>
      </c>
      <c r="B486" s="968" t="str">
        <f t="shared" si="66"/>
        <v>Various Civil work as per IB recommendation at KGSC, Pophali</v>
      </c>
      <c r="C486" s="967">
        <f t="shared" si="66"/>
        <v>0</v>
      </c>
      <c r="D486" s="1052" t="str">
        <f t="shared" si="66"/>
        <v>-</v>
      </c>
      <c r="E486" s="1162">
        <f t="shared" si="66"/>
        <v>0</v>
      </c>
      <c r="F486" s="1146">
        <f>F283+I283</f>
        <v>0</v>
      </c>
      <c r="G486" s="1146">
        <f>G283+M283</f>
        <v>0</v>
      </c>
      <c r="H486" s="1146">
        <f t="shared" si="67"/>
        <v>0</v>
      </c>
      <c r="I486" s="1147">
        <v>0</v>
      </c>
      <c r="J486" s="1147">
        <v>0</v>
      </c>
      <c r="K486" s="1146"/>
      <c r="L486" s="1146"/>
      <c r="M486" s="1146">
        <f t="shared" si="68"/>
        <v>0</v>
      </c>
      <c r="N486" s="1146">
        <f t="shared" si="69"/>
        <v>0</v>
      </c>
    </row>
    <row r="487" spans="1:16" outlineLevel="1" x14ac:dyDescent="0.25">
      <c r="A487" s="967">
        <f t="shared" si="66"/>
        <v>20.2</v>
      </c>
      <c r="B487" s="968" t="str">
        <f t="shared" si="66"/>
        <v>construction of chainlink caging along entrance of St-I&amp;II, St-III &amp; St-IV</v>
      </c>
      <c r="C487" s="967">
        <f t="shared" si="66"/>
        <v>0</v>
      </c>
      <c r="D487" s="1052" t="str">
        <f t="shared" si="66"/>
        <v>-</v>
      </c>
      <c r="E487" s="1162">
        <f t="shared" si="66"/>
        <v>0</v>
      </c>
      <c r="F487" s="1146">
        <f t="shared" ref="F487:F550" si="70">F284+I284</f>
        <v>0</v>
      </c>
      <c r="G487" s="1146">
        <f t="shared" ref="G487:G550" si="71">G284+M284</f>
        <v>0</v>
      </c>
      <c r="H487" s="1146">
        <f t="shared" si="67"/>
        <v>0</v>
      </c>
      <c r="I487" s="1147">
        <v>0</v>
      </c>
      <c r="J487" s="1147">
        <v>0</v>
      </c>
      <c r="K487" s="1146"/>
      <c r="L487" s="1146"/>
      <c r="M487" s="1146">
        <f t="shared" si="68"/>
        <v>0</v>
      </c>
      <c r="N487" s="1146">
        <f t="shared" si="69"/>
        <v>0</v>
      </c>
    </row>
    <row r="488" spans="1:16" outlineLevel="1" x14ac:dyDescent="0.25">
      <c r="A488" s="967">
        <f t="shared" si="66"/>
        <v>21</v>
      </c>
      <c r="B488" s="968" t="str">
        <f t="shared" si="66"/>
        <v>Stabilization and Mitigation of Landslide Prone Areas at KGSC, Mahagenco, Pophali</v>
      </c>
      <c r="C488" s="967" t="str">
        <f t="shared" si="66"/>
        <v>Yet to be approved</v>
      </c>
      <c r="D488" s="1052" t="str">
        <f t="shared" si="66"/>
        <v>-</v>
      </c>
      <c r="E488" s="1162">
        <f t="shared" si="66"/>
        <v>0</v>
      </c>
      <c r="F488" s="1146">
        <f t="shared" si="70"/>
        <v>0</v>
      </c>
      <c r="G488" s="1146">
        <f t="shared" si="71"/>
        <v>0</v>
      </c>
      <c r="H488" s="1146">
        <f t="shared" si="67"/>
        <v>0</v>
      </c>
      <c r="I488" s="1147">
        <v>0</v>
      </c>
      <c r="J488" s="1147">
        <v>0</v>
      </c>
      <c r="K488" s="1146"/>
      <c r="L488" s="1146"/>
      <c r="M488" s="1146">
        <f t="shared" si="68"/>
        <v>0</v>
      </c>
      <c r="N488" s="1146">
        <f t="shared" si="69"/>
        <v>0</v>
      </c>
    </row>
    <row r="489" spans="1:16" outlineLevel="1" x14ac:dyDescent="0.25">
      <c r="A489" s="967">
        <f t="shared" si="66"/>
        <v>21.1</v>
      </c>
      <c r="B489" s="968" t="str">
        <f t="shared" si="66"/>
        <v>Stabilization and Mitigation of Landslide Prone Areas</v>
      </c>
      <c r="C489" s="967">
        <f t="shared" si="66"/>
        <v>0</v>
      </c>
      <c r="D489" s="1052" t="str">
        <f t="shared" si="66"/>
        <v>-</v>
      </c>
      <c r="E489" s="1162">
        <f t="shared" si="66"/>
        <v>0</v>
      </c>
      <c r="F489" s="1146">
        <f t="shared" si="70"/>
        <v>0</v>
      </c>
      <c r="G489" s="1146">
        <f t="shared" si="71"/>
        <v>1</v>
      </c>
      <c r="H489" s="1146">
        <f t="shared" si="67"/>
        <v>-1</v>
      </c>
      <c r="I489" s="1147">
        <v>0</v>
      </c>
      <c r="J489" s="1147">
        <v>0</v>
      </c>
      <c r="K489" s="1146"/>
      <c r="L489" s="1146"/>
      <c r="M489" s="1146">
        <f t="shared" si="68"/>
        <v>0</v>
      </c>
      <c r="N489" s="1146">
        <f t="shared" si="69"/>
        <v>-1</v>
      </c>
    </row>
    <row r="490" spans="1:16" outlineLevel="1" x14ac:dyDescent="0.25">
      <c r="A490" s="967">
        <f t="shared" si="66"/>
        <v>21.2</v>
      </c>
      <c r="B490" s="968" t="str">
        <f t="shared" si="66"/>
        <v>Construction of retaining wall</v>
      </c>
      <c r="C490" s="967">
        <f t="shared" si="66"/>
        <v>0</v>
      </c>
      <c r="D490" s="1052" t="str">
        <f t="shared" si="66"/>
        <v>-</v>
      </c>
      <c r="E490" s="1162">
        <f t="shared" si="66"/>
        <v>0</v>
      </c>
      <c r="F490" s="1146">
        <f t="shared" si="70"/>
        <v>0</v>
      </c>
      <c r="G490" s="1146">
        <f t="shared" si="71"/>
        <v>0</v>
      </c>
      <c r="H490" s="1146">
        <f t="shared" si="67"/>
        <v>0</v>
      </c>
      <c r="I490" s="1147">
        <v>0</v>
      </c>
      <c r="J490" s="1147">
        <v>0</v>
      </c>
      <c r="K490" s="1146"/>
      <c r="L490" s="1146"/>
      <c r="M490" s="1146">
        <f t="shared" si="68"/>
        <v>0</v>
      </c>
      <c r="N490" s="1146">
        <f t="shared" si="69"/>
        <v>0</v>
      </c>
    </row>
    <row r="491" spans="1:16" outlineLevel="1" x14ac:dyDescent="0.25">
      <c r="A491" s="967">
        <f t="shared" si="66"/>
        <v>21.3</v>
      </c>
      <c r="B491" s="968" t="str">
        <f t="shared" si="66"/>
        <v>Dredging river and nallah</v>
      </c>
      <c r="C491" s="967">
        <f t="shared" si="66"/>
        <v>0</v>
      </c>
      <c r="D491" s="1052" t="str">
        <f t="shared" si="66"/>
        <v>-</v>
      </c>
      <c r="E491" s="1162">
        <f t="shared" si="66"/>
        <v>0</v>
      </c>
      <c r="F491" s="1146">
        <f t="shared" si="70"/>
        <v>0</v>
      </c>
      <c r="G491" s="1146">
        <f t="shared" si="71"/>
        <v>0</v>
      </c>
      <c r="H491" s="1146">
        <f t="shared" si="67"/>
        <v>0</v>
      </c>
      <c r="I491" s="1147">
        <v>0</v>
      </c>
      <c r="J491" s="1147">
        <v>0</v>
      </c>
      <c r="K491" s="1146"/>
      <c r="L491" s="1146"/>
      <c r="M491" s="1146">
        <f t="shared" si="68"/>
        <v>0</v>
      </c>
      <c r="N491" s="1146">
        <f t="shared" si="69"/>
        <v>0</v>
      </c>
    </row>
    <row r="492" spans="1:16" ht="29" outlineLevel="1" x14ac:dyDescent="0.25">
      <c r="A492" s="1143">
        <f t="shared" si="66"/>
        <v>22</v>
      </c>
      <c r="B492" s="1142" t="str">
        <f t="shared" si="66"/>
        <v>Various Performance Improvement related schemes for FY 2026-27 at KGSC, Pophali</v>
      </c>
      <c r="C492" s="1143" t="str">
        <f t="shared" si="66"/>
        <v>Yet to be approved</v>
      </c>
      <c r="D492" s="1144" t="str">
        <f t="shared" si="66"/>
        <v>-</v>
      </c>
      <c r="E492" s="1145">
        <f t="shared" si="66"/>
        <v>0</v>
      </c>
      <c r="F492" s="1146">
        <f t="shared" si="70"/>
        <v>0</v>
      </c>
      <c r="G492" s="1146">
        <f t="shared" si="71"/>
        <v>0</v>
      </c>
      <c r="H492" s="1146">
        <f t="shared" si="67"/>
        <v>0</v>
      </c>
      <c r="I492" s="1147">
        <v>0</v>
      </c>
      <c r="J492" s="1147">
        <v>0</v>
      </c>
      <c r="K492" s="1146"/>
      <c r="L492" s="1146"/>
      <c r="M492" s="1146">
        <f t="shared" si="68"/>
        <v>0</v>
      </c>
      <c r="N492" s="1146">
        <f t="shared" si="69"/>
        <v>0</v>
      </c>
    </row>
    <row r="493" spans="1:16" outlineLevel="1" x14ac:dyDescent="0.25">
      <c r="A493" s="967">
        <f t="shared" si="66"/>
        <v>22.1</v>
      </c>
      <c r="B493" s="968" t="str">
        <f t="shared" si="66"/>
        <v>Supply of New Runner for Francis Turbine 80 MW at KGSC Stage-III</v>
      </c>
      <c r="C493" s="967">
        <f t="shared" si="66"/>
        <v>0</v>
      </c>
      <c r="D493" s="1052" t="str">
        <f t="shared" si="66"/>
        <v>-</v>
      </c>
      <c r="E493" s="1162">
        <f t="shared" si="66"/>
        <v>0</v>
      </c>
      <c r="F493" s="1146">
        <f t="shared" si="70"/>
        <v>0</v>
      </c>
      <c r="G493" s="1146">
        <f t="shared" si="71"/>
        <v>0</v>
      </c>
      <c r="H493" s="1146">
        <f t="shared" si="67"/>
        <v>0</v>
      </c>
      <c r="I493" s="1147">
        <v>0</v>
      </c>
      <c r="J493" s="1147">
        <v>0</v>
      </c>
      <c r="K493" s="1146"/>
      <c r="L493" s="1146"/>
      <c r="M493" s="1146">
        <f t="shared" si="68"/>
        <v>0</v>
      </c>
      <c r="N493" s="1146">
        <f t="shared" si="69"/>
        <v>0</v>
      </c>
    </row>
    <row r="494" spans="1:16" outlineLevel="1" x14ac:dyDescent="0.25">
      <c r="A494" s="967">
        <f t="shared" si="66"/>
        <v>22.2</v>
      </c>
      <c r="B494" s="968" t="str">
        <f t="shared" si="66"/>
        <v>Supply of 2 Nos. injector along with injector shaft for Stage-I Units (70 MW) at Stage I &amp; II  KGSC, Pophali .</v>
      </c>
      <c r="C494" s="967">
        <f t="shared" si="66"/>
        <v>0</v>
      </c>
      <c r="D494" s="1052" t="str">
        <f t="shared" si="66"/>
        <v>-</v>
      </c>
      <c r="E494" s="1162">
        <f t="shared" si="66"/>
        <v>0</v>
      </c>
      <c r="F494" s="1146">
        <f t="shared" si="70"/>
        <v>0</v>
      </c>
      <c r="G494" s="1146">
        <f t="shared" si="71"/>
        <v>0</v>
      </c>
      <c r="H494" s="1146">
        <f t="shared" si="67"/>
        <v>0</v>
      </c>
      <c r="I494" s="1147">
        <v>0</v>
      </c>
      <c r="J494" s="1147">
        <v>0</v>
      </c>
      <c r="K494" s="1146"/>
      <c r="L494" s="1146"/>
      <c r="M494" s="1146">
        <f t="shared" si="68"/>
        <v>0</v>
      </c>
      <c r="N494" s="1146">
        <f t="shared" si="69"/>
        <v>0</v>
      </c>
    </row>
    <row r="495" spans="1:16" outlineLevel="1" x14ac:dyDescent="0.25">
      <c r="A495" s="967">
        <f t="shared" si="66"/>
        <v>22.3</v>
      </c>
      <c r="B495" s="968" t="str">
        <f t="shared" si="66"/>
        <v>Supply of 1 No. injector  for Stage-II Units (80 MW) at Stage I &amp; II  KGSC, Pophali .</v>
      </c>
      <c r="C495" s="967">
        <f t="shared" si="66"/>
        <v>0</v>
      </c>
      <c r="D495" s="1052" t="str">
        <f t="shared" si="66"/>
        <v>-</v>
      </c>
      <c r="E495" s="1162">
        <f t="shared" si="66"/>
        <v>0</v>
      </c>
      <c r="F495" s="1146">
        <f t="shared" si="70"/>
        <v>0</v>
      </c>
      <c r="G495" s="1146">
        <f t="shared" si="71"/>
        <v>0</v>
      </c>
      <c r="H495" s="1146">
        <f t="shared" si="67"/>
        <v>0</v>
      </c>
      <c r="I495" s="1147">
        <v>0</v>
      </c>
      <c r="J495" s="1147">
        <v>0</v>
      </c>
      <c r="K495" s="1146"/>
      <c r="L495" s="1146"/>
      <c r="M495" s="1146">
        <f t="shared" si="68"/>
        <v>0</v>
      </c>
      <c r="N495" s="1146">
        <f t="shared" si="69"/>
        <v>0</v>
      </c>
    </row>
    <row r="496" spans="1:16" outlineLevel="1" x14ac:dyDescent="0.25">
      <c r="A496" s="967">
        <f t="shared" si="66"/>
        <v>22.4</v>
      </c>
      <c r="B496" s="968" t="str">
        <f t="shared" si="66"/>
        <v>Upgradation of AC Chiiler system at Stage I &amp; II</v>
      </c>
      <c r="C496" s="967">
        <f t="shared" si="66"/>
        <v>0</v>
      </c>
      <c r="D496" s="1052" t="str">
        <f t="shared" si="66"/>
        <v>-</v>
      </c>
      <c r="E496" s="1162">
        <f t="shared" si="66"/>
        <v>0</v>
      </c>
      <c r="F496" s="1146">
        <f t="shared" si="70"/>
        <v>0</v>
      </c>
      <c r="G496" s="1146">
        <f t="shared" si="71"/>
        <v>0</v>
      </c>
      <c r="H496" s="1146">
        <f t="shared" si="67"/>
        <v>0</v>
      </c>
      <c r="I496" s="1147">
        <v>0</v>
      </c>
      <c r="J496" s="1147">
        <v>0</v>
      </c>
      <c r="K496" s="1146"/>
      <c r="L496" s="1146"/>
      <c r="M496" s="1146">
        <f t="shared" si="68"/>
        <v>0</v>
      </c>
      <c r="N496" s="1146">
        <f t="shared" si="69"/>
        <v>0</v>
      </c>
    </row>
    <row r="497" spans="1:14" outlineLevel="1" x14ac:dyDescent="0.25">
      <c r="A497" s="967">
        <f t="shared" si="66"/>
        <v>22.5</v>
      </c>
      <c r="B497" s="968" t="str">
        <f t="shared" si="66"/>
        <v>Design, manufacturing, supply, erection, testing and commissioning of LGB and UGB cooler modifications at KGSC Stage I&amp;II</v>
      </c>
      <c r="C497" s="967">
        <f t="shared" si="66"/>
        <v>0</v>
      </c>
      <c r="D497" s="1052" t="str">
        <f t="shared" si="66"/>
        <v>-</v>
      </c>
      <c r="E497" s="1162">
        <f t="shared" si="66"/>
        <v>0</v>
      </c>
      <c r="F497" s="1146">
        <f t="shared" si="70"/>
        <v>0</v>
      </c>
      <c r="G497" s="1146">
        <f t="shared" si="71"/>
        <v>0</v>
      </c>
      <c r="H497" s="1146">
        <f t="shared" si="67"/>
        <v>0</v>
      </c>
      <c r="I497" s="1147">
        <v>0</v>
      </c>
      <c r="J497" s="1147">
        <v>0</v>
      </c>
      <c r="K497" s="1146"/>
      <c r="L497" s="1146"/>
      <c r="M497" s="1146">
        <f t="shared" si="68"/>
        <v>0</v>
      </c>
      <c r="N497" s="1146">
        <f t="shared" si="69"/>
        <v>0</v>
      </c>
    </row>
    <row r="498" spans="1:14" ht="29" outlineLevel="1" x14ac:dyDescent="0.25">
      <c r="A498" s="1143">
        <f t="shared" ref="A498:E513" si="72">A295</f>
        <v>23</v>
      </c>
      <c r="B498" s="1142" t="str">
        <f t="shared" si="72"/>
        <v xml:space="preserve">Replacement of existing Generator transformer of all units (04 x 80 MW) in phase manner (one unit per year) at Stage-III, KGSC </v>
      </c>
      <c r="C498" s="1143" t="str">
        <f t="shared" si="72"/>
        <v>Yet to be approved</v>
      </c>
      <c r="D498" s="1144" t="str">
        <f t="shared" si="72"/>
        <v>-</v>
      </c>
      <c r="E498" s="1145">
        <f t="shared" si="72"/>
        <v>0</v>
      </c>
      <c r="F498" s="1146">
        <f t="shared" si="70"/>
        <v>0</v>
      </c>
      <c r="G498" s="1146">
        <f t="shared" si="71"/>
        <v>0</v>
      </c>
      <c r="H498" s="1146">
        <f t="shared" si="67"/>
        <v>0</v>
      </c>
      <c r="I498" s="1147">
        <v>0</v>
      </c>
      <c r="J498" s="1147">
        <v>0</v>
      </c>
      <c r="K498" s="1146"/>
      <c r="L498" s="1146"/>
      <c r="M498" s="1146">
        <f t="shared" si="68"/>
        <v>0</v>
      </c>
      <c r="N498" s="1146">
        <f t="shared" si="69"/>
        <v>0</v>
      </c>
    </row>
    <row r="499" spans="1:14" outlineLevel="1" x14ac:dyDescent="0.25">
      <c r="A499" s="967">
        <f t="shared" si="72"/>
        <v>23.1</v>
      </c>
      <c r="B499" s="968" t="str">
        <f t="shared" si="72"/>
        <v xml:space="preserve">Replacement of existing Generator transformer of all units (04 x 80 MW) in phase manner (one unit per year) at Stage-III, KGSC </v>
      </c>
      <c r="C499" s="967">
        <f t="shared" si="72"/>
        <v>0</v>
      </c>
      <c r="D499" s="1052" t="str">
        <f t="shared" si="72"/>
        <v>-</v>
      </c>
      <c r="E499" s="1162">
        <f t="shared" si="72"/>
        <v>0</v>
      </c>
      <c r="F499" s="1146">
        <f t="shared" si="70"/>
        <v>0</v>
      </c>
      <c r="G499" s="1146">
        <f t="shared" si="71"/>
        <v>0</v>
      </c>
      <c r="H499" s="1146">
        <f t="shared" si="67"/>
        <v>0</v>
      </c>
      <c r="I499" s="1147">
        <v>0</v>
      </c>
      <c r="J499" s="1147">
        <v>0</v>
      </c>
      <c r="K499" s="1146"/>
      <c r="L499" s="1146"/>
      <c r="M499" s="1146">
        <f t="shared" si="68"/>
        <v>0</v>
      </c>
      <c r="N499" s="1146">
        <f t="shared" si="69"/>
        <v>0</v>
      </c>
    </row>
    <row r="500" spans="1:14" ht="29" outlineLevel="1" x14ac:dyDescent="0.25">
      <c r="A500" s="1143">
        <f t="shared" si="72"/>
        <v>24</v>
      </c>
      <c r="B500" s="1142" t="str">
        <f t="shared" si="72"/>
        <v>Implementation of PLC &amp; SCADA system (DSC based) for all units (04 x 80 MW) units in phase manner (two unit per year) at Stage-III, KGSC</v>
      </c>
      <c r="C500" s="1143" t="str">
        <f t="shared" si="72"/>
        <v>Yet to be approved</v>
      </c>
      <c r="D500" s="1144" t="str">
        <f t="shared" si="72"/>
        <v>-</v>
      </c>
      <c r="E500" s="1145">
        <f t="shared" si="72"/>
        <v>0</v>
      </c>
      <c r="F500" s="1146">
        <f t="shared" si="70"/>
        <v>0</v>
      </c>
      <c r="G500" s="1146">
        <f t="shared" si="71"/>
        <v>0</v>
      </c>
      <c r="H500" s="1146">
        <f t="shared" si="67"/>
        <v>0</v>
      </c>
      <c r="I500" s="1147">
        <v>0</v>
      </c>
      <c r="J500" s="1147">
        <v>0</v>
      </c>
      <c r="K500" s="1146"/>
      <c r="L500" s="1146"/>
      <c r="M500" s="1146">
        <f t="shared" si="68"/>
        <v>0</v>
      </c>
      <c r="N500" s="1146">
        <f t="shared" si="69"/>
        <v>0</v>
      </c>
    </row>
    <row r="501" spans="1:14" outlineLevel="1" x14ac:dyDescent="0.25">
      <c r="A501" s="967">
        <f t="shared" si="72"/>
        <v>24.1</v>
      </c>
      <c r="B501" s="968" t="str">
        <f t="shared" si="72"/>
        <v>Implementation of PLC &amp; SCADA system (DSC based) for all units (04 x 80 MW) units in phase manner (two unit per year) at Stage-III, KGSC</v>
      </c>
      <c r="C501" s="967">
        <f t="shared" si="72"/>
        <v>0</v>
      </c>
      <c r="D501" s="1052" t="str">
        <f t="shared" si="72"/>
        <v>-</v>
      </c>
      <c r="E501" s="1162">
        <f t="shared" si="72"/>
        <v>0</v>
      </c>
      <c r="F501" s="1146">
        <f t="shared" si="70"/>
        <v>0</v>
      </c>
      <c r="G501" s="1146">
        <f t="shared" si="71"/>
        <v>0</v>
      </c>
      <c r="H501" s="1146">
        <f t="shared" si="67"/>
        <v>0</v>
      </c>
      <c r="I501" s="1147">
        <v>0</v>
      </c>
      <c r="J501" s="1147">
        <v>0</v>
      </c>
      <c r="K501" s="1146"/>
      <c r="L501" s="1146"/>
      <c r="M501" s="1146">
        <f t="shared" si="68"/>
        <v>0</v>
      </c>
      <c r="N501" s="1146">
        <f t="shared" si="69"/>
        <v>0</v>
      </c>
    </row>
    <row r="502" spans="1:14" ht="29" outlineLevel="1" x14ac:dyDescent="0.25">
      <c r="A502" s="1143">
        <f t="shared" si="72"/>
        <v>25</v>
      </c>
      <c r="B502" s="1142" t="str">
        <f t="shared" si="72"/>
        <v>Various Performance Improvement related schemes for FY 2027-28 at KGSC, Pophali</v>
      </c>
      <c r="C502" s="1143" t="str">
        <f t="shared" si="72"/>
        <v>Yet to be approved</v>
      </c>
      <c r="D502" s="1144" t="str">
        <f t="shared" si="72"/>
        <v>-</v>
      </c>
      <c r="E502" s="1145">
        <f t="shared" si="72"/>
        <v>0</v>
      </c>
      <c r="F502" s="1146">
        <f t="shared" si="70"/>
        <v>0</v>
      </c>
      <c r="G502" s="1146">
        <f t="shared" si="71"/>
        <v>0</v>
      </c>
      <c r="H502" s="1146">
        <f t="shared" si="67"/>
        <v>0</v>
      </c>
      <c r="I502" s="1147">
        <v>0</v>
      </c>
      <c r="J502" s="1147">
        <v>0</v>
      </c>
      <c r="K502" s="1146"/>
      <c r="L502" s="1146"/>
      <c r="M502" s="1146">
        <f t="shared" si="68"/>
        <v>0</v>
      </c>
      <c r="N502" s="1146">
        <f t="shared" si="69"/>
        <v>0</v>
      </c>
    </row>
    <row r="503" spans="1:14" outlineLevel="1" x14ac:dyDescent="0.25">
      <c r="A503" s="967">
        <f t="shared" si="72"/>
        <v>25.1</v>
      </c>
      <c r="B503" s="968" t="str">
        <f t="shared" si="72"/>
        <v xml:space="preserve">Refurbishment of Stage-1, Unit No-1,2,3 &amp; 4 PLC System and Implementation of SCADA System. </v>
      </c>
      <c r="C503" s="967">
        <f t="shared" si="72"/>
        <v>0</v>
      </c>
      <c r="D503" s="1052" t="str">
        <f t="shared" si="72"/>
        <v>-</v>
      </c>
      <c r="E503" s="1162">
        <f t="shared" si="72"/>
        <v>0</v>
      </c>
      <c r="F503" s="1146">
        <f t="shared" si="70"/>
        <v>0</v>
      </c>
      <c r="G503" s="1146">
        <f t="shared" si="71"/>
        <v>0</v>
      </c>
      <c r="H503" s="1146">
        <f t="shared" si="67"/>
        <v>0</v>
      </c>
      <c r="I503" s="1147">
        <v>0</v>
      </c>
      <c r="J503" s="1147">
        <v>0</v>
      </c>
      <c r="K503" s="1146"/>
      <c r="L503" s="1146"/>
      <c r="M503" s="1146">
        <f t="shared" si="68"/>
        <v>0</v>
      </c>
      <c r="N503" s="1146">
        <f t="shared" si="69"/>
        <v>0</v>
      </c>
    </row>
    <row r="504" spans="1:14" outlineLevel="1" x14ac:dyDescent="0.25">
      <c r="A504" s="967">
        <f t="shared" si="72"/>
        <v>25.2</v>
      </c>
      <c r="B504" s="968" t="str">
        <f t="shared" si="72"/>
        <v>Supply, installation &amp; commissioning of New PLC &amp; Centralog system for all four units at St-IV, KGSC</v>
      </c>
      <c r="C504" s="967">
        <f t="shared" si="72"/>
        <v>0</v>
      </c>
      <c r="D504" s="1052" t="str">
        <f t="shared" si="72"/>
        <v>-</v>
      </c>
      <c r="E504" s="1162">
        <f t="shared" si="72"/>
        <v>0</v>
      </c>
      <c r="F504" s="1146">
        <f t="shared" si="70"/>
        <v>0</v>
      </c>
      <c r="G504" s="1146">
        <f t="shared" si="71"/>
        <v>0</v>
      </c>
      <c r="H504" s="1146">
        <f t="shared" si="67"/>
        <v>0</v>
      </c>
      <c r="I504" s="1147">
        <v>0</v>
      </c>
      <c r="J504" s="1147">
        <v>0</v>
      </c>
      <c r="K504" s="1146"/>
      <c r="L504" s="1146"/>
      <c r="M504" s="1146">
        <f t="shared" si="68"/>
        <v>0</v>
      </c>
      <c r="N504" s="1146">
        <f t="shared" si="69"/>
        <v>0</v>
      </c>
    </row>
    <row r="505" spans="1:14" outlineLevel="1" x14ac:dyDescent="0.25">
      <c r="A505" s="967">
        <f t="shared" si="72"/>
        <v>25.3</v>
      </c>
      <c r="B505" s="968" t="str">
        <f t="shared" si="72"/>
        <v>Supply, installation &amp; commissioning of New excitation system for all four units at St-IV, KGSC</v>
      </c>
      <c r="C505" s="967">
        <f t="shared" si="72"/>
        <v>0</v>
      </c>
      <c r="D505" s="1052" t="str">
        <f t="shared" si="72"/>
        <v>-</v>
      </c>
      <c r="E505" s="1162">
        <f t="shared" si="72"/>
        <v>0</v>
      </c>
      <c r="F505" s="1146">
        <f t="shared" si="70"/>
        <v>0</v>
      </c>
      <c r="G505" s="1146">
        <f t="shared" si="71"/>
        <v>0</v>
      </c>
      <c r="H505" s="1146">
        <f t="shared" si="67"/>
        <v>0</v>
      </c>
      <c r="I505" s="1147">
        <v>0</v>
      </c>
      <c r="J505" s="1147">
        <v>0</v>
      </c>
      <c r="K505" s="1146"/>
      <c r="L505" s="1146"/>
      <c r="M505" s="1146">
        <f t="shared" si="68"/>
        <v>0</v>
      </c>
      <c r="N505" s="1146">
        <f t="shared" si="69"/>
        <v>0</v>
      </c>
    </row>
    <row r="506" spans="1:14" ht="29" outlineLevel="1" x14ac:dyDescent="0.25">
      <c r="A506" s="1143">
        <f t="shared" si="72"/>
        <v>26</v>
      </c>
      <c r="B506" s="1142" t="str">
        <f t="shared" si="72"/>
        <v>Various Performance Improvement related schemes for FY 2028-29 at KGSC, Pophali</v>
      </c>
      <c r="C506" s="1143" t="str">
        <f t="shared" si="72"/>
        <v>Yet to be approved</v>
      </c>
      <c r="D506" s="1144" t="str">
        <f t="shared" si="72"/>
        <v>-</v>
      </c>
      <c r="E506" s="1145">
        <f t="shared" si="72"/>
        <v>0</v>
      </c>
      <c r="F506" s="1146">
        <f t="shared" si="70"/>
        <v>0</v>
      </c>
      <c r="G506" s="1146">
        <f t="shared" si="71"/>
        <v>0</v>
      </c>
      <c r="H506" s="1146">
        <f t="shared" si="67"/>
        <v>0</v>
      </c>
      <c r="I506" s="1147">
        <v>0</v>
      </c>
      <c r="J506" s="1147">
        <v>0</v>
      </c>
      <c r="K506" s="1146"/>
      <c r="L506" s="1146"/>
      <c r="M506" s="1146">
        <f t="shared" si="68"/>
        <v>0</v>
      </c>
      <c r="N506" s="1146">
        <f t="shared" si="69"/>
        <v>0</v>
      </c>
    </row>
    <row r="507" spans="1:14" outlineLevel="1" x14ac:dyDescent="0.25">
      <c r="A507" s="967">
        <f t="shared" si="72"/>
        <v>26.1</v>
      </c>
      <c r="B507" s="968" t="str">
        <f t="shared" si="72"/>
        <v>Upgradation of 11 KV Auxiliary breaker at St-I&amp;II</v>
      </c>
      <c r="C507" s="967">
        <f t="shared" si="72"/>
        <v>0</v>
      </c>
      <c r="D507" s="1052" t="str">
        <f t="shared" si="72"/>
        <v>-</v>
      </c>
      <c r="E507" s="1162">
        <f t="shared" si="72"/>
        <v>0</v>
      </c>
      <c r="F507" s="1146">
        <f t="shared" si="70"/>
        <v>0</v>
      </c>
      <c r="G507" s="1146">
        <f t="shared" si="71"/>
        <v>0</v>
      </c>
      <c r="H507" s="1146">
        <f t="shared" si="67"/>
        <v>0</v>
      </c>
      <c r="I507" s="1147">
        <v>0</v>
      </c>
      <c r="J507" s="1147">
        <v>0</v>
      </c>
      <c r="K507" s="1146"/>
      <c r="L507" s="1146"/>
      <c r="M507" s="1146">
        <f t="shared" si="68"/>
        <v>0</v>
      </c>
      <c r="N507" s="1146">
        <f t="shared" si="69"/>
        <v>0</v>
      </c>
    </row>
    <row r="508" spans="1:14" outlineLevel="1" x14ac:dyDescent="0.25">
      <c r="A508" s="967">
        <f t="shared" si="72"/>
        <v>26.2</v>
      </c>
      <c r="B508" s="968" t="str">
        <f t="shared" si="72"/>
        <v>Supply of Dry Type, 630 KVA 16 KV / 570 V Single Phase Excitation Transformers (Qty. 12 Nos.) at KGSC Stage-IV, Pophali.</v>
      </c>
      <c r="C508" s="967">
        <f t="shared" si="72"/>
        <v>0</v>
      </c>
      <c r="D508" s="1052" t="str">
        <f t="shared" si="72"/>
        <v>-</v>
      </c>
      <c r="E508" s="1162">
        <f t="shared" si="72"/>
        <v>0</v>
      </c>
      <c r="F508" s="1146">
        <f t="shared" si="70"/>
        <v>0</v>
      </c>
      <c r="G508" s="1146">
        <f t="shared" si="71"/>
        <v>0</v>
      </c>
      <c r="H508" s="1146">
        <f t="shared" si="67"/>
        <v>0</v>
      </c>
      <c r="I508" s="1147">
        <v>0</v>
      </c>
      <c r="J508" s="1147">
        <v>0</v>
      </c>
      <c r="K508" s="1146"/>
      <c r="L508" s="1146"/>
      <c r="M508" s="1146">
        <f t="shared" si="68"/>
        <v>0</v>
      </c>
      <c r="N508" s="1146">
        <f t="shared" si="69"/>
        <v>0</v>
      </c>
    </row>
    <row r="509" spans="1:14" outlineLevel="1" x14ac:dyDescent="0.25">
      <c r="A509" s="967">
        <f t="shared" si="72"/>
        <v>26.3</v>
      </c>
      <c r="B509" s="968" t="str">
        <f t="shared" si="72"/>
        <v xml:space="preserve">Supply, Installation &amp; Commissioning of 16.5 KV / 433 V, 5MVA Unit Auxiliary Transformers (Qty. 02) at KGSC Stage-IV. </v>
      </c>
      <c r="C509" s="967">
        <f t="shared" si="72"/>
        <v>0</v>
      </c>
      <c r="D509" s="1052" t="str">
        <f t="shared" si="72"/>
        <v>-</v>
      </c>
      <c r="E509" s="1162">
        <f t="shared" si="72"/>
        <v>0</v>
      </c>
      <c r="F509" s="1146">
        <f t="shared" si="70"/>
        <v>0</v>
      </c>
      <c r="G509" s="1146">
        <f t="shared" si="71"/>
        <v>0</v>
      </c>
      <c r="H509" s="1146">
        <f>F509-G509</f>
        <v>0</v>
      </c>
      <c r="I509" s="1147">
        <v>0</v>
      </c>
      <c r="J509" s="1147">
        <v>0</v>
      </c>
      <c r="K509" s="1146"/>
      <c r="L509" s="1146"/>
      <c r="M509" s="1146">
        <f>SUM(J509:L509)</f>
        <v>0</v>
      </c>
      <c r="N509" s="1146">
        <f>H509+I509-M509</f>
        <v>0</v>
      </c>
    </row>
    <row r="510" spans="1:14" outlineLevel="1" x14ac:dyDescent="0.25">
      <c r="A510" s="967">
        <f t="shared" si="72"/>
        <v>26.4</v>
      </c>
      <c r="B510" s="968" t="str">
        <f t="shared" si="72"/>
        <v>Upgradation of 2.2 KV Auxiliary Breaker with 3.3 KV Breaker along with Auxiliary Transformers at St-I&amp;II.</v>
      </c>
      <c r="C510" s="967">
        <f t="shared" si="72"/>
        <v>0</v>
      </c>
      <c r="D510" s="1052" t="str">
        <f t="shared" si="72"/>
        <v>-</v>
      </c>
      <c r="E510" s="1162">
        <f t="shared" si="72"/>
        <v>0</v>
      </c>
      <c r="F510" s="1146">
        <f t="shared" si="70"/>
        <v>0</v>
      </c>
      <c r="G510" s="1146">
        <f t="shared" si="71"/>
        <v>0</v>
      </c>
      <c r="H510" s="1146">
        <f>F510-G510</f>
        <v>0</v>
      </c>
      <c r="I510" s="1147">
        <v>0</v>
      </c>
      <c r="J510" s="1147">
        <v>0</v>
      </c>
      <c r="K510" s="1146"/>
      <c r="L510" s="1146"/>
      <c r="M510" s="1146">
        <f>SUM(J510:L510)</f>
        <v>0</v>
      </c>
      <c r="N510" s="1146">
        <f>H510+I510-M510</f>
        <v>0</v>
      </c>
    </row>
    <row r="511" spans="1:14" outlineLevel="1" x14ac:dyDescent="0.25">
      <c r="A511" s="967">
        <f t="shared" si="72"/>
        <v>26.5</v>
      </c>
      <c r="B511" s="968" t="str">
        <f t="shared" si="72"/>
        <v>Supply of 11KV Cable alongwith Breaker Panels for Auxiliary Supply from 8-Pole Switchyard Stage- I and II to Stage-IV Powerhouse at KGSC Stage-IV, Pophali.</v>
      </c>
      <c r="C511" s="967">
        <f t="shared" si="72"/>
        <v>0</v>
      </c>
      <c r="D511" s="1052" t="str">
        <f t="shared" si="72"/>
        <v>-</v>
      </c>
      <c r="E511" s="1162">
        <f t="shared" si="72"/>
        <v>0</v>
      </c>
      <c r="F511" s="1146">
        <f t="shared" si="70"/>
        <v>0</v>
      </c>
      <c r="G511" s="1146">
        <f t="shared" si="71"/>
        <v>0</v>
      </c>
      <c r="H511" s="1146">
        <f>F511-G511</f>
        <v>0</v>
      </c>
      <c r="I511" s="1147">
        <v>0</v>
      </c>
      <c r="J511" s="1147">
        <v>0</v>
      </c>
      <c r="K511" s="1146"/>
      <c r="L511" s="1146"/>
      <c r="M511" s="1146">
        <f>SUM(J511:L511)</f>
        <v>0</v>
      </c>
      <c r="N511" s="1146">
        <f>H511+I511-M511</f>
        <v>0</v>
      </c>
    </row>
    <row r="512" spans="1:14" outlineLevel="1" x14ac:dyDescent="0.25">
      <c r="A512" s="967">
        <f t="shared" si="72"/>
        <v>26.6</v>
      </c>
      <c r="B512" s="968" t="str">
        <f t="shared" si="72"/>
        <v>Replacement of 220 KV isolator of Stage II bay at 220 KV Stage I &amp; II Switchyard</v>
      </c>
      <c r="C512" s="967">
        <f t="shared" si="72"/>
        <v>0</v>
      </c>
      <c r="D512" s="1052" t="str">
        <f t="shared" si="72"/>
        <v>-</v>
      </c>
      <c r="E512" s="1162">
        <f t="shared" si="72"/>
        <v>0</v>
      </c>
      <c r="F512" s="1146">
        <f t="shared" si="70"/>
        <v>0</v>
      </c>
      <c r="G512" s="1146">
        <f t="shared" si="71"/>
        <v>0</v>
      </c>
      <c r="H512" s="1146">
        <f>F512-G512</f>
        <v>0</v>
      </c>
      <c r="I512" s="1147">
        <v>0</v>
      </c>
      <c r="J512" s="1147">
        <v>0</v>
      </c>
      <c r="K512" s="1146"/>
      <c r="L512" s="1146"/>
      <c r="M512" s="1146">
        <f>SUM(J512:L512)</f>
        <v>0</v>
      </c>
      <c r="N512" s="1146">
        <f>H512+I512-M512</f>
        <v>0</v>
      </c>
    </row>
    <row r="513" spans="1:14" ht="29" outlineLevel="1" x14ac:dyDescent="0.25">
      <c r="A513" s="1143">
        <f t="shared" si="72"/>
        <v>27</v>
      </c>
      <c r="B513" s="1142" t="str">
        <f t="shared" si="72"/>
        <v>Various Performance Improvement related schemes for FY 2029-30 at KGSC, Pophali</v>
      </c>
      <c r="C513" s="1143" t="str">
        <f t="shared" si="72"/>
        <v>Yet to be approved</v>
      </c>
      <c r="D513" s="1144" t="str">
        <f t="shared" si="72"/>
        <v>-</v>
      </c>
      <c r="E513" s="1145">
        <f t="shared" si="72"/>
        <v>0</v>
      </c>
      <c r="F513" s="1146">
        <f t="shared" si="70"/>
        <v>0</v>
      </c>
      <c r="G513" s="1146">
        <f t="shared" si="71"/>
        <v>0</v>
      </c>
      <c r="H513" s="1146">
        <f>F513-G513</f>
        <v>0</v>
      </c>
      <c r="I513" s="1147">
        <v>0</v>
      </c>
      <c r="J513" s="1147">
        <v>0</v>
      </c>
      <c r="K513" s="1146"/>
      <c r="L513" s="1146"/>
      <c r="M513" s="1146">
        <f>SUM(J513:L513)</f>
        <v>0</v>
      </c>
      <c r="N513" s="1146">
        <f>H513+I513-M513</f>
        <v>0</v>
      </c>
    </row>
    <row r="514" spans="1:14" outlineLevel="1" x14ac:dyDescent="0.25">
      <c r="A514" s="967">
        <f t="shared" ref="A514:E529" si="73">A311</f>
        <v>27.1</v>
      </c>
      <c r="B514" s="968" t="str">
        <f t="shared" si="73"/>
        <v>Design Engineering and manufacturing, supply, erection, commissioning &amp; testing of New Pelton runner for Stage-I units (70 MW) at Stage-I&amp;II, KGSC, Pophali.</v>
      </c>
      <c r="C514" s="967">
        <f t="shared" si="73"/>
        <v>0</v>
      </c>
      <c r="D514" s="1052" t="str">
        <f t="shared" si="73"/>
        <v>-</v>
      </c>
      <c r="E514" s="1162">
        <f t="shared" si="73"/>
        <v>0</v>
      </c>
      <c r="F514" s="1146">
        <f t="shared" si="70"/>
        <v>0</v>
      </c>
      <c r="G514" s="1146">
        <f t="shared" si="71"/>
        <v>0</v>
      </c>
      <c r="H514" s="1146">
        <f t="shared" ref="H514:H577" si="74">F514-G514</f>
        <v>0</v>
      </c>
      <c r="I514" s="1147">
        <v>0</v>
      </c>
      <c r="J514" s="1147">
        <v>0</v>
      </c>
      <c r="K514" s="1146"/>
      <c r="L514" s="1146"/>
      <c r="M514" s="1146">
        <f t="shared" ref="M514:M559" si="75">SUM(J514:L514)</f>
        <v>0</v>
      </c>
      <c r="N514" s="1146">
        <f t="shared" ref="N514:N577" si="76">H514+I514-M514</f>
        <v>0</v>
      </c>
    </row>
    <row r="515" spans="1:14" outlineLevel="1" x14ac:dyDescent="0.25">
      <c r="A515" s="967">
        <f t="shared" si="73"/>
        <v>27.2</v>
      </c>
      <c r="B515" s="968" t="str">
        <f t="shared" si="73"/>
        <v xml:space="preserve">Upgradation of Generator and Generator transformer electromagnetic protection relays with numeric relays for Stage 1 &amp; 2. </v>
      </c>
      <c r="C515" s="967">
        <f t="shared" si="73"/>
        <v>0</v>
      </c>
      <c r="D515" s="1052" t="str">
        <f t="shared" si="73"/>
        <v>-</v>
      </c>
      <c r="E515" s="1162">
        <f t="shared" si="73"/>
        <v>0</v>
      </c>
      <c r="F515" s="1146">
        <f t="shared" si="70"/>
        <v>0</v>
      </c>
      <c r="G515" s="1146">
        <f t="shared" si="71"/>
        <v>0</v>
      </c>
      <c r="H515" s="1146">
        <f t="shared" si="74"/>
        <v>0</v>
      </c>
      <c r="I515" s="1147">
        <v>0</v>
      </c>
      <c r="J515" s="1147">
        <v>0</v>
      </c>
      <c r="K515" s="1146"/>
      <c r="L515" s="1146"/>
      <c r="M515" s="1146">
        <f t="shared" si="75"/>
        <v>0</v>
      </c>
      <c r="N515" s="1146">
        <f t="shared" si="76"/>
        <v>0</v>
      </c>
    </row>
    <row r="516" spans="1:14" outlineLevel="1" x14ac:dyDescent="0.25">
      <c r="A516" s="967">
        <f t="shared" si="73"/>
        <v>27.3</v>
      </c>
      <c r="B516" s="968" t="str">
        <f t="shared" si="73"/>
        <v>Renovation of old system by full proof modern digital governing system, static/brushless excitation system and  generator stator and rotor winding by class 'F' insulation at St-I&amp;II</v>
      </c>
      <c r="C516" s="967">
        <f t="shared" si="73"/>
        <v>0</v>
      </c>
      <c r="D516" s="1052" t="str">
        <f t="shared" si="73"/>
        <v>-</v>
      </c>
      <c r="E516" s="1162">
        <f t="shared" si="73"/>
        <v>0</v>
      </c>
      <c r="F516" s="1146">
        <f t="shared" si="70"/>
        <v>0</v>
      </c>
      <c r="G516" s="1146">
        <f t="shared" si="71"/>
        <v>0</v>
      </c>
      <c r="H516" s="1146">
        <f t="shared" si="74"/>
        <v>0</v>
      </c>
      <c r="I516" s="1147">
        <v>0</v>
      </c>
      <c r="J516" s="1147">
        <v>0</v>
      </c>
      <c r="K516" s="1146"/>
      <c r="L516" s="1146"/>
      <c r="M516" s="1146">
        <f t="shared" si="75"/>
        <v>0</v>
      </c>
      <c r="N516" s="1146">
        <f t="shared" si="76"/>
        <v>0</v>
      </c>
    </row>
    <row r="517" spans="1:14" outlineLevel="1" x14ac:dyDescent="0.25">
      <c r="A517" s="967">
        <f t="shared" si="73"/>
        <v>27.4</v>
      </c>
      <c r="B517" s="968" t="str">
        <f t="shared" si="73"/>
        <v>Design, manufacturing, supply, erection, testing and commissioning of Hydrostatic lubrication system for Units at KGSC Stage I &amp; II, Pophali.</v>
      </c>
      <c r="C517" s="967">
        <f t="shared" si="73"/>
        <v>0</v>
      </c>
      <c r="D517" s="1052" t="str">
        <f t="shared" si="73"/>
        <v>-</v>
      </c>
      <c r="E517" s="1162">
        <f t="shared" si="73"/>
        <v>0</v>
      </c>
      <c r="F517" s="1146">
        <f t="shared" si="70"/>
        <v>0</v>
      </c>
      <c r="G517" s="1146">
        <f t="shared" si="71"/>
        <v>0</v>
      </c>
      <c r="H517" s="1146">
        <f t="shared" si="74"/>
        <v>0</v>
      </c>
      <c r="I517" s="1147">
        <v>0</v>
      </c>
      <c r="J517" s="1147">
        <v>0</v>
      </c>
      <c r="K517" s="1146"/>
      <c r="L517" s="1146"/>
      <c r="M517" s="1146">
        <f t="shared" si="75"/>
        <v>0</v>
      </c>
      <c r="N517" s="1146">
        <f t="shared" si="76"/>
        <v>0</v>
      </c>
    </row>
    <row r="518" spans="1:14" outlineLevel="1" x14ac:dyDescent="0.25">
      <c r="A518" s="967">
        <f t="shared" si="73"/>
        <v>27.5</v>
      </c>
      <c r="B518" s="968" t="str">
        <f t="shared" si="73"/>
        <v>Replacement of CW pumps and Motors along with starter pannel at St-I&amp;II</v>
      </c>
      <c r="C518" s="967">
        <f t="shared" si="73"/>
        <v>0</v>
      </c>
      <c r="D518" s="1052" t="str">
        <f t="shared" si="73"/>
        <v>-</v>
      </c>
      <c r="E518" s="1162">
        <f t="shared" si="73"/>
        <v>0</v>
      </c>
      <c r="F518" s="1146">
        <f t="shared" si="70"/>
        <v>0</v>
      </c>
      <c r="G518" s="1146">
        <f t="shared" si="71"/>
        <v>0</v>
      </c>
      <c r="H518" s="1146">
        <f t="shared" si="74"/>
        <v>0</v>
      </c>
      <c r="I518" s="1147">
        <v>0</v>
      </c>
      <c r="J518" s="1147">
        <v>0</v>
      </c>
      <c r="K518" s="1146"/>
      <c r="L518" s="1146"/>
      <c r="M518" s="1146">
        <f t="shared" si="75"/>
        <v>0</v>
      </c>
      <c r="N518" s="1146">
        <f t="shared" si="76"/>
        <v>0</v>
      </c>
    </row>
    <row r="519" spans="1:14" outlineLevel="1" x14ac:dyDescent="0.25">
      <c r="A519" s="967">
        <f t="shared" si="73"/>
        <v>27.6</v>
      </c>
      <c r="B519" s="968" t="str">
        <f t="shared" si="73"/>
        <v>Supply of Generator air coolers (16 Nos) for Stage II Units (80 MW) at KGSC, Pophali.</v>
      </c>
      <c r="C519" s="967">
        <f t="shared" si="73"/>
        <v>0</v>
      </c>
      <c r="D519" s="1052" t="str">
        <f t="shared" si="73"/>
        <v>-</v>
      </c>
      <c r="E519" s="1162">
        <f t="shared" si="73"/>
        <v>0</v>
      </c>
      <c r="F519" s="1146">
        <f t="shared" si="70"/>
        <v>0</v>
      </c>
      <c r="G519" s="1146">
        <f t="shared" si="71"/>
        <v>0</v>
      </c>
      <c r="H519" s="1146">
        <f t="shared" si="74"/>
        <v>0</v>
      </c>
      <c r="I519" s="1147">
        <v>0</v>
      </c>
      <c r="J519" s="1147">
        <v>0</v>
      </c>
      <c r="K519" s="1146"/>
      <c r="L519" s="1146"/>
      <c r="M519" s="1146">
        <f t="shared" si="75"/>
        <v>0</v>
      </c>
      <c r="N519" s="1146">
        <f t="shared" si="76"/>
        <v>0</v>
      </c>
    </row>
    <row r="520" spans="1:14" outlineLevel="1" x14ac:dyDescent="0.25">
      <c r="A520" s="967">
        <f t="shared" si="73"/>
        <v>27.7</v>
      </c>
      <c r="B520" s="968" t="str">
        <f t="shared" si="73"/>
        <v>Conversion of Stator Core Insulation &amp; Stator Winding from Class ‘B’ to Class ‘F’ for Unit No. 8 (80MW, 11KV, 375RPM, AEG Germany make) of Stage II, KGSC, Pophali on Turnkey Basis.</v>
      </c>
      <c r="C520" s="967">
        <f t="shared" si="73"/>
        <v>0</v>
      </c>
      <c r="D520" s="1052" t="str">
        <f t="shared" si="73"/>
        <v>-</v>
      </c>
      <c r="E520" s="1162">
        <f t="shared" si="73"/>
        <v>0</v>
      </c>
      <c r="F520" s="1146">
        <f t="shared" si="70"/>
        <v>0</v>
      </c>
      <c r="G520" s="1146">
        <f t="shared" si="71"/>
        <v>0</v>
      </c>
      <c r="H520" s="1146">
        <f t="shared" si="74"/>
        <v>0</v>
      </c>
      <c r="I520" s="1147">
        <v>0</v>
      </c>
      <c r="J520" s="1147">
        <v>0</v>
      </c>
      <c r="K520" s="1146"/>
      <c r="L520" s="1146"/>
      <c r="M520" s="1146">
        <f t="shared" si="75"/>
        <v>0</v>
      </c>
      <c r="N520" s="1146">
        <f t="shared" si="76"/>
        <v>0</v>
      </c>
    </row>
    <row r="521" spans="1:14" outlineLevel="1" x14ac:dyDescent="0.25">
      <c r="A521" s="967">
        <f t="shared" si="73"/>
        <v>27.8</v>
      </c>
      <c r="B521" s="968" t="str">
        <f t="shared" si="73"/>
        <v>Up-gradation of existing 'B' class insulation of Generator stator to 'F' class insulation of 2X18MW Koyna Dam Power House, Koynanagar.</v>
      </c>
      <c r="C521" s="967">
        <f t="shared" si="73"/>
        <v>0</v>
      </c>
      <c r="D521" s="1052" t="str">
        <f t="shared" si="73"/>
        <v>-</v>
      </c>
      <c r="E521" s="1162">
        <f t="shared" si="73"/>
        <v>0</v>
      </c>
      <c r="F521" s="1146">
        <f t="shared" si="70"/>
        <v>0</v>
      </c>
      <c r="G521" s="1146">
        <f t="shared" si="71"/>
        <v>0</v>
      </c>
      <c r="H521" s="1146">
        <f t="shared" si="74"/>
        <v>0</v>
      </c>
      <c r="I521" s="1147">
        <v>0</v>
      </c>
      <c r="J521" s="1147">
        <v>0</v>
      </c>
      <c r="K521" s="1146"/>
      <c r="L521" s="1146"/>
      <c r="M521" s="1146">
        <f t="shared" si="75"/>
        <v>0</v>
      </c>
      <c r="N521" s="1146">
        <f t="shared" si="76"/>
        <v>0</v>
      </c>
    </row>
    <row r="522" spans="1:14" outlineLevel="1" x14ac:dyDescent="0.25">
      <c r="A522" s="967">
        <f t="shared" si="73"/>
        <v>27.9</v>
      </c>
      <c r="B522" s="968" t="str">
        <f t="shared" si="73"/>
        <v>Supply and replacement of Generator air cooler system by new higher efficiency coolers for 2X18MW Koyna Dam Power House, Koynanagar.</v>
      </c>
      <c r="C522" s="967">
        <f t="shared" si="73"/>
        <v>0</v>
      </c>
      <c r="D522" s="1052" t="str">
        <f t="shared" si="73"/>
        <v>-</v>
      </c>
      <c r="E522" s="1162">
        <f t="shared" si="73"/>
        <v>0</v>
      </c>
      <c r="F522" s="1146">
        <f t="shared" si="70"/>
        <v>0</v>
      </c>
      <c r="G522" s="1146">
        <f t="shared" si="71"/>
        <v>0</v>
      </c>
      <c r="H522" s="1146">
        <f t="shared" si="74"/>
        <v>0</v>
      </c>
      <c r="I522" s="1147">
        <v>0</v>
      </c>
      <c r="J522" s="1147">
        <v>0</v>
      </c>
      <c r="K522" s="1146"/>
      <c r="L522" s="1146"/>
      <c r="M522" s="1146">
        <f t="shared" si="75"/>
        <v>0</v>
      </c>
      <c r="N522" s="1146">
        <f t="shared" si="76"/>
        <v>0</v>
      </c>
    </row>
    <row r="523" spans="1:14" outlineLevel="1" x14ac:dyDescent="0.25">
      <c r="A523" s="967">
        <f t="shared" si="73"/>
        <v>0</v>
      </c>
      <c r="B523" s="968">
        <f t="shared" si="73"/>
        <v>0</v>
      </c>
      <c r="C523" s="967">
        <f t="shared" si="73"/>
        <v>0</v>
      </c>
      <c r="D523" s="1052" t="str">
        <f t="shared" si="73"/>
        <v>-</v>
      </c>
      <c r="E523" s="1162">
        <f t="shared" si="73"/>
        <v>0</v>
      </c>
      <c r="F523" s="1146">
        <f t="shared" si="70"/>
        <v>0</v>
      </c>
      <c r="G523" s="1146">
        <f t="shared" si="71"/>
        <v>0</v>
      </c>
      <c r="H523" s="1146">
        <f t="shared" si="74"/>
        <v>0</v>
      </c>
      <c r="I523" s="1147">
        <v>0</v>
      </c>
      <c r="J523" s="1147">
        <v>0</v>
      </c>
      <c r="K523" s="1146"/>
      <c r="L523" s="1146"/>
      <c r="M523" s="1146">
        <f t="shared" si="75"/>
        <v>0</v>
      </c>
      <c r="N523" s="1146">
        <f t="shared" si="76"/>
        <v>0</v>
      </c>
    </row>
    <row r="524" spans="1:14" outlineLevel="1" x14ac:dyDescent="0.25">
      <c r="A524" s="967">
        <f t="shared" si="73"/>
        <v>0</v>
      </c>
      <c r="B524" s="1007" t="str">
        <f t="shared" si="73"/>
        <v>B) Non-DPR Schemes</v>
      </c>
      <c r="C524" s="967">
        <f t="shared" si="73"/>
        <v>0</v>
      </c>
      <c r="D524" s="1052" t="str">
        <f t="shared" si="73"/>
        <v>-</v>
      </c>
      <c r="E524" s="1162">
        <f t="shared" si="73"/>
        <v>0</v>
      </c>
      <c r="F524" s="1146">
        <f t="shared" si="70"/>
        <v>0</v>
      </c>
      <c r="G524" s="1146">
        <f t="shared" si="71"/>
        <v>0</v>
      </c>
      <c r="H524" s="1146">
        <f t="shared" si="74"/>
        <v>0</v>
      </c>
      <c r="I524" s="1147">
        <v>0</v>
      </c>
      <c r="J524" s="1147">
        <v>0</v>
      </c>
      <c r="K524" s="1146"/>
      <c r="L524" s="1146"/>
      <c r="M524" s="1146">
        <f t="shared" si="75"/>
        <v>0</v>
      </c>
      <c r="N524" s="1146">
        <f t="shared" si="76"/>
        <v>0</v>
      </c>
    </row>
    <row r="525" spans="1:14" outlineLevel="1" x14ac:dyDescent="0.25">
      <c r="A525" s="1038">
        <f t="shared" si="73"/>
        <v>1</v>
      </c>
      <c r="B525" s="995" t="str">
        <f t="shared" si="73"/>
        <v xml:space="preserve"> &lt;Auto Transformer Oil Insulation Test kit (BDV Kit)&gt;</v>
      </c>
      <c r="C525" s="1038" t="str">
        <f t="shared" si="73"/>
        <v>N.A.</v>
      </c>
      <c r="D525" s="1053" t="str">
        <f t="shared" si="73"/>
        <v>-</v>
      </c>
      <c r="E525" s="1163">
        <f t="shared" si="73"/>
        <v>0</v>
      </c>
      <c r="F525" s="1140">
        <f t="shared" si="70"/>
        <v>3.9530000000000003E-2</v>
      </c>
      <c r="G525" s="1140">
        <f t="shared" si="71"/>
        <v>3.9530000000000003E-2</v>
      </c>
      <c r="H525" s="1140">
        <f t="shared" si="74"/>
        <v>0</v>
      </c>
      <c r="I525" s="1135">
        <v>0</v>
      </c>
      <c r="J525" s="1135">
        <v>0</v>
      </c>
      <c r="K525" s="1140"/>
      <c r="L525" s="1140"/>
      <c r="M525" s="1140">
        <f t="shared" si="75"/>
        <v>0</v>
      </c>
      <c r="N525" s="1140">
        <f t="shared" si="76"/>
        <v>0</v>
      </c>
    </row>
    <row r="526" spans="1:14" outlineLevel="1" x14ac:dyDescent="0.25">
      <c r="A526" s="1038">
        <f t="shared" si="73"/>
        <v>2</v>
      </c>
      <c r="B526" s="995" t="str">
        <f t="shared" si="73"/>
        <v>&lt;Man coolers pedestal fans at KGSC,Pophali&gt;</v>
      </c>
      <c r="C526" s="1038" t="str">
        <f t="shared" si="73"/>
        <v>N.A.</v>
      </c>
      <c r="D526" s="1053" t="str">
        <f t="shared" si="73"/>
        <v>-</v>
      </c>
      <c r="E526" s="1163">
        <f t="shared" si="73"/>
        <v>0</v>
      </c>
      <c r="F526" s="1140">
        <f t="shared" si="70"/>
        <v>3.4143300000000001E-2</v>
      </c>
      <c r="G526" s="1140">
        <f t="shared" si="71"/>
        <v>3.4143300000000001E-2</v>
      </c>
      <c r="H526" s="1140">
        <f t="shared" si="74"/>
        <v>0</v>
      </c>
      <c r="I526" s="1135">
        <v>0</v>
      </c>
      <c r="J526" s="1135">
        <v>0</v>
      </c>
      <c r="K526" s="1140"/>
      <c r="L526" s="1140"/>
      <c r="M526" s="1140">
        <f t="shared" si="75"/>
        <v>0</v>
      </c>
      <c r="N526" s="1140">
        <f t="shared" si="76"/>
        <v>0</v>
      </c>
    </row>
    <row r="527" spans="1:14" outlineLevel="1" x14ac:dyDescent="0.25">
      <c r="A527" s="1038">
        <f t="shared" si="73"/>
        <v>3</v>
      </c>
      <c r="B527" s="995" t="str">
        <f t="shared" si="73"/>
        <v>&lt; 5 KV Digital Insulation Tester&gt;</v>
      </c>
      <c r="C527" s="1038" t="str">
        <f t="shared" si="73"/>
        <v>N.A.</v>
      </c>
      <c r="D527" s="1053" t="str">
        <f t="shared" si="73"/>
        <v>-</v>
      </c>
      <c r="E527" s="1163">
        <f t="shared" si="73"/>
        <v>0</v>
      </c>
      <c r="F527" s="1140">
        <f t="shared" si="70"/>
        <v>2.9798000000000002E-2</v>
      </c>
      <c r="G527" s="1140">
        <f t="shared" si="71"/>
        <v>2.9798000000000002E-2</v>
      </c>
      <c r="H527" s="1140">
        <f t="shared" si="74"/>
        <v>0</v>
      </c>
      <c r="I527" s="1135">
        <v>0</v>
      </c>
      <c r="J527" s="1135">
        <v>0</v>
      </c>
      <c r="K527" s="1140"/>
      <c r="L527" s="1140"/>
      <c r="M527" s="1140">
        <f t="shared" si="75"/>
        <v>0</v>
      </c>
      <c r="N527" s="1140">
        <f t="shared" si="76"/>
        <v>0</v>
      </c>
    </row>
    <row r="528" spans="1:14" outlineLevel="1" x14ac:dyDescent="0.25">
      <c r="A528" s="1038">
        <f t="shared" si="73"/>
        <v>4</v>
      </c>
      <c r="B528" s="995" t="str">
        <f t="shared" si="73"/>
        <v>&lt;Split AC Unit,Window AC  Unit,Refrigerator,Ped&gt;</v>
      </c>
      <c r="C528" s="1038" t="str">
        <f t="shared" si="73"/>
        <v>N.A.</v>
      </c>
      <c r="D528" s="1053" t="str">
        <f t="shared" si="73"/>
        <v>-</v>
      </c>
      <c r="E528" s="1163">
        <f t="shared" si="73"/>
        <v>0</v>
      </c>
      <c r="F528" s="1140">
        <f t="shared" si="70"/>
        <v>1.7857399999999999E-2</v>
      </c>
      <c r="G528" s="1140">
        <f t="shared" si="71"/>
        <v>1.7857399999999999E-2</v>
      </c>
      <c r="H528" s="1140">
        <f t="shared" si="74"/>
        <v>0</v>
      </c>
      <c r="I528" s="1135">
        <v>0</v>
      </c>
      <c r="J528" s="1135">
        <v>0</v>
      </c>
      <c r="K528" s="1140"/>
      <c r="L528" s="1140"/>
      <c r="M528" s="1140">
        <f t="shared" si="75"/>
        <v>0</v>
      </c>
      <c r="N528" s="1140">
        <f t="shared" si="76"/>
        <v>0</v>
      </c>
    </row>
    <row r="529" spans="1:14" outlineLevel="1" x14ac:dyDescent="0.25">
      <c r="A529" s="1038">
        <f t="shared" si="73"/>
        <v>5</v>
      </c>
      <c r="B529" s="995" t="str">
        <f t="shared" si="73"/>
        <v>&lt;Earth Resistance Tester at ,Pophali. TIC STAGE IV&gt;</v>
      </c>
      <c r="C529" s="1038" t="str">
        <f t="shared" si="73"/>
        <v>N.A.</v>
      </c>
      <c r="D529" s="1053" t="str">
        <f t="shared" si="73"/>
        <v>-</v>
      </c>
      <c r="E529" s="1163">
        <f t="shared" si="73"/>
        <v>0</v>
      </c>
      <c r="F529" s="1140">
        <f t="shared" si="70"/>
        <v>1.6838599999999999E-2</v>
      </c>
      <c r="G529" s="1140">
        <f t="shared" si="71"/>
        <v>1.6838599999999999E-2</v>
      </c>
      <c r="H529" s="1140">
        <f t="shared" si="74"/>
        <v>0</v>
      </c>
      <c r="I529" s="1135">
        <v>0</v>
      </c>
      <c r="J529" s="1135">
        <v>0</v>
      </c>
      <c r="K529" s="1140"/>
      <c r="L529" s="1140"/>
      <c r="M529" s="1140">
        <f t="shared" si="75"/>
        <v>0</v>
      </c>
      <c r="N529" s="1140">
        <f t="shared" si="76"/>
        <v>0</v>
      </c>
    </row>
    <row r="530" spans="1:14" outlineLevel="1" x14ac:dyDescent="0.25">
      <c r="A530" s="1038">
        <f t="shared" ref="A530:E545" si="77">A327</f>
        <v>6</v>
      </c>
      <c r="B530" s="995" t="str">
        <f t="shared" si="77"/>
        <v>&lt;Tools and Tackles at St-IV,KGSC,Pophali&gt;</v>
      </c>
      <c r="C530" s="1038" t="str">
        <f t="shared" si="77"/>
        <v>N.A.</v>
      </c>
      <c r="D530" s="1053" t="str">
        <f t="shared" si="77"/>
        <v>-</v>
      </c>
      <c r="E530" s="1163">
        <f t="shared" si="77"/>
        <v>0</v>
      </c>
      <c r="F530" s="1140">
        <f t="shared" si="70"/>
        <v>3.4609399999999998E-2</v>
      </c>
      <c r="G530" s="1140">
        <f t="shared" si="71"/>
        <v>3.4609399999999998E-2</v>
      </c>
      <c r="H530" s="1140">
        <f t="shared" si="74"/>
        <v>0</v>
      </c>
      <c r="I530" s="1135">
        <v>0</v>
      </c>
      <c r="J530" s="1135">
        <v>0</v>
      </c>
      <c r="K530" s="1140"/>
      <c r="L530" s="1140"/>
      <c r="M530" s="1140">
        <f t="shared" si="75"/>
        <v>0</v>
      </c>
      <c r="N530" s="1140">
        <f t="shared" si="76"/>
        <v>0</v>
      </c>
    </row>
    <row r="531" spans="1:14" outlineLevel="1" x14ac:dyDescent="0.25">
      <c r="A531" s="1038">
        <f t="shared" si="77"/>
        <v>7</v>
      </c>
      <c r="B531" s="995" t="str">
        <f t="shared" si="77"/>
        <v>&lt;New portable Fire Fighting Diesel Pumps for Dewatering&gt;</v>
      </c>
      <c r="C531" s="1038" t="str">
        <f t="shared" si="77"/>
        <v>N.A.</v>
      </c>
      <c r="D531" s="1053" t="str">
        <f t="shared" si="77"/>
        <v>-</v>
      </c>
      <c r="E531" s="1163">
        <f t="shared" si="77"/>
        <v>0</v>
      </c>
      <c r="F531" s="1140">
        <f t="shared" si="70"/>
        <v>9.6969600000000003E-2</v>
      </c>
      <c r="G531" s="1140">
        <f t="shared" si="71"/>
        <v>9.6969600000000003E-2</v>
      </c>
      <c r="H531" s="1140">
        <f t="shared" si="74"/>
        <v>0</v>
      </c>
      <c r="I531" s="1135">
        <v>0</v>
      </c>
      <c r="J531" s="1135">
        <v>0</v>
      </c>
      <c r="K531" s="1140"/>
      <c r="L531" s="1140"/>
      <c r="M531" s="1140">
        <f t="shared" si="75"/>
        <v>0</v>
      </c>
      <c r="N531" s="1140">
        <f t="shared" si="76"/>
        <v>0</v>
      </c>
    </row>
    <row r="532" spans="1:14" outlineLevel="1" x14ac:dyDescent="0.25">
      <c r="A532" s="1038">
        <f t="shared" si="77"/>
        <v>8</v>
      </c>
      <c r="B532" s="995" t="str">
        <f t="shared" si="77"/>
        <v>&lt;Visitors chairs for, Pophali KGSC&gt;</v>
      </c>
      <c r="C532" s="1038" t="str">
        <f t="shared" si="77"/>
        <v>N.A.</v>
      </c>
      <c r="D532" s="1053" t="str">
        <f t="shared" si="77"/>
        <v>-</v>
      </c>
      <c r="E532" s="1163">
        <f t="shared" si="77"/>
        <v>0</v>
      </c>
      <c r="F532" s="1140">
        <f t="shared" si="70"/>
        <v>3.3187500000000002E-2</v>
      </c>
      <c r="G532" s="1140">
        <f t="shared" si="71"/>
        <v>3.3187500000000002E-2</v>
      </c>
      <c r="H532" s="1140">
        <f t="shared" si="74"/>
        <v>0</v>
      </c>
      <c r="I532" s="1135">
        <v>0</v>
      </c>
      <c r="J532" s="1135">
        <v>0</v>
      </c>
      <c r="K532" s="1140"/>
      <c r="L532" s="1140"/>
      <c r="M532" s="1140">
        <f t="shared" si="75"/>
        <v>0</v>
      </c>
      <c r="N532" s="1140">
        <f t="shared" si="76"/>
        <v>0</v>
      </c>
    </row>
    <row r="533" spans="1:14" outlineLevel="1" x14ac:dyDescent="0.25">
      <c r="A533" s="1038">
        <f t="shared" si="77"/>
        <v>9</v>
      </c>
      <c r="B533" s="995" t="str">
        <f t="shared" si="77"/>
        <v>&lt;Installation of new racks inside various/new slotted angle racks &gt;</v>
      </c>
      <c r="C533" s="1038" t="str">
        <f t="shared" si="77"/>
        <v>N.A.</v>
      </c>
      <c r="D533" s="1053" t="str">
        <f t="shared" si="77"/>
        <v>-</v>
      </c>
      <c r="E533" s="1163">
        <f t="shared" si="77"/>
        <v>0</v>
      </c>
      <c r="F533" s="1140">
        <f t="shared" si="70"/>
        <v>3.9648000000000003E-2</v>
      </c>
      <c r="G533" s="1140">
        <f t="shared" si="71"/>
        <v>3.9648000000000003E-2</v>
      </c>
      <c r="H533" s="1140">
        <f t="shared" si="74"/>
        <v>0</v>
      </c>
      <c r="I533" s="1135">
        <v>0</v>
      </c>
      <c r="J533" s="1135">
        <v>0</v>
      </c>
      <c r="K533" s="1140"/>
      <c r="L533" s="1140"/>
      <c r="M533" s="1140">
        <f t="shared" si="75"/>
        <v>0</v>
      </c>
      <c r="N533" s="1140">
        <f t="shared" si="76"/>
        <v>0</v>
      </c>
    </row>
    <row r="534" spans="1:14" outlineLevel="1" x14ac:dyDescent="0.25">
      <c r="A534" s="1038">
        <f t="shared" si="77"/>
        <v>10</v>
      </c>
      <c r="B534" s="995" t="str">
        <f t="shared" si="77"/>
        <v>&lt;Supply of chairs for KGSC, Pophali&gt;</v>
      </c>
      <c r="C534" s="1038" t="str">
        <f t="shared" si="77"/>
        <v>N.A.</v>
      </c>
      <c r="D534" s="1053" t="str">
        <f t="shared" si="77"/>
        <v>-</v>
      </c>
      <c r="E534" s="1163">
        <f t="shared" si="77"/>
        <v>0</v>
      </c>
      <c r="F534" s="1140">
        <f t="shared" si="70"/>
        <v>4.4238199999999998E-2</v>
      </c>
      <c r="G534" s="1140">
        <f t="shared" si="71"/>
        <v>4.4238199999999998E-2</v>
      </c>
      <c r="H534" s="1140">
        <f t="shared" si="74"/>
        <v>0</v>
      </c>
      <c r="I534" s="1135">
        <v>0</v>
      </c>
      <c r="J534" s="1135">
        <v>0</v>
      </c>
      <c r="K534" s="1140"/>
      <c r="L534" s="1140"/>
      <c r="M534" s="1140">
        <f t="shared" si="75"/>
        <v>0</v>
      </c>
      <c r="N534" s="1140">
        <f t="shared" si="76"/>
        <v>0</v>
      </c>
    </row>
    <row r="535" spans="1:14" outlineLevel="1" x14ac:dyDescent="0.25">
      <c r="A535" s="1038">
        <f t="shared" si="77"/>
        <v>11</v>
      </c>
      <c r="B535" s="995" t="str">
        <f t="shared" si="77"/>
        <v>&lt;Laser Jet NetwoksPrinters at KGSC, Pophali&gt;</v>
      </c>
      <c r="C535" s="1038" t="str">
        <f t="shared" si="77"/>
        <v>N.A.</v>
      </c>
      <c r="D535" s="1053" t="str">
        <f t="shared" si="77"/>
        <v>-</v>
      </c>
      <c r="E535" s="1163">
        <f t="shared" si="77"/>
        <v>0</v>
      </c>
      <c r="F535" s="1140">
        <f t="shared" si="70"/>
        <v>8.4074999999999997E-2</v>
      </c>
      <c r="G535" s="1140">
        <f t="shared" si="71"/>
        <v>8.4074999999999997E-2</v>
      </c>
      <c r="H535" s="1140">
        <f t="shared" si="74"/>
        <v>0</v>
      </c>
      <c r="I535" s="1135">
        <v>0</v>
      </c>
      <c r="J535" s="1135">
        <v>0</v>
      </c>
      <c r="K535" s="1140"/>
      <c r="L535" s="1140"/>
      <c r="M535" s="1140">
        <f t="shared" si="75"/>
        <v>0</v>
      </c>
      <c r="N535" s="1140">
        <f t="shared" si="76"/>
        <v>0</v>
      </c>
    </row>
    <row r="536" spans="1:14" outlineLevel="1" x14ac:dyDescent="0.25">
      <c r="A536" s="1038">
        <f t="shared" si="77"/>
        <v>12</v>
      </c>
      <c r="B536" s="995" t="str">
        <f t="shared" si="77"/>
        <v>&lt;Night Vision Binoculars&gt;</v>
      </c>
      <c r="C536" s="1038" t="str">
        <f t="shared" si="77"/>
        <v>N.A.</v>
      </c>
      <c r="D536" s="1053" t="str">
        <f t="shared" si="77"/>
        <v>-</v>
      </c>
      <c r="E536" s="1163">
        <f t="shared" si="77"/>
        <v>0</v>
      </c>
      <c r="F536" s="1140">
        <f t="shared" si="70"/>
        <v>2.34112E-2</v>
      </c>
      <c r="G536" s="1140">
        <f t="shared" si="71"/>
        <v>2.34112E-2</v>
      </c>
      <c r="H536" s="1140">
        <f t="shared" si="74"/>
        <v>0</v>
      </c>
      <c r="I536" s="1135">
        <v>0</v>
      </c>
      <c r="J536" s="1135">
        <v>0</v>
      </c>
      <c r="K536" s="1140"/>
      <c r="L536" s="1140"/>
      <c r="M536" s="1140">
        <f t="shared" si="75"/>
        <v>0</v>
      </c>
      <c r="N536" s="1140">
        <f t="shared" si="76"/>
        <v>0</v>
      </c>
    </row>
    <row r="537" spans="1:14" outlineLevel="1" x14ac:dyDescent="0.25">
      <c r="A537" s="1038">
        <f t="shared" si="77"/>
        <v>13</v>
      </c>
      <c r="B537" s="995" t="str">
        <f t="shared" si="77"/>
        <v>&lt;TATA Star Bus-32 seater LCV MH08-9358&gt;</v>
      </c>
      <c r="C537" s="1038" t="str">
        <f t="shared" si="77"/>
        <v>N.A.</v>
      </c>
      <c r="D537" s="1053" t="str">
        <f t="shared" si="77"/>
        <v>-</v>
      </c>
      <c r="E537" s="1163">
        <f t="shared" si="77"/>
        <v>0</v>
      </c>
      <c r="F537" s="1140">
        <f t="shared" si="70"/>
        <v>0</v>
      </c>
      <c r="G537" s="1140">
        <f t="shared" si="71"/>
        <v>0</v>
      </c>
      <c r="H537" s="1140">
        <f t="shared" si="74"/>
        <v>0</v>
      </c>
      <c r="I537" s="1135">
        <v>0</v>
      </c>
      <c r="J537" s="1135">
        <v>0</v>
      </c>
      <c r="K537" s="1140"/>
      <c r="L537" s="1140"/>
      <c r="M537" s="1140">
        <f t="shared" si="75"/>
        <v>0</v>
      </c>
      <c r="N537" s="1140">
        <f t="shared" si="76"/>
        <v>0</v>
      </c>
    </row>
    <row r="538" spans="1:14" outlineLevel="1" x14ac:dyDescent="0.25">
      <c r="A538" s="1038">
        <f t="shared" si="77"/>
        <v>14</v>
      </c>
      <c r="B538" s="995" t="str">
        <f t="shared" si="77"/>
        <v>&lt;TATA Star Bus-32 seater LCV MH08-9359&gt;</v>
      </c>
      <c r="C538" s="1038" t="str">
        <f t="shared" si="77"/>
        <v>N.A.</v>
      </c>
      <c r="D538" s="1053" t="str">
        <f t="shared" si="77"/>
        <v>-</v>
      </c>
      <c r="E538" s="1163">
        <f t="shared" si="77"/>
        <v>0</v>
      </c>
      <c r="F538" s="1140">
        <f t="shared" si="70"/>
        <v>0</v>
      </c>
      <c r="G538" s="1140">
        <f t="shared" si="71"/>
        <v>0</v>
      </c>
      <c r="H538" s="1140">
        <f t="shared" si="74"/>
        <v>0</v>
      </c>
      <c r="I538" s="1135">
        <v>0</v>
      </c>
      <c r="J538" s="1135">
        <v>0</v>
      </c>
      <c r="K538" s="1140"/>
      <c r="L538" s="1140"/>
      <c r="M538" s="1140">
        <f t="shared" si="75"/>
        <v>0</v>
      </c>
      <c r="N538" s="1140">
        <f t="shared" si="76"/>
        <v>0</v>
      </c>
    </row>
    <row r="539" spans="1:14" outlineLevel="1" x14ac:dyDescent="0.25">
      <c r="A539" s="1038">
        <f t="shared" si="77"/>
        <v>15</v>
      </c>
      <c r="B539" s="995" t="str">
        <f t="shared" si="77"/>
        <v>&lt;Vehicle No.MH 08-9401 TATA Star Bus 32 seater&gt;</v>
      </c>
      <c r="C539" s="1038" t="str">
        <f t="shared" si="77"/>
        <v>N.A.</v>
      </c>
      <c r="D539" s="1053" t="str">
        <f t="shared" si="77"/>
        <v>-</v>
      </c>
      <c r="E539" s="1163">
        <f t="shared" si="77"/>
        <v>0</v>
      </c>
      <c r="F539" s="1140">
        <f t="shared" si="70"/>
        <v>0</v>
      </c>
      <c r="G539" s="1140">
        <f t="shared" si="71"/>
        <v>0</v>
      </c>
      <c r="H539" s="1140">
        <f t="shared" si="74"/>
        <v>0</v>
      </c>
      <c r="I539" s="1135">
        <v>0</v>
      </c>
      <c r="J539" s="1135">
        <v>0</v>
      </c>
      <c r="K539" s="1140"/>
      <c r="L539" s="1140"/>
      <c r="M539" s="1140">
        <f t="shared" si="75"/>
        <v>0</v>
      </c>
      <c r="N539" s="1140">
        <f t="shared" si="76"/>
        <v>0</v>
      </c>
    </row>
    <row r="540" spans="1:14" outlineLevel="1" x14ac:dyDescent="0.25">
      <c r="A540" s="1038">
        <f t="shared" si="77"/>
        <v>16</v>
      </c>
      <c r="B540" s="995" t="str">
        <f t="shared" si="77"/>
        <v xml:space="preserve"> &lt;Not in use DCM Toyato Bus MH-1&gt;</v>
      </c>
      <c r="C540" s="1038" t="str">
        <f t="shared" si="77"/>
        <v>N.A.</v>
      </c>
      <c r="D540" s="1053" t="str">
        <f t="shared" si="77"/>
        <v>-</v>
      </c>
      <c r="E540" s="1163">
        <f t="shared" si="77"/>
        <v>0</v>
      </c>
      <c r="F540" s="1140">
        <f t="shared" si="70"/>
        <v>0</v>
      </c>
      <c r="G540" s="1140">
        <f t="shared" si="71"/>
        <v>0</v>
      </c>
      <c r="H540" s="1140">
        <f t="shared" si="74"/>
        <v>0</v>
      </c>
      <c r="I540" s="1135">
        <v>0</v>
      </c>
      <c r="J540" s="1135">
        <v>0</v>
      </c>
      <c r="K540" s="1140"/>
      <c r="L540" s="1140"/>
      <c r="M540" s="1140">
        <f t="shared" si="75"/>
        <v>0</v>
      </c>
      <c r="N540" s="1140">
        <f t="shared" si="76"/>
        <v>0</v>
      </c>
    </row>
    <row r="541" spans="1:14" outlineLevel="1" x14ac:dyDescent="0.25">
      <c r="A541" s="1038">
        <f t="shared" si="77"/>
        <v>17</v>
      </c>
      <c r="B541" s="995" t="str">
        <f t="shared" si="77"/>
        <v xml:space="preserve"> &lt;Not in use DCM Toyato Mini Bus&gt;</v>
      </c>
      <c r="C541" s="1038" t="str">
        <f t="shared" si="77"/>
        <v>N.A.</v>
      </c>
      <c r="D541" s="1053" t="str">
        <f t="shared" si="77"/>
        <v>-</v>
      </c>
      <c r="E541" s="1163">
        <f t="shared" si="77"/>
        <v>0</v>
      </c>
      <c r="F541" s="1140">
        <f t="shared" si="70"/>
        <v>0</v>
      </c>
      <c r="G541" s="1140">
        <f t="shared" si="71"/>
        <v>0</v>
      </c>
      <c r="H541" s="1140">
        <f t="shared" si="74"/>
        <v>0</v>
      </c>
      <c r="I541" s="1135">
        <v>0</v>
      </c>
      <c r="J541" s="1135">
        <v>0</v>
      </c>
      <c r="K541" s="1140"/>
      <c r="L541" s="1140"/>
      <c r="M541" s="1140">
        <f t="shared" si="75"/>
        <v>0</v>
      </c>
      <c r="N541" s="1140">
        <f t="shared" si="76"/>
        <v>0</v>
      </c>
    </row>
    <row r="542" spans="1:14" outlineLevel="1" x14ac:dyDescent="0.25">
      <c r="A542" s="1038">
        <f t="shared" si="77"/>
        <v>18</v>
      </c>
      <c r="B542" s="995" t="str">
        <f t="shared" si="77"/>
        <v>&lt;Digital Multimeters, Clamp Meter &amp; Insulation resistance tester for TIC, Stage I&amp;II, Pophali&gt;</v>
      </c>
      <c r="C542" s="1038" t="str">
        <f t="shared" si="77"/>
        <v>N.A.</v>
      </c>
      <c r="D542" s="1053" t="str">
        <f t="shared" si="77"/>
        <v>-</v>
      </c>
      <c r="E542" s="1163">
        <f t="shared" si="77"/>
        <v>0</v>
      </c>
      <c r="F542" s="1140">
        <f t="shared" si="70"/>
        <v>2.8927700000000001E-2</v>
      </c>
      <c r="G542" s="1140">
        <f t="shared" si="71"/>
        <v>2.8927700000000001E-2</v>
      </c>
      <c r="H542" s="1140">
        <f t="shared" si="74"/>
        <v>0</v>
      </c>
      <c r="I542" s="1135">
        <v>0</v>
      </c>
      <c r="J542" s="1135">
        <v>0</v>
      </c>
      <c r="K542" s="1140"/>
      <c r="L542" s="1140"/>
      <c r="M542" s="1140">
        <f t="shared" si="75"/>
        <v>0</v>
      </c>
      <c r="N542" s="1140">
        <f t="shared" si="76"/>
        <v>0</v>
      </c>
    </row>
    <row r="543" spans="1:14" outlineLevel="1" x14ac:dyDescent="0.25">
      <c r="A543" s="1038">
        <f t="shared" si="77"/>
        <v>19</v>
      </c>
      <c r="B543" s="995" t="str">
        <f t="shared" si="77"/>
        <v>&lt;Transformer Winding resistance measurement kit at Stage-III,  Alore&gt;</v>
      </c>
      <c r="C543" s="1038" t="str">
        <f t="shared" si="77"/>
        <v>N.A.</v>
      </c>
      <c r="D543" s="1053" t="str">
        <f t="shared" si="77"/>
        <v>-</v>
      </c>
      <c r="E543" s="1163">
        <f t="shared" si="77"/>
        <v>0</v>
      </c>
      <c r="F543" s="1140">
        <f t="shared" si="70"/>
        <v>2.4337500000000001E-2</v>
      </c>
      <c r="G543" s="1140">
        <f t="shared" si="71"/>
        <v>2.4337500000000001E-2</v>
      </c>
      <c r="H543" s="1140">
        <f t="shared" si="74"/>
        <v>0</v>
      </c>
      <c r="I543" s="1135">
        <v>0</v>
      </c>
      <c r="J543" s="1135">
        <v>0</v>
      </c>
      <c r="K543" s="1140"/>
      <c r="L543" s="1140"/>
      <c r="M543" s="1140">
        <f t="shared" si="75"/>
        <v>0</v>
      </c>
      <c r="N543" s="1140">
        <f t="shared" si="76"/>
        <v>0</v>
      </c>
    </row>
    <row r="544" spans="1:14" outlineLevel="1" x14ac:dyDescent="0.25">
      <c r="A544" s="1038">
        <f t="shared" si="77"/>
        <v>20</v>
      </c>
      <c r="B544" s="995" t="str">
        <f t="shared" si="77"/>
        <v>&lt;Multifunc A3 Scanner &amp; all in one A4 laser printer Technical Purchase , Account Section, H.R. ,MPD&gt;</v>
      </c>
      <c r="C544" s="1038" t="str">
        <f t="shared" si="77"/>
        <v>N.A.</v>
      </c>
      <c r="D544" s="1053" t="str">
        <f t="shared" si="77"/>
        <v>-</v>
      </c>
      <c r="E544" s="1163">
        <f t="shared" si="77"/>
        <v>0</v>
      </c>
      <c r="F544" s="1140">
        <f t="shared" si="70"/>
        <v>3.2520800000000002E-2</v>
      </c>
      <c r="G544" s="1140">
        <f t="shared" si="71"/>
        <v>3.2520800000000002E-2</v>
      </c>
      <c r="H544" s="1140">
        <f t="shared" si="74"/>
        <v>0</v>
      </c>
      <c r="I544" s="1135">
        <v>0</v>
      </c>
      <c r="J544" s="1135">
        <v>0</v>
      </c>
      <c r="K544" s="1140"/>
      <c r="L544" s="1140"/>
      <c r="M544" s="1140">
        <f t="shared" si="75"/>
        <v>0</v>
      </c>
      <c r="N544" s="1140">
        <f t="shared" si="76"/>
        <v>0</v>
      </c>
    </row>
    <row r="545" spans="1:14" outlineLevel="1" x14ac:dyDescent="0.25">
      <c r="A545" s="1038">
        <f t="shared" si="77"/>
        <v>21</v>
      </c>
      <c r="B545" s="995" t="str">
        <f t="shared" si="77"/>
        <v>&lt;Temperature Calibrator at St-IV, KGSC,Pophali&gt;</v>
      </c>
      <c r="C545" s="1038" t="str">
        <f t="shared" si="77"/>
        <v>N.A.</v>
      </c>
      <c r="D545" s="1053" t="str">
        <f t="shared" si="77"/>
        <v>-</v>
      </c>
      <c r="E545" s="1163">
        <f t="shared" si="77"/>
        <v>0</v>
      </c>
      <c r="F545" s="1140">
        <f t="shared" si="70"/>
        <v>1.2272E-2</v>
      </c>
      <c r="G545" s="1140">
        <f t="shared" si="71"/>
        <v>1.2272E-2</v>
      </c>
      <c r="H545" s="1140">
        <f t="shared" si="74"/>
        <v>0</v>
      </c>
      <c r="I545" s="1135">
        <v>0</v>
      </c>
      <c r="J545" s="1135">
        <v>0</v>
      </c>
      <c r="K545" s="1140"/>
      <c r="L545" s="1140"/>
      <c r="M545" s="1140">
        <f t="shared" si="75"/>
        <v>0</v>
      </c>
      <c r="N545" s="1140">
        <f t="shared" si="76"/>
        <v>0</v>
      </c>
    </row>
    <row r="546" spans="1:14" outlineLevel="1" x14ac:dyDescent="0.25">
      <c r="A546" s="1038">
        <f t="shared" ref="A546:E561" si="78">A343</f>
        <v>22</v>
      </c>
      <c r="B546" s="995" t="str">
        <f t="shared" si="78"/>
        <v>&lt; 1 no. new departmental car Maruti Sweft Desire for conveyance of Chief Engr&gt;</v>
      </c>
      <c r="C546" s="1038" t="str">
        <f t="shared" si="78"/>
        <v>N.A.</v>
      </c>
      <c r="D546" s="1053" t="str">
        <f t="shared" si="78"/>
        <v>-</v>
      </c>
      <c r="E546" s="1163">
        <f t="shared" si="78"/>
        <v>0</v>
      </c>
      <c r="F546" s="1140">
        <f t="shared" si="70"/>
        <v>7.7924499999999994E-2</v>
      </c>
      <c r="G546" s="1140">
        <f t="shared" si="71"/>
        <v>7.7924499999999994E-2</v>
      </c>
      <c r="H546" s="1140">
        <f t="shared" si="74"/>
        <v>0</v>
      </c>
      <c r="I546" s="1135">
        <v>0</v>
      </c>
      <c r="J546" s="1135">
        <v>0</v>
      </c>
      <c r="K546" s="1140"/>
      <c r="L546" s="1140"/>
      <c r="M546" s="1140">
        <f t="shared" si="75"/>
        <v>0</v>
      </c>
      <c r="N546" s="1140">
        <f t="shared" si="76"/>
        <v>0</v>
      </c>
    </row>
    <row r="547" spans="1:14" outlineLevel="1" x14ac:dyDescent="0.25">
      <c r="A547" s="1038">
        <f t="shared" si="78"/>
        <v>23</v>
      </c>
      <c r="B547" s="995" t="str">
        <f t="shared" si="78"/>
        <v>&lt;Hitachi A/c Two.NO.VIP Rest House&gt;</v>
      </c>
      <c r="C547" s="1038" t="str">
        <f t="shared" si="78"/>
        <v>N.A.</v>
      </c>
      <c r="D547" s="1053" t="str">
        <f t="shared" si="78"/>
        <v>-</v>
      </c>
      <c r="E547" s="1163">
        <f t="shared" si="78"/>
        <v>0</v>
      </c>
      <c r="F547" s="1140">
        <f t="shared" si="70"/>
        <v>8.0000000000000002E-3</v>
      </c>
      <c r="G547" s="1140">
        <f t="shared" si="71"/>
        <v>8.0000000000000002E-3</v>
      </c>
      <c r="H547" s="1140">
        <f t="shared" si="74"/>
        <v>0</v>
      </c>
      <c r="I547" s="1135">
        <v>0</v>
      </c>
      <c r="J547" s="1135">
        <v>0</v>
      </c>
      <c r="K547" s="1140"/>
      <c r="L547" s="1140"/>
      <c r="M547" s="1140">
        <f t="shared" si="75"/>
        <v>0</v>
      </c>
      <c r="N547" s="1140">
        <f t="shared" si="76"/>
        <v>0</v>
      </c>
    </row>
    <row r="548" spans="1:14" outlineLevel="1" x14ac:dyDescent="0.25">
      <c r="A548" s="1038">
        <f t="shared" si="78"/>
        <v>24</v>
      </c>
      <c r="B548" s="995" t="str">
        <f t="shared" si="78"/>
        <v>&lt;Inverter Split AC Unit, Desert Coolers Water Coolers for KGSC, Pophali&gt;</v>
      </c>
      <c r="C548" s="1038" t="str">
        <f t="shared" si="78"/>
        <v>N.A.</v>
      </c>
      <c r="D548" s="1053" t="str">
        <f t="shared" si="78"/>
        <v>-</v>
      </c>
      <c r="E548" s="1163">
        <f t="shared" si="78"/>
        <v>0</v>
      </c>
      <c r="F548" s="1140">
        <f t="shared" si="70"/>
        <v>7.0799000000000001E-3</v>
      </c>
      <c r="G548" s="1140">
        <f t="shared" si="71"/>
        <v>7.0799000000000001E-3</v>
      </c>
      <c r="H548" s="1140">
        <f t="shared" si="74"/>
        <v>0</v>
      </c>
      <c r="I548" s="1135">
        <v>0</v>
      </c>
      <c r="J548" s="1135">
        <v>0</v>
      </c>
      <c r="K548" s="1140"/>
      <c r="L548" s="1140"/>
      <c r="M548" s="1140">
        <f t="shared" si="75"/>
        <v>0</v>
      </c>
      <c r="N548" s="1140">
        <f t="shared" si="76"/>
        <v>0</v>
      </c>
    </row>
    <row r="549" spans="1:14" outlineLevel="1" x14ac:dyDescent="0.25">
      <c r="A549" s="1038">
        <f t="shared" si="78"/>
        <v>25</v>
      </c>
      <c r="B549" s="995" t="str">
        <f t="shared" si="78"/>
        <v>&lt;Advanced ISDN EPABX system for Koyna Generating St ntercom Telephone Advanced ISDN EPABX system for Koyna Generating Station Complex&gt;</v>
      </c>
      <c r="C549" s="1038" t="str">
        <f t="shared" si="78"/>
        <v>N.A.</v>
      </c>
      <c r="D549" s="1053" t="str">
        <f t="shared" si="78"/>
        <v>-</v>
      </c>
      <c r="E549" s="1163">
        <f t="shared" si="78"/>
        <v>0</v>
      </c>
      <c r="F549" s="1140">
        <f t="shared" si="70"/>
        <v>2.9644799999999999E-2</v>
      </c>
      <c r="G549" s="1140">
        <f t="shared" si="71"/>
        <v>2.9644799999999999E-2</v>
      </c>
      <c r="H549" s="1140">
        <f t="shared" si="74"/>
        <v>0</v>
      </c>
      <c r="I549" s="1135">
        <v>0</v>
      </c>
      <c r="J549" s="1135">
        <v>0</v>
      </c>
      <c r="K549" s="1140"/>
      <c r="L549" s="1140"/>
      <c r="M549" s="1140">
        <f t="shared" si="75"/>
        <v>0</v>
      </c>
      <c r="N549" s="1140">
        <f t="shared" si="76"/>
        <v>0</v>
      </c>
    </row>
    <row r="550" spans="1:14" outlineLevel="1" x14ac:dyDescent="0.25">
      <c r="A550" s="1038">
        <f t="shared" si="78"/>
        <v>26</v>
      </c>
      <c r="B550" s="995" t="str">
        <f t="shared" si="78"/>
        <v>&lt;TATA Sumo MH-14/9763 1 No&gt;</v>
      </c>
      <c r="C550" s="1038" t="str">
        <f t="shared" si="78"/>
        <v>N.A.</v>
      </c>
      <c r="D550" s="1053" t="str">
        <f t="shared" si="78"/>
        <v>-</v>
      </c>
      <c r="E550" s="1163">
        <f t="shared" si="78"/>
        <v>0</v>
      </c>
      <c r="F550" s="1140">
        <f t="shared" si="70"/>
        <v>4.1196799999999999E-2</v>
      </c>
      <c r="G550" s="1140">
        <f t="shared" si="71"/>
        <v>4.1196799999999999E-2</v>
      </c>
      <c r="H550" s="1140">
        <f t="shared" si="74"/>
        <v>0</v>
      </c>
      <c r="I550" s="1135">
        <v>0</v>
      </c>
      <c r="J550" s="1135">
        <v>0</v>
      </c>
      <c r="K550" s="1140"/>
      <c r="L550" s="1140"/>
      <c r="M550" s="1140">
        <f t="shared" si="75"/>
        <v>0</v>
      </c>
      <c r="N550" s="1140">
        <f t="shared" si="76"/>
        <v>0</v>
      </c>
    </row>
    <row r="551" spans="1:14" outlineLevel="1" x14ac:dyDescent="0.25">
      <c r="A551" s="1038">
        <f t="shared" si="78"/>
        <v>27</v>
      </c>
      <c r="B551" s="995" t="str">
        <f t="shared" si="78"/>
        <v>&lt;Ambulance TATA make MH-31/4475 1 No&gt;</v>
      </c>
      <c r="C551" s="1038" t="str">
        <f t="shared" si="78"/>
        <v>N.A.</v>
      </c>
      <c r="D551" s="1053" t="str">
        <f t="shared" si="78"/>
        <v>-</v>
      </c>
      <c r="E551" s="1163">
        <f t="shared" si="78"/>
        <v>0</v>
      </c>
      <c r="F551" s="1140">
        <f t="shared" ref="F551:F613" si="79">F348+I348</f>
        <v>3.6143000000000002E-2</v>
      </c>
      <c r="G551" s="1140">
        <f t="shared" ref="G551:G613" si="80">G348+M348</f>
        <v>3.6143000000000002E-2</v>
      </c>
      <c r="H551" s="1140">
        <f t="shared" si="74"/>
        <v>0</v>
      </c>
      <c r="I551" s="1135">
        <v>0</v>
      </c>
      <c r="J551" s="1135">
        <v>0</v>
      </c>
      <c r="K551" s="1140"/>
      <c r="L551" s="1140"/>
      <c r="M551" s="1140">
        <f t="shared" si="75"/>
        <v>0</v>
      </c>
      <c r="N551" s="1140">
        <f t="shared" si="76"/>
        <v>0</v>
      </c>
    </row>
    <row r="552" spans="1:14" outlineLevel="1" x14ac:dyDescent="0.25">
      <c r="A552" s="1038">
        <f t="shared" si="78"/>
        <v>28</v>
      </c>
      <c r="B552" s="995" t="str">
        <f t="shared" si="78"/>
        <v>&lt;Supply of 1 No of Ambulance Vane for Pophali&gt;</v>
      </c>
      <c r="C552" s="1038" t="str">
        <f t="shared" si="78"/>
        <v>N.A.</v>
      </c>
      <c r="D552" s="1053" t="str">
        <f t="shared" si="78"/>
        <v>-</v>
      </c>
      <c r="E552" s="1163">
        <f t="shared" si="78"/>
        <v>0</v>
      </c>
      <c r="F552" s="1140">
        <f t="shared" si="79"/>
        <v>0.14882899999999999</v>
      </c>
      <c r="G552" s="1140">
        <f t="shared" si="80"/>
        <v>0.14882899999999999</v>
      </c>
      <c r="H552" s="1140">
        <f t="shared" si="74"/>
        <v>0</v>
      </c>
      <c r="I552" s="1135">
        <v>0</v>
      </c>
      <c r="J552" s="1135">
        <v>0</v>
      </c>
      <c r="K552" s="1140"/>
      <c r="L552" s="1140"/>
      <c r="M552" s="1140">
        <f t="shared" si="75"/>
        <v>0</v>
      </c>
      <c r="N552" s="1140">
        <f t="shared" si="76"/>
        <v>0</v>
      </c>
    </row>
    <row r="553" spans="1:14" outlineLevel="1" x14ac:dyDescent="0.25">
      <c r="A553" s="1038">
        <f t="shared" si="78"/>
        <v>29</v>
      </c>
      <c r="B553" s="995" t="str">
        <f t="shared" si="78"/>
        <v>&lt;Supply of 1 No of Ambulance Vane for Pophali&gt;</v>
      </c>
      <c r="C553" s="1038" t="str">
        <f t="shared" si="78"/>
        <v>N.A.</v>
      </c>
      <c r="D553" s="1053" t="str">
        <f t="shared" si="78"/>
        <v>-</v>
      </c>
      <c r="E553" s="1163">
        <f t="shared" si="78"/>
        <v>0</v>
      </c>
      <c r="F553" s="1140">
        <f t="shared" si="79"/>
        <v>0.14882899999999999</v>
      </c>
      <c r="G553" s="1140">
        <f t="shared" si="80"/>
        <v>0.14882899999999999</v>
      </c>
      <c r="H553" s="1140">
        <f t="shared" si="74"/>
        <v>0</v>
      </c>
      <c r="I553" s="1135">
        <v>0</v>
      </c>
      <c r="J553" s="1135">
        <v>0</v>
      </c>
      <c r="K553" s="1140"/>
      <c r="L553" s="1140"/>
      <c r="M553" s="1140">
        <f t="shared" si="75"/>
        <v>0</v>
      </c>
      <c r="N553" s="1140">
        <f t="shared" si="76"/>
        <v>0</v>
      </c>
    </row>
    <row r="554" spans="1:14" outlineLevel="1" x14ac:dyDescent="0.25">
      <c r="A554" s="1038">
        <f t="shared" si="78"/>
        <v>30</v>
      </c>
      <c r="B554" s="995" t="str">
        <f t="shared" si="78"/>
        <v>&lt;HITACHI Make 2 TR non inverter split Air conditioner&gt;</v>
      </c>
      <c r="C554" s="1038" t="str">
        <f t="shared" si="78"/>
        <v>N.A.</v>
      </c>
      <c r="D554" s="1053" t="str">
        <f t="shared" si="78"/>
        <v>-</v>
      </c>
      <c r="E554" s="1163">
        <f t="shared" si="78"/>
        <v>0</v>
      </c>
      <c r="F554" s="1140">
        <f t="shared" si="79"/>
        <v>0.16739329999999999</v>
      </c>
      <c r="G554" s="1140">
        <f t="shared" si="80"/>
        <v>0.16739329999999999</v>
      </c>
      <c r="H554" s="1140">
        <f t="shared" si="74"/>
        <v>0</v>
      </c>
      <c r="I554" s="1135">
        <v>0</v>
      </c>
      <c r="J554" s="1135">
        <v>0</v>
      </c>
      <c r="K554" s="1140"/>
      <c r="L554" s="1140"/>
      <c r="M554" s="1140">
        <f t="shared" si="75"/>
        <v>0</v>
      </c>
      <c r="N554" s="1140">
        <f t="shared" si="76"/>
        <v>0</v>
      </c>
    </row>
    <row r="555" spans="1:14" outlineLevel="1" x14ac:dyDescent="0.25">
      <c r="A555" s="1038">
        <f t="shared" si="78"/>
        <v>31</v>
      </c>
      <c r="B555" s="995" t="str">
        <f t="shared" si="78"/>
        <v>&lt;250 KVA D.G. Set Model KG1-250WS&gt;</v>
      </c>
      <c r="C555" s="1038" t="str">
        <f t="shared" si="78"/>
        <v>N.A.</v>
      </c>
      <c r="D555" s="1053" t="str">
        <f t="shared" si="78"/>
        <v>-</v>
      </c>
      <c r="E555" s="1163">
        <f t="shared" si="78"/>
        <v>0</v>
      </c>
      <c r="F555" s="1140">
        <f t="shared" si="79"/>
        <v>0.192222</v>
      </c>
      <c r="G555" s="1140">
        <f t="shared" si="80"/>
        <v>0.192222</v>
      </c>
      <c r="H555" s="1140">
        <f t="shared" si="74"/>
        <v>0</v>
      </c>
      <c r="I555" s="1135">
        <v>0</v>
      </c>
      <c r="J555" s="1135">
        <v>0</v>
      </c>
      <c r="K555" s="1140"/>
      <c r="L555" s="1140"/>
      <c r="M555" s="1140">
        <f t="shared" si="75"/>
        <v>0</v>
      </c>
      <c r="N555" s="1140">
        <f t="shared" si="76"/>
        <v>0</v>
      </c>
    </row>
    <row r="556" spans="1:14" outlineLevel="1" x14ac:dyDescent="0.25">
      <c r="A556" s="1038">
        <f t="shared" si="78"/>
        <v>32</v>
      </c>
      <c r="B556" s="995" t="str">
        <f t="shared" si="78"/>
        <v>&lt;Dell laptops at KGSC Pophali&gt;</v>
      </c>
      <c r="C556" s="1038" t="str">
        <f t="shared" si="78"/>
        <v>N.A.</v>
      </c>
      <c r="D556" s="1053" t="str">
        <f t="shared" si="78"/>
        <v>-</v>
      </c>
      <c r="E556" s="1163">
        <f t="shared" si="78"/>
        <v>0</v>
      </c>
      <c r="F556" s="1140">
        <f t="shared" si="79"/>
        <v>1.5599999999999999E-2</v>
      </c>
      <c r="G556" s="1140">
        <f t="shared" si="80"/>
        <v>1.5599999999999999E-2</v>
      </c>
      <c r="H556" s="1140">
        <f t="shared" si="74"/>
        <v>0</v>
      </c>
      <c r="I556" s="1135">
        <v>0</v>
      </c>
      <c r="J556" s="1135">
        <v>0</v>
      </c>
      <c r="K556" s="1140"/>
      <c r="L556" s="1140"/>
      <c r="M556" s="1140">
        <f t="shared" si="75"/>
        <v>0</v>
      </c>
      <c r="N556" s="1140">
        <f t="shared" si="76"/>
        <v>0</v>
      </c>
    </row>
    <row r="557" spans="1:14" outlineLevel="1" x14ac:dyDescent="0.25">
      <c r="A557" s="1038">
        <f t="shared" si="78"/>
        <v>33</v>
      </c>
      <c r="B557" s="995" t="str">
        <f t="shared" si="78"/>
        <v>&lt;A.C. Plant chiller 515 to 535 TRx2 at kgsc,Pophali&gt;</v>
      </c>
      <c r="C557" s="1038" t="str">
        <f t="shared" si="78"/>
        <v>N.A.</v>
      </c>
      <c r="D557" s="1053" t="str">
        <f t="shared" si="78"/>
        <v>-</v>
      </c>
      <c r="E557" s="1163">
        <f t="shared" si="78"/>
        <v>0</v>
      </c>
      <c r="F557" s="1140">
        <f t="shared" si="79"/>
        <v>2.1143972</v>
      </c>
      <c r="G557" s="1140">
        <f t="shared" si="80"/>
        <v>2.1143972</v>
      </c>
      <c r="H557" s="1140">
        <f t="shared" si="74"/>
        <v>0</v>
      </c>
      <c r="I557" s="1135">
        <v>0</v>
      </c>
      <c r="J557" s="1135">
        <v>0</v>
      </c>
      <c r="K557" s="1140"/>
      <c r="L557" s="1140"/>
      <c r="M557" s="1140">
        <f t="shared" si="75"/>
        <v>0</v>
      </c>
      <c r="N557" s="1140">
        <f t="shared" si="76"/>
        <v>0</v>
      </c>
    </row>
    <row r="558" spans="1:14" outlineLevel="1" x14ac:dyDescent="0.25">
      <c r="A558" s="1038">
        <f t="shared" si="78"/>
        <v>34</v>
      </c>
      <c r="B558" s="995" t="str">
        <f t="shared" si="78"/>
        <v>&lt;Supply of RDP make Computers at KGSC&gt;</v>
      </c>
      <c r="C558" s="1038" t="str">
        <f t="shared" si="78"/>
        <v>N.A.</v>
      </c>
      <c r="D558" s="1053" t="str">
        <f t="shared" si="78"/>
        <v>-</v>
      </c>
      <c r="E558" s="1163">
        <f t="shared" si="78"/>
        <v>0</v>
      </c>
      <c r="F558" s="1140">
        <f t="shared" si="79"/>
        <v>0.43134899999999998</v>
      </c>
      <c r="G558" s="1140">
        <f t="shared" si="80"/>
        <v>0.43134899999999998</v>
      </c>
      <c r="H558" s="1140">
        <f t="shared" si="74"/>
        <v>0</v>
      </c>
      <c r="I558" s="1135">
        <v>0</v>
      </c>
      <c r="J558" s="1135">
        <v>0</v>
      </c>
      <c r="K558" s="1140"/>
      <c r="L558" s="1140"/>
      <c r="M558" s="1140">
        <f t="shared" si="75"/>
        <v>0</v>
      </c>
      <c r="N558" s="1140">
        <f t="shared" si="76"/>
        <v>0</v>
      </c>
    </row>
    <row r="559" spans="1:14" outlineLevel="1" x14ac:dyDescent="0.25">
      <c r="A559" s="1038">
        <f t="shared" si="78"/>
        <v>35</v>
      </c>
      <c r="B559" s="995" t="str">
        <f t="shared" si="78"/>
        <v>&lt;Welding Machine for KDPH&gt;</v>
      </c>
      <c r="C559" s="1038" t="str">
        <f t="shared" si="78"/>
        <v>N.A.</v>
      </c>
      <c r="D559" s="1053" t="str">
        <f t="shared" si="78"/>
        <v>-</v>
      </c>
      <c r="E559" s="1163">
        <f t="shared" si="78"/>
        <v>0</v>
      </c>
      <c r="F559" s="1140">
        <f t="shared" si="79"/>
        <v>1.039E-3</v>
      </c>
      <c r="G559" s="1140">
        <f t="shared" si="80"/>
        <v>1.039E-3</v>
      </c>
      <c r="H559" s="1140">
        <f t="shared" si="74"/>
        <v>0</v>
      </c>
      <c r="I559" s="1135">
        <v>0</v>
      </c>
      <c r="J559" s="1135">
        <v>0</v>
      </c>
      <c r="K559" s="1140"/>
      <c r="L559" s="1140"/>
      <c r="M559" s="1140">
        <f t="shared" si="75"/>
        <v>0</v>
      </c>
      <c r="N559" s="1140">
        <f t="shared" si="76"/>
        <v>0</v>
      </c>
    </row>
    <row r="560" spans="1:14" outlineLevel="1" x14ac:dyDescent="0.25">
      <c r="A560" s="1038">
        <f t="shared" si="78"/>
        <v>36</v>
      </c>
      <c r="B560" s="995" t="str">
        <f t="shared" si="78"/>
        <v>&lt;Material handling trolley for Majot store&gt;</v>
      </c>
      <c r="C560" s="1038" t="str">
        <f t="shared" si="78"/>
        <v>N.A.</v>
      </c>
      <c r="D560" s="1053" t="str">
        <f t="shared" si="78"/>
        <v>-</v>
      </c>
      <c r="E560" s="1163">
        <f t="shared" si="78"/>
        <v>0</v>
      </c>
      <c r="F560" s="1140">
        <f t="shared" si="79"/>
        <v>1.4197999999999999E-3</v>
      </c>
      <c r="G560" s="1140">
        <f t="shared" si="80"/>
        <v>1.4197999999999999E-3</v>
      </c>
      <c r="H560" s="1140">
        <f t="shared" si="74"/>
        <v>0</v>
      </c>
      <c r="I560" s="1135">
        <v>0</v>
      </c>
      <c r="J560" s="1135">
        <v>0</v>
      </c>
      <c r="K560" s="1140"/>
      <c r="L560" s="1140"/>
      <c r="M560" s="1140">
        <f t="shared" ref="M560:M613" si="81">SUM(J560:L560)</f>
        <v>0</v>
      </c>
      <c r="N560" s="1140">
        <f t="shared" si="76"/>
        <v>0</v>
      </c>
    </row>
    <row r="561" spans="1:14" outlineLevel="1" x14ac:dyDescent="0.25">
      <c r="A561" s="1038">
        <f t="shared" si="78"/>
        <v>37</v>
      </c>
      <c r="B561" s="995" t="str">
        <f t="shared" si="78"/>
        <v>&lt;Canon  LiDe 300 IN Scanner&gt;</v>
      </c>
      <c r="C561" s="1038" t="str">
        <f t="shared" si="78"/>
        <v>N.A.</v>
      </c>
      <c r="D561" s="1053" t="str">
        <f t="shared" si="78"/>
        <v>-</v>
      </c>
      <c r="E561" s="1163">
        <f t="shared" si="78"/>
        <v>0</v>
      </c>
      <c r="F561" s="1140">
        <f t="shared" si="79"/>
        <v>4.8000000000000001E-4</v>
      </c>
      <c r="G561" s="1140">
        <f t="shared" si="80"/>
        <v>4.8000000000000001E-4</v>
      </c>
      <c r="H561" s="1140">
        <f t="shared" si="74"/>
        <v>0</v>
      </c>
      <c r="I561" s="1135">
        <v>0</v>
      </c>
      <c r="J561" s="1135">
        <v>0</v>
      </c>
      <c r="K561" s="1140"/>
      <c r="L561" s="1140"/>
      <c r="M561" s="1140">
        <f t="shared" si="81"/>
        <v>0</v>
      </c>
      <c r="N561" s="1140">
        <f t="shared" si="76"/>
        <v>0</v>
      </c>
    </row>
    <row r="562" spans="1:14" outlineLevel="1" x14ac:dyDescent="0.25">
      <c r="A562" s="1038">
        <f t="shared" ref="A562:E577" si="82">A359</f>
        <v>38</v>
      </c>
      <c r="B562" s="995" t="str">
        <f t="shared" si="82"/>
        <v>&lt;Supply of Pedestal fan at KDPH&gt;</v>
      </c>
      <c r="C562" s="1038" t="str">
        <f t="shared" si="82"/>
        <v>N.A.</v>
      </c>
      <c r="D562" s="1053" t="str">
        <f t="shared" si="82"/>
        <v>-</v>
      </c>
      <c r="E562" s="1163">
        <f t="shared" si="82"/>
        <v>0</v>
      </c>
      <c r="F562" s="1140">
        <f t="shared" si="79"/>
        <v>1.50002E-2</v>
      </c>
      <c r="G562" s="1140">
        <f t="shared" si="80"/>
        <v>1.50002E-2</v>
      </c>
      <c r="H562" s="1140">
        <f t="shared" si="74"/>
        <v>0</v>
      </c>
      <c r="I562" s="1135">
        <v>0</v>
      </c>
      <c r="J562" s="1135">
        <v>0</v>
      </c>
      <c r="K562" s="1140"/>
      <c r="L562" s="1140"/>
      <c r="M562" s="1140">
        <f t="shared" si="81"/>
        <v>0</v>
      </c>
      <c r="N562" s="1140">
        <f t="shared" si="76"/>
        <v>0</v>
      </c>
    </row>
    <row r="563" spans="1:14" outlineLevel="1" x14ac:dyDescent="0.25">
      <c r="A563" s="1038">
        <f t="shared" si="82"/>
        <v>39</v>
      </c>
      <c r="B563" s="995" t="str">
        <f t="shared" si="82"/>
        <v>&lt;Supply of Refrigerator 290 LTR double door capacity&gt;</v>
      </c>
      <c r="C563" s="1038" t="str">
        <f t="shared" si="82"/>
        <v>N.A.</v>
      </c>
      <c r="D563" s="1053" t="str">
        <f t="shared" si="82"/>
        <v>-</v>
      </c>
      <c r="E563" s="1163">
        <f t="shared" si="82"/>
        <v>0</v>
      </c>
      <c r="F563" s="1140">
        <f t="shared" si="79"/>
        <v>2.2000000000000001E-3</v>
      </c>
      <c r="G563" s="1140">
        <f t="shared" si="80"/>
        <v>2.2000000000000001E-3</v>
      </c>
      <c r="H563" s="1140">
        <f t="shared" si="74"/>
        <v>0</v>
      </c>
      <c r="I563" s="1135">
        <v>0</v>
      </c>
      <c r="J563" s="1135">
        <v>0</v>
      </c>
      <c r="K563" s="1140"/>
      <c r="L563" s="1140"/>
      <c r="M563" s="1140">
        <f t="shared" si="81"/>
        <v>0</v>
      </c>
      <c r="N563" s="1140">
        <f t="shared" si="76"/>
        <v>0</v>
      </c>
    </row>
    <row r="564" spans="1:14" outlineLevel="1" x14ac:dyDescent="0.25">
      <c r="A564" s="1038">
        <f t="shared" si="82"/>
        <v>40</v>
      </c>
      <c r="B564" s="995" t="str">
        <f t="shared" si="82"/>
        <v>&lt;Supply of Refrigerator 290 LTR double door capacity&gt;</v>
      </c>
      <c r="C564" s="1038" t="str">
        <f t="shared" si="82"/>
        <v>N.A.</v>
      </c>
      <c r="D564" s="1053" t="str">
        <f t="shared" si="82"/>
        <v>-</v>
      </c>
      <c r="E564" s="1163">
        <f t="shared" si="82"/>
        <v>0</v>
      </c>
      <c r="F564" s="1140">
        <f t="shared" si="79"/>
        <v>2.2000000000000001E-3</v>
      </c>
      <c r="G564" s="1140">
        <f t="shared" si="80"/>
        <v>2.2000000000000001E-3</v>
      </c>
      <c r="H564" s="1140">
        <f t="shared" si="74"/>
        <v>0</v>
      </c>
      <c r="I564" s="1135">
        <v>0</v>
      </c>
      <c r="J564" s="1135">
        <v>0</v>
      </c>
      <c r="K564" s="1140"/>
      <c r="L564" s="1140"/>
      <c r="M564" s="1140">
        <f t="shared" si="81"/>
        <v>0</v>
      </c>
      <c r="N564" s="1140">
        <f t="shared" si="76"/>
        <v>0</v>
      </c>
    </row>
    <row r="565" spans="1:14" outlineLevel="1" x14ac:dyDescent="0.25">
      <c r="A565" s="1038">
        <f t="shared" si="82"/>
        <v>41</v>
      </c>
      <c r="B565" s="995" t="str">
        <f t="shared" si="82"/>
        <v>&lt;HEAVY DUTY AIR PURIFIURE 230V,50HZ&gt;</v>
      </c>
      <c r="C565" s="1038" t="str">
        <f t="shared" si="82"/>
        <v>N.A.</v>
      </c>
      <c r="D565" s="1053" t="str">
        <f t="shared" si="82"/>
        <v>-</v>
      </c>
      <c r="E565" s="1163">
        <f t="shared" si="82"/>
        <v>0</v>
      </c>
      <c r="F565" s="1140">
        <f t="shared" si="79"/>
        <v>7.0000000000000001E-3</v>
      </c>
      <c r="G565" s="1140">
        <f t="shared" si="80"/>
        <v>7.0000000000000001E-3</v>
      </c>
      <c r="H565" s="1140">
        <f t="shared" si="74"/>
        <v>0</v>
      </c>
      <c r="I565" s="1135">
        <v>0</v>
      </c>
      <c r="J565" s="1135">
        <v>0</v>
      </c>
      <c r="K565" s="1140"/>
      <c r="L565" s="1140"/>
      <c r="M565" s="1140">
        <f t="shared" si="81"/>
        <v>0</v>
      </c>
      <c r="N565" s="1140">
        <f t="shared" si="76"/>
        <v>0</v>
      </c>
    </row>
    <row r="566" spans="1:14" outlineLevel="1" x14ac:dyDescent="0.25">
      <c r="A566" s="1038">
        <f t="shared" si="82"/>
        <v>42</v>
      </c>
      <c r="B566" s="995" t="str">
        <f t="shared" si="82"/>
        <v>&lt;HEAVY DUTY AIR PURIFIURE 230V,50HZ&gt;</v>
      </c>
      <c r="C566" s="1038" t="str">
        <f t="shared" si="82"/>
        <v>N.A.</v>
      </c>
      <c r="D566" s="1053" t="str">
        <f t="shared" si="82"/>
        <v>-</v>
      </c>
      <c r="E566" s="1163">
        <f t="shared" si="82"/>
        <v>0</v>
      </c>
      <c r="F566" s="1140">
        <f t="shared" si="79"/>
        <v>3.5000000000000001E-3</v>
      </c>
      <c r="G566" s="1140">
        <f t="shared" si="80"/>
        <v>3.5000000000000001E-3</v>
      </c>
      <c r="H566" s="1140">
        <f t="shared" si="74"/>
        <v>0</v>
      </c>
      <c r="I566" s="1135">
        <v>0</v>
      </c>
      <c r="J566" s="1135">
        <v>0</v>
      </c>
      <c r="K566" s="1140"/>
      <c r="L566" s="1140"/>
      <c r="M566" s="1140">
        <f t="shared" si="81"/>
        <v>0</v>
      </c>
      <c r="N566" s="1140">
        <f t="shared" si="76"/>
        <v>0</v>
      </c>
    </row>
    <row r="567" spans="1:14" outlineLevel="1" x14ac:dyDescent="0.25">
      <c r="A567" s="1038">
        <f t="shared" si="82"/>
        <v>43</v>
      </c>
      <c r="B567" s="995" t="str">
        <f t="shared" si="82"/>
        <v>&lt;HEAVY DUTY AIR PURIFIURE 230V,50HZ&gt;</v>
      </c>
      <c r="C567" s="1038" t="str">
        <f t="shared" si="82"/>
        <v>N.A.</v>
      </c>
      <c r="D567" s="1053" t="str">
        <f t="shared" si="82"/>
        <v>-</v>
      </c>
      <c r="E567" s="1163">
        <f t="shared" si="82"/>
        <v>0</v>
      </c>
      <c r="F567" s="1140">
        <f t="shared" si="79"/>
        <v>3.5000000000000001E-3</v>
      </c>
      <c r="G567" s="1140">
        <f t="shared" si="80"/>
        <v>3.5000000000000001E-3</v>
      </c>
      <c r="H567" s="1140">
        <f t="shared" si="74"/>
        <v>0</v>
      </c>
      <c r="I567" s="1135">
        <v>0</v>
      </c>
      <c r="J567" s="1135">
        <v>0</v>
      </c>
      <c r="K567" s="1140"/>
      <c r="L567" s="1140"/>
      <c r="M567" s="1140">
        <f t="shared" si="81"/>
        <v>0</v>
      </c>
      <c r="N567" s="1140">
        <f t="shared" si="76"/>
        <v>0</v>
      </c>
    </row>
    <row r="568" spans="1:14" outlineLevel="1" x14ac:dyDescent="0.25">
      <c r="A568" s="1038">
        <f t="shared" si="82"/>
        <v>44</v>
      </c>
      <c r="B568" s="995" t="str">
        <f t="shared" si="82"/>
        <v>&lt;HEAVY DUTY AIR PURIFIURE 230V,50HZ&gt;</v>
      </c>
      <c r="C568" s="1038" t="str">
        <f t="shared" si="82"/>
        <v>N.A.</v>
      </c>
      <c r="D568" s="1053" t="str">
        <f t="shared" si="82"/>
        <v>-</v>
      </c>
      <c r="E568" s="1163">
        <f t="shared" si="82"/>
        <v>0</v>
      </c>
      <c r="F568" s="1140">
        <f t="shared" si="79"/>
        <v>3.5000000000000001E-3</v>
      </c>
      <c r="G568" s="1140">
        <f t="shared" si="80"/>
        <v>3.5000000000000001E-3</v>
      </c>
      <c r="H568" s="1140">
        <f t="shared" si="74"/>
        <v>0</v>
      </c>
      <c r="I568" s="1135">
        <v>0</v>
      </c>
      <c r="J568" s="1135">
        <v>0</v>
      </c>
      <c r="K568" s="1140"/>
      <c r="L568" s="1140"/>
      <c r="M568" s="1140">
        <f t="shared" si="81"/>
        <v>0</v>
      </c>
      <c r="N568" s="1140">
        <f t="shared" si="76"/>
        <v>0</v>
      </c>
    </row>
    <row r="569" spans="1:14" outlineLevel="1" x14ac:dyDescent="0.25">
      <c r="A569" s="1038">
        <f t="shared" si="82"/>
        <v>45</v>
      </c>
      <c r="B569" s="995" t="str">
        <f t="shared" si="82"/>
        <v>&lt;Redmi 10 prime Mobile Black for Chief Engineer&gt;</v>
      </c>
      <c r="C569" s="1038" t="str">
        <f t="shared" si="82"/>
        <v>N.A.</v>
      </c>
      <c r="D569" s="1053" t="str">
        <f t="shared" si="82"/>
        <v>-</v>
      </c>
      <c r="E569" s="1163">
        <f t="shared" si="82"/>
        <v>0</v>
      </c>
      <c r="F569" s="1140">
        <f t="shared" si="79"/>
        <v>1.5E-3</v>
      </c>
      <c r="G569" s="1140">
        <f t="shared" si="80"/>
        <v>1.5E-3</v>
      </c>
      <c r="H569" s="1140">
        <f t="shared" si="74"/>
        <v>0</v>
      </c>
      <c r="I569" s="1135">
        <v>0</v>
      </c>
      <c r="J569" s="1135">
        <v>0</v>
      </c>
      <c r="K569" s="1140"/>
      <c r="L569" s="1140"/>
      <c r="M569" s="1140">
        <f t="shared" si="81"/>
        <v>0</v>
      </c>
      <c r="N569" s="1140">
        <f t="shared" si="76"/>
        <v>0</v>
      </c>
    </row>
    <row r="570" spans="1:14" outlineLevel="1" x14ac:dyDescent="0.25">
      <c r="A570" s="1038">
        <f t="shared" si="82"/>
        <v>46</v>
      </c>
      <c r="B570" s="995" t="str">
        <f t="shared" si="82"/>
        <v>&lt;TATA Sumo MH-14/9763 1 No&gt;</v>
      </c>
      <c r="C570" s="1038" t="str">
        <f t="shared" si="82"/>
        <v>N.A.</v>
      </c>
      <c r="D570" s="1053" t="str">
        <f t="shared" si="82"/>
        <v>-</v>
      </c>
      <c r="E570" s="1163">
        <f t="shared" si="82"/>
        <v>0</v>
      </c>
      <c r="F570" s="1140">
        <f t="shared" si="79"/>
        <v>0</v>
      </c>
      <c r="G570" s="1140">
        <f t="shared" si="80"/>
        <v>0</v>
      </c>
      <c r="H570" s="1140">
        <f t="shared" si="74"/>
        <v>0</v>
      </c>
      <c r="I570" s="1140">
        <v>0</v>
      </c>
      <c r="J570" s="1140">
        <v>0</v>
      </c>
      <c r="K570" s="1140"/>
      <c r="L570" s="1140"/>
      <c r="M570" s="1140">
        <f t="shared" si="81"/>
        <v>0</v>
      </c>
      <c r="N570" s="1140">
        <f t="shared" si="76"/>
        <v>0</v>
      </c>
    </row>
    <row r="571" spans="1:14" outlineLevel="1" x14ac:dyDescent="0.25">
      <c r="A571" s="1038">
        <f t="shared" si="82"/>
        <v>47</v>
      </c>
      <c r="B571" s="995" t="str">
        <f t="shared" si="82"/>
        <v>&lt;Ambulance TATA make MH-31/4475 1 No&gt;</v>
      </c>
      <c r="C571" s="1038" t="str">
        <f t="shared" si="82"/>
        <v>N.A.</v>
      </c>
      <c r="D571" s="1053" t="str">
        <f t="shared" si="82"/>
        <v>-</v>
      </c>
      <c r="E571" s="1163">
        <f t="shared" si="82"/>
        <v>0</v>
      </c>
      <c r="F571" s="1140">
        <f t="shared" si="79"/>
        <v>0</v>
      </c>
      <c r="G571" s="1140">
        <f t="shared" si="80"/>
        <v>0</v>
      </c>
      <c r="H571" s="1140">
        <f t="shared" si="74"/>
        <v>0</v>
      </c>
      <c r="I571" s="1140">
        <v>0</v>
      </c>
      <c r="J571" s="1140">
        <v>0</v>
      </c>
      <c r="K571" s="1140"/>
      <c r="L571" s="1140"/>
      <c r="M571" s="1140">
        <f t="shared" si="81"/>
        <v>0</v>
      </c>
      <c r="N571" s="1140">
        <f t="shared" si="76"/>
        <v>0</v>
      </c>
    </row>
    <row r="572" spans="1:14" outlineLevel="1" x14ac:dyDescent="0.25">
      <c r="A572" s="967">
        <f t="shared" si="82"/>
        <v>48</v>
      </c>
      <c r="B572" s="968" t="str">
        <f t="shared" si="82"/>
        <v xml:space="preserve">     &lt;Supply of Two Post Lift (4 Ton) for Vehicle Maint.&gt;</v>
      </c>
      <c r="C572" s="967" t="str">
        <f t="shared" si="82"/>
        <v>N.A.</v>
      </c>
      <c r="D572" s="1052" t="str">
        <f t="shared" si="82"/>
        <v>-</v>
      </c>
      <c r="E572" s="1162">
        <f t="shared" si="82"/>
        <v>0</v>
      </c>
      <c r="F572" s="1146">
        <f t="shared" si="79"/>
        <v>1.4396000000000001E-2</v>
      </c>
      <c r="G572" s="1146">
        <f t="shared" si="80"/>
        <v>1.4396000000000001E-2</v>
      </c>
      <c r="H572" s="1146">
        <f t="shared" si="74"/>
        <v>0</v>
      </c>
      <c r="I572" s="1146">
        <v>0</v>
      </c>
      <c r="J572" s="1146">
        <v>0</v>
      </c>
      <c r="K572" s="1146"/>
      <c r="L572" s="1146"/>
      <c r="M572" s="1146">
        <f t="shared" si="81"/>
        <v>0</v>
      </c>
      <c r="N572" s="1146">
        <f t="shared" si="76"/>
        <v>0</v>
      </c>
    </row>
    <row r="573" spans="1:14" outlineLevel="1" x14ac:dyDescent="0.25">
      <c r="A573" s="967">
        <f t="shared" si="82"/>
        <v>49</v>
      </c>
      <c r="B573" s="968" t="str">
        <f t="shared" si="82"/>
        <v>Supply,Installation, commissioning and testing of 415V, 3 Phase diesel 
generating setof 125 KVA capacity for Admin building emergency power 
supply backup at KGSC,Pophali.</v>
      </c>
      <c r="C573" s="967" t="str">
        <f t="shared" si="82"/>
        <v>N.A.</v>
      </c>
      <c r="D573" s="1052" t="str">
        <f t="shared" si="82"/>
        <v>-</v>
      </c>
      <c r="E573" s="1162">
        <f t="shared" si="82"/>
        <v>0</v>
      </c>
      <c r="F573" s="1146">
        <f t="shared" si="79"/>
        <v>9.9499900000000002E-2</v>
      </c>
      <c r="G573" s="1146">
        <f t="shared" si="80"/>
        <v>9.9499900000000002E-2</v>
      </c>
      <c r="H573" s="1146">
        <f t="shared" si="74"/>
        <v>0</v>
      </c>
      <c r="I573" s="1146">
        <v>0</v>
      </c>
      <c r="J573" s="1146">
        <v>0</v>
      </c>
      <c r="K573" s="1146"/>
      <c r="L573" s="1146"/>
      <c r="M573" s="1146">
        <f t="shared" si="81"/>
        <v>0</v>
      </c>
      <c r="N573" s="1146">
        <f t="shared" si="76"/>
        <v>0</v>
      </c>
    </row>
    <row r="574" spans="1:14" outlineLevel="1" x14ac:dyDescent="0.25">
      <c r="A574" s="967">
        <f t="shared" si="82"/>
        <v>50</v>
      </c>
      <c r="B574" s="968" t="str">
        <f t="shared" si="82"/>
        <v>Design,Manufacturing, supply erriction and commissioning of 60 MT surface mounted (pit type/ platform type) weighbridge at major stores 'c' pophali</v>
      </c>
      <c r="C574" s="967" t="str">
        <f t="shared" si="82"/>
        <v>N.A.</v>
      </c>
      <c r="D574" s="1052" t="str">
        <f t="shared" si="82"/>
        <v>-</v>
      </c>
      <c r="E574" s="1162">
        <f t="shared" si="82"/>
        <v>0</v>
      </c>
      <c r="F574" s="1146">
        <f t="shared" si="79"/>
        <v>0.21577479999999999</v>
      </c>
      <c r="G574" s="1146">
        <f t="shared" si="80"/>
        <v>0.21577479999999999</v>
      </c>
      <c r="H574" s="1146">
        <f t="shared" si="74"/>
        <v>0</v>
      </c>
      <c r="I574" s="1146">
        <v>0</v>
      </c>
      <c r="J574" s="1146">
        <v>0</v>
      </c>
      <c r="K574" s="1146"/>
      <c r="L574" s="1146"/>
      <c r="M574" s="1146">
        <f t="shared" si="81"/>
        <v>0</v>
      </c>
      <c r="N574" s="1146">
        <f t="shared" si="76"/>
        <v>0</v>
      </c>
    </row>
    <row r="575" spans="1:14" outlineLevel="1" x14ac:dyDescent="0.25">
      <c r="A575" s="967">
        <f t="shared" si="82"/>
        <v>51</v>
      </c>
      <c r="B575" s="968" t="str">
        <f t="shared" si="82"/>
        <v>Supply of Hydraulically operated manual stacker for Material Handling at Major Store "C", KGSC, Pophali</v>
      </c>
      <c r="C575" s="967" t="str">
        <f t="shared" si="82"/>
        <v>N.A.</v>
      </c>
      <c r="D575" s="1052" t="str">
        <f t="shared" si="82"/>
        <v>-</v>
      </c>
      <c r="E575" s="1162">
        <f t="shared" si="82"/>
        <v>0</v>
      </c>
      <c r="F575" s="1146">
        <f t="shared" si="79"/>
        <v>5.2399999999999999E-3</v>
      </c>
      <c r="G575" s="1146">
        <f t="shared" si="80"/>
        <v>5.2399999999999999E-3</v>
      </c>
      <c r="H575" s="1146">
        <f t="shared" si="74"/>
        <v>0</v>
      </c>
      <c r="I575" s="1146">
        <v>0</v>
      </c>
      <c r="J575" s="1146">
        <v>0</v>
      </c>
      <c r="K575" s="1146"/>
      <c r="L575" s="1146"/>
      <c r="M575" s="1146">
        <f t="shared" si="81"/>
        <v>0</v>
      </c>
      <c r="N575" s="1146">
        <f t="shared" si="76"/>
        <v>0</v>
      </c>
    </row>
    <row r="576" spans="1:14" outlineLevel="1" x14ac:dyDescent="0.25">
      <c r="A576" s="967">
        <f t="shared" si="82"/>
        <v>52</v>
      </c>
      <c r="B576" s="968" t="str">
        <f t="shared" si="82"/>
        <v>Supply of Indef makes Chain Pulley Blocks</v>
      </c>
      <c r="C576" s="967" t="str">
        <f t="shared" si="82"/>
        <v>N.A.</v>
      </c>
      <c r="D576" s="1052" t="str">
        <f t="shared" si="82"/>
        <v>-</v>
      </c>
      <c r="E576" s="1162">
        <f t="shared" si="82"/>
        <v>0</v>
      </c>
      <c r="F576" s="1146">
        <f t="shared" si="79"/>
        <v>1.1505E-2</v>
      </c>
      <c r="G576" s="1146">
        <f t="shared" si="80"/>
        <v>1.1505E-2</v>
      </c>
      <c r="H576" s="1146">
        <f t="shared" si="74"/>
        <v>0</v>
      </c>
      <c r="I576" s="1146">
        <v>0</v>
      </c>
      <c r="J576" s="1146">
        <v>0</v>
      </c>
      <c r="K576" s="1146"/>
      <c r="L576" s="1146"/>
      <c r="M576" s="1146">
        <f t="shared" si="81"/>
        <v>0</v>
      </c>
      <c r="N576" s="1146">
        <f t="shared" si="76"/>
        <v>0</v>
      </c>
    </row>
    <row r="577" spans="1:14" outlineLevel="1" x14ac:dyDescent="0.25">
      <c r="A577" s="967">
        <f t="shared" si="82"/>
        <v>53</v>
      </c>
      <c r="B577" s="968" t="str">
        <f t="shared" si="82"/>
        <v>Supply of  Motwane Make ‘Digital Multimeter and AC Multimeter</v>
      </c>
      <c r="C577" s="967" t="str">
        <f t="shared" si="82"/>
        <v>N.A.</v>
      </c>
      <c r="D577" s="1052" t="str">
        <f t="shared" si="82"/>
        <v>-</v>
      </c>
      <c r="E577" s="1162">
        <f t="shared" si="82"/>
        <v>0</v>
      </c>
      <c r="F577" s="1146">
        <f t="shared" si="79"/>
        <v>1.8457500000000002E-2</v>
      </c>
      <c r="G577" s="1146">
        <f t="shared" si="80"/>
        <v>1.8457500000000002E-2</v>
      </c>
      <c r="H577" s="1146">
        <f t="shared" si="74"/>
        <v>0</v>
      </c>
      <c r="I577" s="1146">
        <v>0</v>
      </c>
      <c r="J577" s="1146">
        <v>0</v>
      </c>
      <c r="K577" s="1146"/>
      <c r="L577" s="1146"/>
      <c r="M577" s="1146">
        <f t="shared" si="81"/>
        <v>0</v>
      </c>
      <c r="N577" s="1146">
        <f t="shared" si="76"/>
        <v>0</v>
      </c>
    </row>
    <row r="578" spans="1:14" outlineLevel="1" x14ac:dyDescent="0.25">
      <c r="A578" s="967">
        <f t="shared" ref="A578:E593" si="83">A375</f>
        <v>54</v>
      </c>
      <c r="B578" s="968" t="str">
        <f t="shared" si="83"/>
        <v>Supply 1 Ton split AC Daiken make for control room cabin Operation Stage III</v>
      </c>
      <c r="C578" s="967" t="str">
        <f t="shared" si="83"/>
        <v>N.A.</v>
      </c>
      <c r="D578" s="1052" t="str">
        <f t="shared" si="83"/>
        <v>-</v>
      </c>
      <c r="E578" s="1162">
        <f t="shared" si="83"/>
        <v>0</v>
      </c>
      <c r="F578" s="1146">
        <f t="shared" si="79"/>
        <v>3.96E-3</v>
      </c>
      <c r="G578" s="1146">
        <f t="shared" si="80"/>
        <v>3.96E-3</v>
      </c>
      <c r="H578" s="1146">
        <f t="shared" ref="H578:H613" si="84">F578-G578</f>
        <v>0</v>
      </c>
      <c r="I578" s="1146">
        <v>0</v>
      </c>
      <c r="J578" s="1146">
        <v>0</v>
      </c>
      <c r="K578" s="1146"/>
      <c r="L578" s="1146"/>
      <c r="M578" s="1146">
        <f t="shared" si="81"/>
        <v>0</v>
      </c>
      <c r="N578" s="1146">
        <f t="shared" ref="N578:N613" si="85">H578+I578-M578</f>
        <v>0</v>
      </c>
    </row>
    <row r="579" spans="1:14" outlineLevel="1" x14ac:dyDescent="0.25">
      <c r="A579" s="967">
        <f t="shared" si="83"/>
        <v>55</v>
      </c>
      <c r="B579" s="968" t="str">
        <f t="shared" si="83"/>
        <v>Emer Rescue cum Multipurpose Fire Tender</v>
      </c>
      <c r="C579" s="967" t="str">
        <f t="shared" si="83"/>
        <v>N.A.</v>
      </c>
      <c r="D579" s="1052" t="str">
        <f t="shared" si="83"/>
        <v>-</v>
      </c>
      <c r="E579" s="1162">
        <f t="shared" si="83"/>
        <v>0</v>
      </c>
      <c r="F579" s="1146">
        <f t="shared" si="79"/>
        <v>2.0038809999999998</v>
      </c>
      <c r="G579" s="1146">
        <f t="shared" si="80"/>
        <v>2.0038809999999998</v>
      </c>
      <c r="H579" s="1146">
        <f t="shared" si="84"/>
        <v>0</v>
      </c>
      <c r="I579" s="1146">
        <v>0</v>
      </c>
      <c r="J579" s="1146">
        <v>0</v>
      </c>
      <c r="K579" s="1146"/>
      <c r="L579" s="1146"/>
      <c r="M579" s="1146">
        <f t="shared" si="81"/>
        <v>0</v>
      </c>
      <c r="N579" s="1146">
        <f t="shared" si="85"/>
        <v>0</v>
      </c>
    </row>
    <row r="580" spans="1:14" outlineLevel="1" x14ac:dyDescent="0.25">
      <c r="A580" s="967">
        <f t="shared" si="83"/>
        <v>56</v>
      </c>
      <c r="B580" s="968" t="str">
        <f t="shared" si="83"/>
        <v>Procurement of portable chairs for training sub centre</v>
      </c>
      <c r="C580" s="967" t="str">
        <f t="shared" si="83"/>
        <v>N.A.</v>
      </c>
      <c r="D580" s="1052" t="str">
        <f t="shared" si="83"/>
        <v>-</v>
      </c>
      <c r="E580" s="1162">
        <f t="shared" si="83"/>
        <v>0</v>
      </c>
      <c r="F580" s="1146">
        <f t="shared" si="79"/>
        <v>1.308E-2</v>
      </c>
      <c r="G580" s="1146">
        <f t="shared" si="80"/>
        <v>1.308E-2</v>
      </c>
      <c r="H580" s="1146">
        <f t="shared" si="84"/>
        <v>0</v>
      </c>
      <c r="I580" s="1146">
        <v>0</v>
      </c>
      <c r="J580" s="1146">
        <v>0</v>
      </c>
      <c r="K580" s="1146"/>
      <c r="L580" s="1146"/>
      <c r="M580" s="1146">
        <f t="shared" si="81"/>
        <v>0</v>
      </c>
      <c r="N580" s="1146">
        <f t="shared" si="85"/>
        <v>0</v>
      </c>
    </row>
    <row r="581" spans="1:14" outlineLevel="1" x14ac:dyDescent="0.25">
      <c r="A581" s="967">
        <f t="shared" si="83"/>
        <v>57</v>
      </c>
      <c r="B581" s="968" t="str">
        <f t="shared" si="83"/>
        <v>Procurement of portable computer tables</v>
      </c>
      <c r="C581" s="967" t="str">
        <f t="shared" si="83"/>
        <v>N.A.</v>
      </c>
      <c r="D581" s="1052" t="str">
        <f t="shared" si="83"/>
        <v>-</v>
      </c>
      <c r="E581" s="1162">
        <f t="shared" si="83"/>
        <v>0</v>
      </c>
      <c r="F581" s="1146">
        <f t="shared" si="79"/>
        <v>3.3449E-3</v>
      </c>
      <c r="G581" s="1146">
        <f t="shared" si="80"/>
        <v>3.3449E-3</v>
      </c>
      <c r="H581" s="1146">
        <f t="shared" si="84"/>
        <v>0</v>
      </c>
      <c r="I581" s="1146">
        <v>0</v>
      </c>
      <c r="J581" s="1146">
        <v>0</v>
      </c>
      <c r="K581" s="1146"/>
      <c r="L581" s="1146"/>
      <c r="M581" s="1146">
        <f t="shared" si="81"/>
        <v>0</v>
      </c>
      <c r="N581" s="1146">
        <f t="shared" si="85"/>
        <v>0</v>
      </c>
    </row>
    <row r="582" spans="1:14" outlineLevel="1" x14ac:dyDescent="0.25">
      <c r="A582" s="967">
        <f t="shared" si="83"/>
        <v>58</v>
      </c>
      <c r="B582" s="968" t="str">
        <f t="shared" si="83"/>
        <v>Purchase of High back chair (3 Nos.) in conferenc hall</v>
      </c>
      <c r="C582" s="967" t="str">
        <f t="shared" si="83"/>
        <v>N.A.</v>
      </c>
      <c r="D582" s="1052" t="str">
        <f t="shared" si="83"/>
        <v>-</v>
      </c>
      <c r="E582" s="1162">
        <f t="shared" si="83"/>
        <v>0</v>
      </c>
      <c r="F582" s="1146">
        <f t="shared" si="79"/>
        <v>4.4013999999999998E-3</v>
      </c>
      <c r="G582" s="1146">
        <f t="shared" si="80"/>
        <v>4.4013999999999998E-3</v>
      </c>
      <c r="H582" s="1146">
        <f t="shared" si="84"/>
        <v>0</v>
      </c>
      <c r="I582" s="1146">
        <v>0</v>
      </c>
      <c r="J582" s="1146">
        <v>0</v>
      </c>
      <c r="K582" s="1146"/>
      <c r="L582" s="1146"/>
      <c r="M582" s="1146">
        <f t="shared" si="81"/>
        <v>0</v>
      </c>
      <c r="N582" s="1146">
        <f t="shared" si="85"/>
        <v>0</v>
      </c>
    </row>
    <row r="583" spans="1:14" outlineLevel="1" x14ac:dyDescent="0.25">
      <c r="A583" s="967">
        <f t="shared" si="83"/>
        <v>59</v>
      </c>
      <c r="B583" s="968" t="str">
        <f t="shared" si="83"/>
        <v>Supply of Water Purifier at MSPGCL KGSC Pophali.</v>
      </c>
      <c r="C583" s="967" t="str">
        <f t="shared" si="83"/>
        <v>N.A.</v>
      </c>
      <c r="D583" s="1052" t="str">
        <f t="shared" si="83"/>
        <v>-</v>
      </c>
      <c r="E583" s="1162">
        <f t="shared" si="83"/>
        <v>0</v>
      </c>
      <c r="F583" s="1146">
        <f t="shared" si="79"/>
        <v>5.0000000000000001E-3</v>
      </c>
      <c r="G583" s="1146">
        <f t="shared" si="80"/>
        <v>5.0000000000000001E-3</v>
      </c>
      <c r="H583" s="1146">
        <f t="shared" si="84"/>
        <v>0</v>
      </c>
      <c r="I583" s="1146">
        <v>0</v>
      </c>
      <c r="J583" s="1146">
        <v>0</v>
      </c>
      <c r="K583" s="1146"/>
      <c r="L583" s="1146"/>
      <c r="M583" s="1146">
        <f t="shared" si="81"/>
        <v>0</v>
      </c>
      <c r="N583" s="1146">
        <f t="shared" si="85"/>
        <v>0</v>
      </c>
    </row>
    <row r="584" spans="1:14" outlineLevel="1" x14ac:dyDescent="0.25">
      <c r="A584" s="967">
        <f t="shared" si="83"/>
        <v>60</v>
      </c>
      <c r="B584" s="968" t="str">
        <f t="shared" si="83"/>
        <v>Interactive Digital LV SCREEN  6.56 FT X 3.28 FT</v>
      </c>
      <c r="C584" s="967" t="str">
        <f t="shared" si="83"/>
        <v>N.A.</v>
      </c>
      <c r="D584" s="1052" t="str">
        <f t="shared" si="83"/>
        <v>-</v>
      </c>
      <c r="E584" s="1162">
        <f t="shared" si="83"/>
        <v>0</v>
      </c>
      <c r="F584" s="1146">
        <f t="shared" si="79"/>
        <v>1.295E-2</v>
      </c>
      <c r="G584" s="1146">
        <f t="shared" si="80"/>
        <v>1.295E-2</v>
      </c>
      <c r="H584" s="1146">
        <f t="shared" si="84"/>
        <v>0</v>
      </c>
      <c r="I584" s="1146">
        <v>0</v>
      </c>
      <c r="J584" s="1146">
        <v>0</v>
      </c>
      <c r="K584" s="1146"/>
      <c r="L584" s="1146"/>
      <c r="M584" s="1146">
        <f t="shared" si="81"/>
        <v>0</v>
      </c>
      <c r="N584" s="1146">
        <f t="shared" si="85"/>
        <v>0</v>
      </c>
    </row>
    <row r="585" spans="1:14" outlineLevel="1" x14ac:dyDescent="0.25">
      <c r="A585" s="967">
        <f t="shared" si="83"/>
        <v>61</v>
      </c>
      <c r="B585" s="968" t="str">
        <f t="shared" si="83"/>
        <v>Network Attached Storage Server at KGSC, Pophali.</v>
      </c>
      <c r="C585" s="967" t="str">
        <f t="shared" si="83"/>
        <v>N.A.</v>
      </c>
      <c r="D585" s="1052" t="str">
        <f t="shared" si="83"/>
        <v>-</v>
      </c>
      <c r="E585" s="1162">
        <f t="shared" si="83"/>
        <v>0</v>
      </c>
      <c r="F585" s="1146">
        <f t="shared" si="79"/>
        <v>2.3333199999999998E-2</v>
      </c>
      <c r="G585" s="1146">
        <f t="shared" si="80"/>
        <v>2.3333199999999998E-2</v>
      </c>
      <c r="H585" s="1146">
        <f t="shared" si="84"/>
        <v>0</v>
      </c>
      <c r="I585" s="1146">
        <v>0</v>
      </c>
      <c r="J585" s="1146">
        <v>0</v>
      </c>
      <c r="K585" s="1146"/>
      <c r="L585" s="1146"/>
      <c r="M585" s="1146">
        <f t="shared" si="81"/>
        <v>0</v>
      </c>
      <c r="N585" s="1146">
        <f t="shared" si="85"/>
        <v>0</v>
      </c>
    </row>
    <row r="586" spans="1:14" outlineLevel="1" x14ac:dyDescent="0.25">
      <c r="A586" s="967">
        <f t="shared" si="83"/>
        <v>62</v>
      </c>
      <c r="B586" s="968" t="str">
        <f t="shared" si="83"/>
        <v>Supply of A4 Printer at KGSC, Pophali.</v>
      </c>
      <c r="C586" s="967" t="str">
        <f t="shared" si="83"/>
        <v>N.A.</v>
      </c>
      <c r="D586" s="1052" t="str">
        <f t="shared" si="83"/>
        <v>-</v>
      </c>
      <c r="E586" s="1162">
        <f t="shared" si="83"/>
        <v>0</v>
      </c>
      <c r="F586" s="1146">
        <f t="shared" si="79"/>
        <v>9.9994999999999997E-3</v>
      </c>
      <c r="G586" s="1146">
        <f t="shared" si="80"/>
        <v>9.9994999999999997E-3</v>
      </c>
      <c r="H586" s="1146">
        <f t="shared" si="84"/>
        <v>0</v>
      </c>
      <c r="I586" s="1146">
        <v>0</v>
      </c>
      <c r="J586" s="1146">
        <v>0</v>
      </c>
      <c r="K586" s="1146"/>
      <c r="L586" s="1146"/>
      <c r="M586" s="1146">
        <f t="shared" si="81"/>
        <v>0</v>
      </c>
      <c r="N586" s="1146">
        <f t="shared" si="85"/>
        <v>0</v>
      </c>
    </row>
    <row r="587" spans="1:14" outlineLevel="1" x14ac:dyDescent="0.25">
      <c r="A587" s="967">
        <f t="shared" si="83"/>
        <v>63</v>
      </c>
      <c r="B587" s="968" t="str">
        <f t="shared" si="83"/>
        <v>Supply of A4 Scanner, A3 &amp; MF Printer at KGSC, Pop</v>
      </c>
      <c r="C587" s="967" t="str">
        <f t="shared" si="83"/>
        <v>N.A.</v>
      </c>
      <c r="D587" s="1052" t="str">
        <f t="shared" si="83"/>
        <v>-</v>
      </c>
      <c r="E587" s="1162">
        <f t="shared" si="83"/>
        <v>0</v>
      </c>
      <c r="F587" s="1146">
        <f t="shared" si="79"/>
        <v>5.8599999999999999E-2</v>
      </c>
      <c r="G587" s="1146">
        <f t="shared" si="80"/>
        <v>5.8599999999999999E-2</v>
      </c>
      <c r="H587" s="1146">
        <f t="shared" si="84"/>
        <v>0</v>
      </c>
      <c r="I587" s="1146">
        <v>0</v>
      </c>
      <c r="J587" s="1146">
        <v>0</v>
      </c>
      <c r="K587" s="1146"/>
      <c r="L587" s="1146"/>
      <c r="M587" s="1146">
        <f t="shared" si="81"/>
        <v>0</v>
      </c>
      <c r="N587" s="1146">
        <f t="shared" si="85"/>
        <v>0</v>
      </c>
    </row>
    <row r="588" spans="1:14" outlineLevel="1" x14ac:dyDescent="0.25">
      <c r="A588" s="967">
        <f t="shared" si="83"/>
        <v>64</v>
      </c>
      <c r="B588" s="968" t="str">
        <f t="shared" si="83"/>
        <v>Supply of Various Hard Disks for Network Attached</v>
      </c>
      <c r="C588" s="967" t="str">
        <f t="shared" si="83"/>
        <v>N.A.</v>
      </c>
      <c r="D588" s="1052" t="str">
        <f t="shared" si="83"/>
        <v>-</v>
      </c>
      <c r="E588" s="1162">
        <f t="shared" si="83"/>
        <v>0</v>
      </c>
      <c r="F588" s="1146">
        <f t="shared" si="79"/>
        <v>2.18064E-2</v>
      </c>
      <c r="G588" s="1146">
        <f t="shared" si="80"/>
        <v>2.18064E-2</v>
      </c>
      <c r="H588" s="1146">
        <f t="shared" si="84"/>
        <v>0</v>
      </c>
      <c r="I588" s="1146">
        <v>0</v>
      </c>
      <c r="J588" s="1146">
        <v>0</v>
      </c>
      <c r="K588" s="1146"/>
      <c r="L588" s="1146"/>
      <c r="M588" s="1146">
        <f t="shared" si="81"/>
        <v>0</v>
      </c>
      <c r="N588" s="1146">
        <f t="shared" si="85"/>
        <v>0</v>
      </c>
    </row>
    <row r="589" spans="1:14" outlineLevel="1" x14ac:dyDescent="0.25">
      <c r="A589" s="967">
        <f t="shared" si="83"/>
        <v>65</v>
      </c>
      <c r="B589" s="968" t="str">
        <f t="shared" si="83"/>
        <v>Supply of Video conference Microphone at KGSC,</v>
      </c>
      <c r="C589" s="967" t="str">
        <f t="shared" si="83"/>
        <v>N.A.</v>
      </c>
      <c r="D589" s="1052" t="str">
        <f t="shared" si="83"/>
        <v>-</v>
      </c>
      <c r="E589" s="1162">
        <f t="shared" si="83"/>
        <v>0</v>
      </c>
      <c r="F589" s="1146">
        <f t="shared" si="79"/>
        <v>2.1511999999999998E-3</v>
      </c>
      <c r="G589" s="1146">
        <f t="shared" si="80"/>
        <v>2.1511999999999998E-3</v>
      </c>
      <c r="H589" s="1146">
        <f t="shared" si="84"/>
        <v>0</v>
      </c>
      <c r="I589" s="1146">
        <v>0</v>
      </c>
      <c r="J589" s="1146">
        <v>0</v>
      </c>
      <c r="K589" s="1146"/>
      <c r="L589" s="1146"/>
      <c r="M589" s="1146">
        <f t="shared" si="81"/>
        <v>0</v>
      </c>
      <c r="N589" s="1146">
        <f t="shared" si="85"/>
        <v>0</v>
      </c>
    </row>
    <row r="590" spans="1:14" outlineLevel="1" x14ac:dyDescent="0.25">
      <c r="A590" s="967">
        <f t="shared" si="83"/>
        <v>66</v>
      </c>
      <c r="B590" s="968" t="str">
        <f t="shared" si="83"/>
        <v>Supply of Video Conference Screen at KGSC Pophali</v>
      </c>
      <c r="C590" s="967" t="str">
        <f t="shared" si="83"/>
        <v>N.A.</v>
      </c>
      <c r="D590" s="1052" t="str">
        <f t="shared" si="83"/>
        <v>-</v>
      </c>
      <c r="E590" s="1162">
        <f t="shared" si="83"/>
        <v>0</v>
      </c>
      <c r="F590" s="1146">
        <f t="shared" si="79"/>
        <v>0.02</v>
      </c>
      <c r="G590" s="1146">
        <f t="shared" si="80"/>
        <v>0.02</v>
      </c>
      <c r="H590" s="1146">
        <f t="shared" si="84"/>
        <v>0</v>
      </c>
      <c r="I590" s="1146">
        <v>0</v>
      </c>
      <c r="J590" s="1146">
        <v>0</v>
      </c>
      <c r="K590" s="1146"/>
      <c r="L590" s="1146"/>
      <c r="M590" s="1146">
        <f t="shared" si="81"/>
        <v>0</v>
      </c>
      <c r="N590" s="1146">
        <f t="shared" si="85"/>
        <v>0</v>
      </c>
    </row>
    <row r="591" spans="1:14" outlineLevel="1" x14ac:dyDescent="0.25">
      <c r="A591" s="967">
        <f t="shared" si="83"/>
        <v>67</v>
      </c>
      <c r="B591" s="968" t="str">
        <f t="shared" si="83"/>
        <v>Supply of Video conference Screen at KGSC, Pophali</v>
      </c>
      <c r="C591" s="967" t="str">
        <f t="shared" si="83"/>
        <v>N.A.</v>
      </c>
      <c r="D591" s="1052" t="str">
        <f t="shared" si="83"/>
        <v>-</v>
      </c>
      <c r="E591" s="1162">
        <f t="shared" si="83"/>
        <v>0</v>
      </c>
      <c r="F591" s="1146">
        <f t="shared" si="79"/>
        <v>1.09E-2</v>
      </c>
      <c r="G591" s="1146">
        <f t="shared" si="80"/>
        <v>1.09E-2</v>
      </c>
      <c r="H591" s="1146">
        <f t="shared" si="84"/>
        <v>0</v>
      </c>
      <c r="I591" s="1146">
        <v>0</v>
      </c>
      <c r="J591" s="1146">
        <v>0</v>
      </c>
      <c r="K591" s="1146"/>
      <c r="L591" s="1146"/>
      <c r="M591" s="1146">
        <f t="shared" si="81"/>
        <v>0</v>
      </c>
      <c r="N591" s="1146">
        <f t="shared" si="85"/>
        <v>0</v>
      </c>
    </row>
    <row r="592" spans="1:14" outlineLevel="1" x14ac:dyDescent="0.25">
      <c r="A592" s="967">
        <f t="shared" si="83"/>
        <v>68</v>
      </c>
      <c r="B592" s="968" t="str">
        <f t="shared" si="83"/>
        <v>Supply of Kelvinator / Godrej / Croma Make Refrigerator</v>
      </c>
      <c r="C592" s="967" t="str">
        <f t="shared" si="83"/>
        <v>N.A.</v>
      </c>
      <c r="D592" s="1052" t="str">
        <f t="shared" si="83"/>
        <v>-</v>
      </c>
      <c r="E592" s="1162">
        <f t="shared" si="83"/>
        <v>0</v>
      </c>
      <c r="F592" s="1146">
        <f t="shared" si="79"/>
        <v>1.09322E-2</v>
      </c>
      <c r="G592" s="1146">
        <f t="shared" si="80"/>
        <v>1.09322E-2</v>
      </c>
      <c r="H592" s="1146">
        <f t="shared" si="84"/>
        <v>0</v>
      </c>
      <c r="I592" s="1146">
        <v>0</v>
      </c>
      <c r="J592" s="1146">
        <v>0</v>
      </c>
      <c r="K592" s="1146"/>
      <c r="L592" s="1146"/>
      <c r="M592" s="1146">
        <f t="shared" si="81"/>
        <v>0</v>
      </c>
      <c r="N592" s="1146">
        <f t="shared" si="85"/>
        <v>0</v>
      </c>
    </row>
    <row r="593" spans="1:14" outlineLevel="1" x14ac:dyDescent="0.25">
      <c r="A593" s="967">
        <f t="shared" si="83"/>
        <v>69</v>
      </c>
      <c r="B593" s="968" t="str">
        <f t="shared" si="83"/>
        <v>supply of Bosch make High Pressure Washer at Mecha</v>
      </c>
      <c r="C593" s="967" t="str">
        <f t="shared" si="83"/>
        <v>N.A.</v>
      </c>
      <c r="D593" s="1052" t="str">
        <f t="shared" si="83"/>
        <v>-</v>
      </c>
      <c r="E593" s="1162">
        <f t="shared" si="83"/>
        <v>0</v>
      </c>
      <c r="F593" s="1146">
        <f t="shared" si="79"/>
        <v>2.0649000000000002E-3</v>
      </c>
      <c r="G593" s="1146">
        <f t="shared" si="80"/>
        <v>2.0649000000000002E-3</v>
      </c>
      <c r="H593" s="1146">
        <f t="shared" si="84"/>
        <v>0</v>
      </c>
      <c r="I593" s="1146">
        <v>0</v>
      </c>
      <c r="J593" s="1146">
        <v>0</v>
      </c>
      <c r="K593" s="1146"/>
      <c r="L593" s="1146"/>
      <c r="M593" s="1146">
        <f t="shared" si="81"/>
        <v>0</v>
      </c>
      <c r="N593" s="1146">
        <f t="shared" si="85"/>
        <v>0</v>
      </c>
    </row>
    <row r="594" spans="1:14" outlineLevel="1" x14ac:dyDescent="0.25">
      <c r="A594" s="967">
        <f t="shared" ref="A594:E609" si="86">A391</f>
        <v>70</v>
      </c>
      <c r="B594" s="968" t="str">
        <f t="shared" si="86"/>
        <v>Supply of Pneumatic Tools for Mechanical Maintenan</v>
      </c>
      <c r="C594" s="967" t="str">
        <f t="shared" si="86"/>
        <v>N.A.</v>
      </c>
      <c r="D594" s="1052" t="str">
        <f t="shared" si="86"/>
        <v>-</v>
      </c>
      <c r="E594" s="1162">
        <f t="shared" si="86"/>
        <v>0</v>
      </c>
      <c r="F594" s="1146">
        <f t="shared" si="79"/>
        <v>3.5258699999999997E-2</v>
      </c>
      <c r="G594" s="1146">
        <f t="shared" si="80"/>
        <v>3.5258699999999997E-2</v>
      </c>
      <c r="H594" s="1146">
        <f t="shared" si="84"/>
        <v>0</v>
      </c>
      <c r="I594" s="1146">
        <v>0</v>
      </c>
      <c r="J594" s="1146">
        <v>0</v>
      </c>
      <c r="K594" s="1146"/>
      <c r="L594" s="1146"/>
      <c r="M594" s="1146">
        <f t="shared" si="81"/>
        <v>0</v>
      </c>
      <c r="N594" s="1146">
        <f t="shared" si="85"/>
        <v>0</v>
      </c>
    </row>
    <row r="595" spans="1:14" outlineLevel="1" x14ac:dyDescent="0.25">
      <c r="A595" s="967">
        <f t="shared" si="86"/>
        <v>72</v>
      </c>
      <c r="B595" s="968" t="str">
        <f t="shared" si="86"/>
        <v>Low BACK Revolving Chairs 45 No &amp; Desk Chair 2 No</v>
      </c>
      <c r="C595" s="967" t="str">
        <f t="shared" si="86"/>
        <v>N.A.</v>
      </c>
      <c r="D595" s="1052" t="str">
        <f t="shared" si="86"/>
        <v>-</v>
      </c>
      <c r="E595" s="1162">
        <f t="shared" si="86"/>
        <v>0</v>
      </c>
      <c r="F595" s="1146">
        <f t="shared" si="79"/>
        <v>2.09453E-2</v>
      </c>
      <c r="G595" s="1146">
        <f t="shared" si="80"/>
        <v>2.09453E-2</v>
      </c>
      <c r="H595" s="1146">
        <f t="shared" si="84"/>
        <v>0</v>
      </c>
      <c r="I595" s="1146">
        <v>0</v>
      </c>
      <c r="J595" s="1146">
        <v>0</v>
      </c>
      <c r="K595" s="1146"/>
      <c r="L595" s="1146"/>
      <c r="M595" s="1146">
        <f t="shared" si="81"/>
        <v>0</v>
      </c>
      <c r="N595" s="1146">
        <f t="shared" si="85"/>
        <v>0</v>
      </c>
    </row>
    <row r="596" spans="1:14" outlineLevel="1" x14ac:dyDescent="0.25">
      <c r="A596" s="967">
        <f t="shared" si="86"/>
        <v>73</v>
      </c>
      <c r="B596" s="968" t="str">
        <f t="shared" si="86"/>
        <v>Supply of Tables at KGSC</v>
      </c>
      <c r="C596" s="967" t="str">
        <f t="shared" si="86"/>
        <v>N.A.</v>
      </c>
      <c r="D596" s="1052" t="str">
        <f t="shared" si="86"/>
        <v>-</v>
      </c>
      <c r="E596" s="1162">
        <f t="shared" si="86"/>
        <v>0</v>
      </c>
      <c r="F596" s="1146">
        <f t="shared" si="79"/>
        <v>3.7339400000000002E-2</v>
      </c>
      <c r="G596" s="1146">
        <f t="shared" si="80"/>
        <v>3.7339400000000002E-2</v>
      </c>
      <c r="H596" s="1146">
        <f t="shared" si="84"/>
        <v>0</v>
      </c>
      <c r="I596" s="1146">
        <v>0</v>
      </c>
      <c r="J596" s="1146">
        <v>0</v>
      </c>
      <c r="K596" s="1146"/>
      <c r="L596" s="1146"/>
      <c r="M596" s="1146">
        <f t="shared" si="81"/>
        <v>0</v>
      </c>
      <c r="N596" s="1146">
        <f t="shared" si="85"/>
        <v>0</v>
      </c>
    </row>
    <row r="597" spans="1:14" outlineLevel="1" x14ac:dyDescent="0.25">
      <c r="A597" s="967">
        <f t="shared" si="86"/>
        <v>74</v>
      </c>
      <c r="B597" s="968" t="str">
        <f t="shared" si="86"/>
        <v>Supply of Visitor Chairs &amp; Office chairs at KGSC,</v>
      </c>
      <c r="C597" s="967" t="str">
        <f t="shared" si="86"/>
        <v>N.A.</v>
      </c>
      <c r="D597" s="1052" t="str">
        <f t="shared" si="86"/>
        <v>-</v>
      </c>
      <c r="E597" s="1162">
        <f t="shared" si="86"/>
        <v>0</v>
      </c>
      <c r="F597" s="1146">
        <f t="shared" si="79"/>
        <v>3.3201000000000001E-2</v>
      </c>
      <c r="G597" s="1146">
        <f t="shared" si="80"/>
        <v>3.3201000000000001E-2</v>
      </c>
      <c r="H597" s="1146">
        <f t="shared" si="84"/>
        <v>0</v>
      </c>
      <c r="I597" s="1146">
        <v>0</v>
      </c>
      <c r="J597" s="1146">
        <v>0</v>
      </c>
      <c r="K597" s="1146"/>
      <c r="L597" s="1146"/>
      <c r="M597" s="1146">
        <f t="shared" si="81"/>
        <v>0</v>
      </c>
      <c r="N597" s="1146">
        <f t="shared" si="85"/>
        <v>0</v>
      </c>
    </row>
    <row r="598" spans="1:14" outlineLevel="1" x14ac:dyDescent="0.25">
      <c r="A598" s="967">
        <f t="shared" si="86"/>
        <v>75</v>
      </c>
      <c r="B598" s="968" t="str">
        <f t="shared" si="86"/>
        <v>water purifier for colony electrical maintenance</v>
      </c>
      <c r="C598" s="967" t="str">
        <f t="shared" si="86"/>
        <v>N.A.</v>
      </c>
      <c r="D598" s="1052" t="str">
        <f t="shared" si="86"/>
        <v>-</v>
      </c>
      <c r="E598" s="1162">
        <f t="shared" si="86"/>
        <v>0</v>
      </c>
      <c r="F598" s="1146">
        <f t="shared" si="79"/>
        <v>1.74E-3</v>
      </c>
      <c r="G598" s="1146">
        <f t="shared" si="80"/>
        <v>1.74E-3</v>
      </c>
      <c r="H598" s="1146">
        <f t="shared" si="84"/>
        <v>0</v>
      </c>
      <c r="I598" s="1146">
        <v>0</v>
      </c>
      <c r="J598" s="1146">
        <v>0</v>
      </c>
      <c r="K598" s="1146"/>
      <c r="L598" s="1146"/>
      <c r="M598" s="1146">
        <f t="shared" si="81"/>
        <v>0</v>
      </c>
      <c r="N598" s="1146">
        <f t="shared" si="85"/>
        <v>0</v>
      </c>
    </row>
    <row r="599" spans="1:14" outlineLevel="1" x14ac:dyDescent="0.25">
      <c r="A599" s="967">
        <f t="shared" si="86"/>
        <v>76</v>
      </c>
      <c r="B599" s="968" t="str">
        <f t="shared" si="86"/>
        <v>Projectors and Motorized Projector Screens (2+2)</v>
      </c>
      <c r="C599" s="967" t="str">
        <f t="shared" si="86"/>
        <v>N.A.</v>
      </c>
      <c r="D599" s="1052" t="str">
        <f t="shared" si="86"/>
        <v>-</v>
      </c>
      <c r="E599" s="1162">
        <f t="shared" si="86"/>
        <v>0</v>
      </c>
      <c r="F599" s="1146">
        <f t="shared" si="79"/>
        <v>3.4810000000000001E-2</v>
      </c>
      <c r="G599" s="1146">
        <f t="shared" si="80"/>
        <v>3.4810000000000001E-2</v>
      </c>
      <c r="H599" s="1146">
        <f t="shared" si="84"/>
        <v>0</v>
      </c>
      <c r="I599" s="1146">
        <v>0</v>
      </c>
      <c r="J599" s="1146">
        <v>0</v>
      </c>
      <c r="K599" s="1146"/>
      <c r="L599" s="1146"/>
      <c r="M599" s="1146">
        <f t="shared" si="81"/>
        <v>0</v>
      </c>
      <c r="N599" s="1146">
        <f t="shared" si="85"/>
        <v>0</v>
      </c>
    </row>
    <row r="600" spans="1:14" outlineLevel="1" x14ac:dyDescent="0.25">
      <c r="A600" s="967">
        <f t="shared" si="86"/>
        <v>77</v>
      </c>
      <c r="B600" s="968" t="str">
        <f t="shared" si="86"/>
        <v>Acer make Computers at KGSC Pophali.21 No.</v>
      </c>
      <c r="C600" s="967" t="str">
        <f t="shared" si="86"/>
        <v>N.A.</v>
      </c>
      <c r="D600" s="1052" t="str">
        <f t="shared" si="86"/>
        <v>-</v>
      </c>
      <c r="E600" s="1162">
        <f t="shared" si="86"/>
        <v>0</v>
      </c>
      <c r="F600" s="1146">
        <f t="shared" si="79"/>
        <v>0.1189986</v>
      </c>
      <c r="G600" s="1146">
        <f t="shared" si="80"/>
        <v>0.1189986</v>
      </c>
      <c r="H600" s="1146">
        <f t="shared" si="84"/>
        <v>0</v>
      </c>
      <c r="I600" s="1146">
        <v>0</v>
      </c>
      <c r="J600" s="1146">
        <v>0</v>
      </c>
      <c r="K600" s="1146"/>
      <c r="L600" s="1146"/>
      <c r="M600" s="1146">
        <f t="shared" si="81"/>
        <v>0</v>
      </c>
      <c r="N600" s="1146">
        <f t="shared" si="85"/>
        <v>0</v>
      </c>
    </row>
    <row r="601" spans="1:14" outlineLevel="1" x14ac:dyDescent="0.25">
      <c r="A601" s="967">
        <f t="shared" si="86"/>
        <v>78</v>
      </c>
      <c r="B601" s="968" t="str">
        <f t="shared" si="86"/>
        <v>Acer make Laptops at KGSC Pophali.</v>
      </c>
      <c r="C601" s="967" t="str">
        <f t="shared" si="86"/>
        <v>N.A.</v>
      </c>
      <c r="D601" s="1052" t="str">
        <f t="shared" si="86"/>
        <v>-</v>
      </c>
      <c r="E601" s="1162">
        <f t="shared" si="86"/>
        <v>0</v>
      </c>
      <c r="F601" s="1146">
        <f t="shared" si="79"/>
        <v>3.0088E-2</v>
      </c>
      <c r="G601" s="1146">
        <f t="shared" si="80"/>
        <v>3.0088E-2</v>
      </c>
      <c r="H601" s="1146">
        <f t="shared" si="84"/>
        <v>0</v>
      </c>
      <c r="I601" s="1146">
        <v>0</v>
      </c>
      <c r="J601" s="1146">
        <v>0</v>
      </c>
      <c r="K601" s="1146"/>
      <c r="L601" s="1146"/>
      <c r="M601" s="1146">
        <f t="shared" si="81"/>
        <v>0</v>
      </c>
      <c r="N601" s="1146">
        <f t="shared" si="85"/>
        <v>0</v>
      </c>
    </row>
    <row r="602" spans="1:14" outlineLevel="1" x14ac:dyDescent="0.25">
      <c r="A602" s="967">
        <f t="shared" si="86"/>
        <v>79</v>
      </c>
      <c r="B602" s="968" t="str">
        <f t="shared" si="86"/>
        <v>APS Smart UPS Xl 2200 VA RM 3U 230</v>
      </c>
      <c r="C602" s="967" t="str">
        <f t="shared" si="86"/>
        <v>N.A.</v>
      </c>
      <c r="D602" s="1052" t="str">
        <f t="shared" si="86"/>
        <v>-</v>
      </c>
      <c r="E602" s="1162">
        <f t="shared" si="86"/>
        <v>0</v>
      </c>
      <c r="F602" s="1146">
        <f t="shared" si="79"/>
        <v>1.5983000000000001E-2</v>
      </c>
      <c r="G602" s="1146">
        <f t="shared" si="80"/>
        <v>1.5983000000000001E-2</v>
      </c>
      <c r="H602" s="1146">
        <f t="shared" si="84"/>
        <v>0</v>
      </c>
      <c r="I602" s="1146">
        <v>0</v>
      </c>
      <c r="J602" s="1146">
        <v>0</v>
      </c>
      <c r="K602" s="1146"/>
      <c r="L602" s="1146"/>
      <c r="M602" s="1146">
        <f t="shared" si="81"/>
        <v>0</v>
      </c>
      <c r="N602" s="1146">
        <f t="shared" si="85"/>
        <v>0</v>
      </c>
    </row>
    <row r="603" spans="1:14" outlineLevel="1" x14ac:dyDescent="0.25">
      <c r="A603" s="967">
        <f t="shared" si="86"/>
        <v>80</v>
      </c>
      <c r="B603" s="968" t="str">
        <f t="shared" si="86"/>
        <v>BATRY 12V 75 AH BATTREY 11 PLATE</v>
      </c>
      <c r="C603" s="967" t="str">
        <f t="shared" si="86"/>
        <v>N.A.</v>
      </c>
      <c r="D603" s="1052" t="str">
        <f t="shared" si="86"/>
        <v>-</v>
      </c>
      <c r="E603" s="1162">
        <f t="shared" si="86"/>
        <v>0</v>
      </c>
      <c r="F603" s="1146">
        <f t="shared" si="79"/>
        <v>1.76288E-2</v>
      </c>
      <c r="G603" s="1146">
        <f t="shared" si="80"/>
        <v>1.76288E-2</v>
      </c>
      <c r="H603" s="1146">
        <f t="shared" si="84"/>
        <v>0</v>
      </c>
      <c r="I603" s="1146">
        <v>0</v>
      </c>
      <c r="J603" s="1146">
        <v>0</v>
      </c>
      <c r="K603" s="1146"/>
      <c r="L603" s="1146"/>
      <c r="M603" s="1146">
        <f t="shared" si="81"/>
        <v>0</v>
      </c>
      <c r="N603" s="1146">
        <f t="shared" si="85"/>
        <v>0</v>
      </c>
    </row>
    <row r="604" spans="1:14" outlineLevel="1" x14ac:dyDescent="0.25">
      <c r="A604" s="967">
        <f t="shared" si="86"/>
        <v>81</v>
      </c>
      <c r="B604" s="968" t="str">
        <f t="shared" si="86"/>
        <v>Supply &amp; installation of IP Camera System and network spare</v>
      </c>
      <c r="C604" s="967" t="str">
        <f t="shared" si="86"/>
        <v>N.A.</v>
      </c>
      <c r="D604" s="1052" t="str">
        <f t="shared" si="86"/>
        <v>-</v>
      </c>
      <c r="E604" s="1162">
        <f t="shared" si="86"/>
        <v>0</v>
      </c>
      <c r="F604" s="1146">
        <f t="shared" si="79"/>
        <v>2.5806599999999999E-2</v>
      </c>
      <c r="G604" s="1146">
        <f t="shared" si="80"/>
        <v>2.5806599999999999E-2</v>
      </c>
      <c r="H604" s="1146">
        <f t="shared" si="84"/>
        <v>0</v>
      </c>
      <c r="I604" s="1146">
        <v>0</v>
      </c>
      <c r="J604" s="1146">
        <v>0</v>
      </c>
      <c r="K604" s="1146"/>
      <c r="L604" s="1146"/>
      <c r="M604" s="1146">
        <f t="shared" si="81"/>
        <v>0</v>
      </c>
      <c r="N604" s="1146">
        <f t="shared" si="85"/>
        <v>0</v>
      </c>
    </row>
    <row r="605" spans="1:14" outlineLevel="1" x14ac:dyDescent="0.25">
      <c r="A605" s="967">
        <f t="shared" si="86"/>
        <v>82</v>
      </c>
      <c r="B605" s="968" t="str">
        <f t="shared" si="86"/>
        <v>Gym Equipments at MSPGCL Recreation club , 33 Item</v>
      </c>
      <c r="C605" s="967" t="str">
        <f t="shared" si="86"/>
        <v>N.A.</v>
      </c>
      <c r="D605" s="1052" t="str">
        <f t="shared" si="86"/>
        <v>-</v>
      </c>
      <c r="E605" s="1162">
        <f t="shared" si="86"/>
        <v>0</v>
      </c>
      <c r="F605" s="1146">
        <f t="shared" si="79"/>
        <v>4.7833599999999997E-2</v>
      </c>
      <c r="G605" s="1146">
        <f t="shared" si="80"/>
        <v>4.7833599999999997E-2</v>
      </c>
      <c r="H605" s="1146">
        <f t="shared" si="84"/>
        <v>0</v>
      </c>
      <c r="I605" s="1146">
        <v>0</v>
      </c>
      <c r="J605" s="1146">
        <v>0</v>
      </c>
      <c r="K605" s="1146"/>
      <c r="L605" s="1146"/>
      <c r="M605" s="1146">
        <f t="shared" si="81"/>
        <v>0</v>
      </c>
      <c r="N605" s="1146">
        <f t="shared" si="85"/>
        <v>0</v>
      </c>
    </row>
    <row r="606" spans="1:14" outlineLevel="1" x14ac:dyDescent="0.25">
      <c r="A606" s="967">
        <f t="shared" si="86"/>
        <v>0</v>
      </c>
      <c r="B606" s="968" t="str">
        <f t="shared" si="86"/>
        <v>Non-DPR schemes (3 Nos) for FY 2024-25 at KGSC Pophali</v>
      </c>
      <c r="C606" s="967" t="str">
        <f t="shared" si="86"/>
        <v>Board Resolution No-MSPGCL/BM-219/Item 219.7 dtd.24.07.2023</v>
      </c>
      <c r="D606" s="1052" t="str">
        <f t="shared" si="86"/>
        <v>-</v>
      </c>
      <c r="E606" s="1162">
        <f t="shared" si="86"/>
        <v>0</v>
      </c>
      <c r="F606" s="1146">
        <f t="shared" si="79"/>
        <v>0</v>
      </c>
      <c r="G606" s="1146">
        <f t="shared" si="80"/>
        <v>0</v>
      </c>
      <c r="H606" s="1146">
        <f t="shared" si="84"/>
        <v>0</v>
      </c>
      <c r="I606" s="1146">
        <v>0</v>
      </c>
      <c r="J606" s="1146">
        <v>0</v>
      </c>
      <c r="K606" s="1146"/>
      <c r="L606" s="1146"/>
      <c r="M606" s="1146">
        <f t="shared" si="81"/>
        <v>0</v>
      </c>
      <c r="N606" s="1146">
        <f t="shared" si="85"/>
        <v>0</v>
      </c>
    </row>
    <row r="607" spans="1:14" outlineLevel="1" x14ac:dyDescent="0.25">
      <c r="A607" s="967">
        <f t="shared" si="86"/>
        <v>83</v>
      </c>
      <c r="B607" s="968" t="str">
        <f t="shared" si="86"/>
        <v xml:space="preserve">Up-gradation of thyristor based 48V Battery Chargers (4 nos)  by SMPS Microprocessor based dual float cum boost Battery Chargers at Stage-III, Stage-I&amp;II and KDPH at KGSC, Pophali </v>
      </c>
      <c r="C607" s="967">
        <f t="shared" si="86"/>
        <v>0</v>
      </c>
      <c r="D607" s="1052" t="str">
        <f t="shared" si="86"/>
        <v>-</v>
      </c>
      <c r="E607" s="1162">
        <f t="shared" si="86"/>
        <v>0</v>
      </c>
      <c r="F607" s="1146">
        <f t="shared" si="79"/>
        <v>0</v>
      </c>
      <c r="G607" s="1146">
        <f t="shared" si="80"/>
        <v>0</v>
      </c>
      <c r="H607" s="1146">
        <f t="shared" si="84"/>
        <v>0</v>
      </c>
      <c r="I607" s="1146">
        <v>1.57</v>
      </c>
      <c r="J607" s="1146">
        <v>1.57</v>
      </c>
      <c r="K607" s="1146"/>
      <c r="L607" s="1146"/>
      <c r="M607" s="1146">
        <f t="shared" si="81"/>
        <v>1.57</v>
      </c>
      <c r="N607" s="1146">
        <f t="shared" si="85"/>
        <v>0</v>
      </c>
    </row>
    <row r="608" spans="1:14" outlineLevel="1" x14ac:dyDescent="0.25">
      <c r="A608" s="967">
        <f t="shared" si="86"/>
        <v>84</v>
      </c>
      <c r="B608" s="968" t="str">
        <f t="shared" si="86"/>
        <v xml:space="preserve">Up-gradation of thyristor based 220V Battery Chargers (4 nos)  by SMPS Microprocessor based dual float cum boost Battery Chargers at Stage-III and Stage-I&amp;II at KGSC, Pophali </v>
      </c>
      <c r="C608" s="967">
        <f t="shared" si="86"/>
        <v>0</v>
      </c>
      <c r="D608" s="1052" t="str">
        <f t="shared" si="86"/>
        <v>-</v>
      </c>
      <c r="E608" s="1162">
        <f t="shared" si="86"/>
        <v>0</v>
      </c>
      <c r="F608" s="1146">
        <f t="shared" si="79"/>
        <v>0</v>
      </c>
      <c r="G608" s="1146">
        <f t="shared" si="80"/>
        <v>0</v>
      </c>
      <c r="H608" s="1146">
        <f t="shared" si="84"/>
        <v>0</v>
      </c>
      <c r="I608" s="1146">
        <v>3.79</v>
      </c>
      <c r="J608" s="1146">
        <v>3.79</v>
      </c>
      <c r="K608" s="1146"/>
      <c r="L608" s="1146"/>
      <c r="M608" s="1146">
        <f t="shared" si="81"/>
        <v>3.79</v>
      </c>
      <c r="N608" s="1146">
        <f t="shared" si="85"/>
        <v>0</v>
      </c>
    </row>
    <row r="609" spans="1:16" outlineLevel="1" x14ac:dyDescent="0.25">
      <c r="A609" s="967">
        <f t="shared" si="86"/>
        <v>85</v>
      </c>
      <c r="B609" s="968" t="str">
        <f t="shared" si="86"/>
        <v>Retrofitting of Generator and Gen. Transformer protection relay by Numerical protection system at KGSC stage III, Alore</v>
      </c>
      <c r="C609" s="967">
        <f t="shared" si="86"/>
        <v>0</v>
      </c>
      <c r="D609" s="1052" t="str">
        <f t="shared" si="86"/>
        <v>-</v>
      </c>
      <c r="E609" s="1162">
        <f t="shared" si="86"/>
        <v>0</v>
      </c>
      <c r="F609" s="1146">
        <f t="shared" si="79"/>
        <v>0</v>
      </c>
      <c r="G609" s="1146">
        <f t="shared" si="80"/>
        <v>0</v>
      </c>
      <c r="H609" s="1146">
        <f t="shared" si="84"/>
        <v>0</v>
      </c>
      <c r="I609" s="1146">
        <v>4.78</v>
      </c>
      <c r="J609" s="1146">
        <v>4.78</v>
      </c>
      <c r="K609" s="1146"/>
      <c r="L609" s="1146"/>
      <c r="M609" s="1146">
        <f t="shared" si="81"/>
        <v>4.78</v>
      </c>
      <c r="N609" s="1146">
        <f t="shared" si="85"/>
        <v>0</v>
      </c>
    </row>
    <row r="610" spans="1:16" outlineLevel="1" x14ac:dyDescent="0.25">
      <c r="A610" s="967">
        <f t="shared" ref="A610:E613" si="87">A407</f>
        <v>0</v>
      </c>
      <c r="B610" s="968" t="str">
        <f t="shared" si="87"/>
        <v>IDC</v>
      </c>
      <c r="C610" s="967">
        <f t="shared" si="87"/>
        <v>0</v>
      </c>
      <c r="D610" s="1052" t="str">
        <f t="shared" si="87"/>
        <v>-</v>
      </c>
      <c r="E610" s="1162">
        <f t="shared" si="87"/>
        <v>0</v>
      </c>
      <c r="F610" s="1146">
        <f t="shared" si="79"/>
        <v>0</v>
      </c>
      <c r="G610" s="1146">
        <f t="shared" si="80"/>
        <v>0</v>
      </c>
      <c r="H610" s="1146">
        <f t="shared" si="84"/>
        <v>0</v>
      </c>
      <c r="I610" s="1146">
        <v>0</v>
      </c>
      <c r="J610" s="1146">
        <v>0</v>
      </c>
      <c r="K610" s="1146"/>
      <c r="L610" s="1146"/>
      <c r="M610" s="1146">
        <f t="shared" si="81"/>
        <v>0</v>
      </c>
      <c r="N610" s="1146">
        <f t="shared" si="85"/>
        <v>0</v>
      </c>
    </row>
    <row r="611" spans="1:16" outlineLevel="1" x14ac:dyDescent="0.25">
      <c r="A611" s="967">
        <f t="shared" si="87"/>
        <v>0</v>
      </c>
      <c r="B611" s="968" t="str">
        <f t="shared" si="87"/>
        <v>Non-DPR schemes (2 Nos) for FY 2025-26 at KGSC Pophali</v>
      </c>
      <c r="C611" s="967" t="str">
        <f t="shared" si="87"/>
        <v>Yet Not Submitted</v>
      </c>
      <c r="D611" s="1052" t="str">
        <f t="shared" si="87"/>
        <v>-</v>
      </c>
      <c r="E611" s="1162">
        <f t="shared" si="87"/>
        <v>0</v>
      </c>
      <c r="F611" s="1146">
        <f t="shared" si="79"/>
        <v>0</v>
      </c>
      <c r="G611" s="1146">
        <f t="shared" si="80"/>
        <v>0</v>
      </c>
      <c r="H611" s="1146">
        <f t="shared" si="84"/>
        <v>0</v>
      </c>
      <c r="I611" s="1146">
        <v>0</v>
      </c>
      <c r="J611" s="1146">
        <v>0</v>
      </c>
      <c r="K611" s="1146"/>
      <c r="L611" s="1146"/>
      <c r="M611" s="1146">
        <f t="shared" si="81"/>
        <v>0</v>
      </c>
      <c r="N611" s="1146">
        <f t="shared" si="85"/>
        <v>0</v>
      </c>
    </row>
    <row r="612" spans="1:16" outlineLevel="1" x14ac:dyDescent="0.25">
      <c r="A612" s="967">
        <f t="shared" si="87"/>
        <v>86</v>
      </c>
      <c r="B612" s="968" t="str">
        <f t="shared" si="87"/>
        <v>Supply, Erection, Commissioning &amp; Retrofitting of 220 VDC Ni-cadmium type Battery set    (4 Nos) having different ampere hour capacity at Stage-I&amp;II and Stage-IV</v>
      </c>
      <c r="C612" s="967">
        <f t="shared" si="87"/>
        <v>0</v>
      </c>
      <c r="D612" s="1052" t="str">
        <f t="shared" si="87"/>
        <v>-</v>
      </c>
      <c r="E612" s="1162">
        <f t="shared" si="87"/>
        <v>0</v>
      </c>
      <c r="F612" s="1146">
        <f t="shared" si="79"/>
        <v>0</v>
      </c>
      <c r="G612" s="1146">
        <f t="shared" si="80"/>
        <v>0</v>
      </c>
      <c r="H612" s="1146">
        <f t="shared" si="84"/>
        <v>0</v>
      </c>
      <c r="I612" s="1147">
        <v>0</v>
      </c>
      <c r="J612" s="1147">
        <v>0</v>
      </c>
      <c r="K612" s="1146"/>
      <c r="L612" s="1146"/>
      <c r="M612" s="1146">
        <f t="shared" si="81"/>
        <v>0</v>
      </c>
      <c r="N612" s="1146">
        <f t="shared" si="85"/>
        <v>0</v>
      </c>
    </row>
    <row r="613" spans="1:16" outlineLevel="1" x14ac:dyDescent="0.25">
      <c r="A613" s="967">
        <f t="shared" si="87"/>
        <v>87</v>
      </c>
      <c r="B613" s="968" t="str">
        <f t="shared" si="87"/>
        <v>Supply, Erection, Commissioning &amp; Retrofitting of 48VDC, 300AH Ni-cadmium type Battery set at Stage-I&amp;II switchyard</v>
      </c>
      <c r="C613" s="967">
        <f t="shared" si="87"/>
        <v>0</v>
      </c>
      <c r="D613" s="1052" t="str">
        <f t="shared" si="87"/>
        <v>-</v>
      </c>
      <c r="E613" s="1162">
        <f t="shared" si="87"/>
        <v>0</v>
      </c>
      <c r="F613" s="1146">
        <f t="shared" si="79"/>
        <v>0</v>
      </c>
      <c r="G613" s="1146">
        <f t="shared" si="80"/>
        <v>0</v>
      </c>
      <c r="H613" s="1146">
        <f t="shared" si="84"/>
        <v>0</v>
      </c>
      <c r="I613" s="1147">
        <v>0</v>
      </c>
      <c r="J613" s="1147">
        <v>0</v>
      </c>
      <c r="K613" s="1146"/>
      <c r="L613" s="1146"/>
      <c r="M613" s="1146">
        <f t="shared" si="81"/>
        <v>0</v>
      </c>
      <c r="N613" s="1146">
        <f t="shared" si="85"/>
        <v>0</v>
      </c>
    </row>
    <row r="614" spans="1:16" ht="15" thickBot="1" x14ac:dyDescent="0.3">
      <c r="A614" s="1051"/>
      <c r="B614" s="1050" t="str">
        <f>B411</f>
        <v>Total</v>
      </c>
      <c r="C614" s="1049"/>
      <c r="D614" s="1048"/>
      <c r="E614" s="1164"/>
      <c r="F614" s="1165">
        <f>SUM(F416:F613)</f>
        <v>98.464946999999995</v>
      </c>
      <c r="G614" s="1165">
        <f t="shared" ref="G614:N614" si="88">SUM(G416:G613)</f>
        <v>70.772647199999994</v>
      </c>
      <c r="H614" s="1165">
        <f t="shared" si="88"/>
        <v>27.692299799999997</v>
      </c>
      <c r="I614" s="1165">
        <f t="shared" si="88"/>
        <v>39.090000000000003</v>
      </c>
      <c r="J614" s="1165">
        <f t="shared" si="88"/>
        <v>58.86</v>
      </c>
      <c r="K614" s="1165">
        <f t="shared" si="88"/>
        <v>0</v>
      </c>
      <c r="L614" s="1165">
        <f t="shared" si="88"/>
        <v>0</v>
      </c>
      <c r="M614" s="1165">
        <f t="shared" si="88"/>
        <v>58.86</v>
      </c>
      <c r="N614" s="1165">
        <f t="shared" si="88"/>
        <v>7.9222997999999976</v>
      </c>
    </row>
    <row r="615" spans="1:16" x14ac:dyDescent="0.25">
      <c r="F615" s="1166"/>
      <c r="G615" s="1166"/>
      <c r="H615" s="1166"/>
      <c r="I615" s="1166"/>
      <c r="J615" s="1166"/>
      <c r="K615" s="1166"/>
      <c r="L615" s="1166"/>
      <c r="M615" s="1166"/>
      <c r="N615" s="1166"/>
    </row>
    <row r="616" spans="1:16" x14ac:dyDescent="0.25">
      <c r="A616" s="999"/>
      <c r="B616" s="1059" t="s">
        <v>913</v>
      </c>
      <c r="C616" s="1058"/>
      <c r="D616" s="1057"/>
      <c r="E616" s="1130"/>
      <c r="F616" s="1167"/>
      <c r="G616" s="1167"/>
      <c r="H616" s="1167"/>
      <c r="I616" s="1167"/>
      <c r="J616" s="1167"/>
      <c r="K616" s="1167"/>
      <c r="L616" s="1167"/>
      <c r="M616" s="1167"/>
      <c r="N616" s="1167"/>
    </row>
    <row r="617" spans="1:16" outlineLevel="1" x14ac:dyDescent="0.35">
      <c r="A617" s="999"/>
      <c r="B617" s="975" t="str">
        <f t="shared" ref="B617:E632" si="89">B414</f>
        <v>a) DPR Schemes</v>
      </c>
      <c r="C617" s="1058"/>
      <c r="D617" s="1057"/>
      <c r="E617" s="1130"/>
      <c r="F617" s="1130"/>
      <c r="G617" s="1130"/>
      <c r="H617" s="1130"/>
      <c r="I617" s="1130"/>
      <c r="J617" s="1130"/>
      <c r="K617" s="1130"/>
      <c r="L617" s="1130"/>
      <c r="M617" s="1130"/>
      <c r="N617" s="1130"/>
    </row>
    <row r="618" spans="1:16" outlineLevel="1" x14ac:dyDescent="0.25">
      <c r="A618" s="974"/>
      <c r="B618" s="974" t="str">
        <f t="shared" si="89"/>
        <v>(i) Submitted to MERC</v>
      </c>
      <c r="C618" s="1056"/>
      <c r="D618" s="1055"/>
      <c r="E618" s="1130"/>
      <c r="F618" s="1130"/>
      <c r="G618" s="1130"/>
      <c r="H618" s="1130"/>
      <c r="I618" s="1130"/>
      <c r="J618" s="1130"/>
      <c r="K618" s="1130"/>
      <c r="L618" s="1130"/>
      <c r="M618" s="1130"/>
      <c r="N618" s="1130"/>
    </row>
    <row r="619" spans="1:16" outlineLevel="1" x14ac:dyDescent="0.25">
      <c r="A619" s="1131">
        <f t="shared" ref="A619:E634" si="90">A416</f>
        <v>1</v>
      </c>
      <c r="B619" s="1132" t="str">
        <f t="shared" si="89"/>
        <v>Various improvement schemes at Pophali Hydro Power Station</v>
      </c>
      <c r="C619" s="1131" t="str">
        <f t="shared" si="89"/>
        <v>MERC/TECH 1/CAPEX/20142015/00086</v>
      </c>
      <c r="D619" s="1133">
        <f t="shared" si="89"/>
        <v>41739</v>
      </c>
      <c r="E619" s="1134">
        <f t="shared" si="89"/>
        <v>11.900051899999999</v>
      </c>
      <c r="F619" s="1135">
        <f t="shared" ref="F619:F682" si="91">F416+I416</f>
        <v>0</v>
      </c>
      <c r="G619" s="1135">
        <f t="shared" ref="G619:G682" si="92">G416+M416</f>
        <v>0</v>
      </c>
      <c r="H619" s="1135">
        <f>F619-G619</f>
        <v>0</v>
      </c>
      <c r="I619" s="1135">
        <v>0</v>
      </c>
      <c r="J619" s="1135">
        <v>0</v>
      </c>
      <c r="K619" s="1135"/>
      <c r="L619" s="1135"/>
      <c r="M619" s="1135">
        <f>SUM(J619:L619)</f>
        <v>0</v>
      </c>
      <c r="N619" s="1135">
        <f>H619+I619-M619</f>
        <v>0</v>
      </c>
      <c r="O619" s="1148">
        <f t="shared" ref="O619:O681" si="93">MAX(0,IF(M619=0,0,IF(G619+M619&lt;E619,M619,E619-G619)))</f>
        <v>0</v>
      </c>
      <c r="P619" s="1054">
        <f t="shared" ref="P619:P681" si="94">M619-O619</f>
        <v>0</v>
      </c>
    </row>
    <row r="620" spans="1:16" outlineLevel="1" x14ac:dyDescent="0.25">
      <c r="A620" s="1137">
        <f t="shared" si="90"/>
        <v>1.1000000000000001</v>
      </c>
      <c r="B620" s="1138" t="str">
        <f t="shared" si="89"/>
        <v>ALSPA HMI Series 6  Centralog System</v>
      </c>
      <c r="C620" s="1137" t="str">
        <f t="shared" si="89"/>
        <v>MERC/TECH 1/CAPEX/20142015/00086</v>
      </c>
      <c r="D620" s="1053">
        <f t="shared" si="89"/>
        <v>41739</v>
      </c>
      <c r="E620" s="1139">
        <f t="shared" si="89"/>
        <v>6.8555000000000001</v>
      </c>
      <c r="F620" s="1135">
        <f t="shared" si="91"/>
        <v>7.8385819000000003</v>
      </c>
      <c r="G620" s="1135">
        <f t="shared" si="92"/>
        <v>7.8385819000000003</v>
      </c>
      <c r="H620" s="1140">
        <f t="shared" ref="H620:H683" si="95">F620-G620</f>
        <v>0</v>
      </c>
      <c r="I620" s="1135">
        <v>0</v>
      </c>
      <c r="J620" s="1135">
        <v>0</v>
      </c>
      <c r="K620" s="1140"/>
      <c r="L620" s="1140"/>
      <c r="M620" s="1140">
        <f t="shared" ref="M620:M659" si="96">SUM(J620:L620)</f>
        <v>0</v>
      </c>
      <c r="N620" s="1140">
        <f t="shared" ref="N620:N683" si="97">H620+I620-M620</f>
        <v>0</v>
      </c>
      <c r="O620" s="1148">
        <f t="shared" si="93"/>
        <v>0</v>
      </c>
      <c r="P620" s="1054">
        <f t="shared" si="94"/>
        <v>0</v>
      </c>
    </row>
    <row r="621" spans="1:16" outlineLevel="1" x14ac:dyDescent="0.25">
      <c r="A621" s="1137">
        <f t="shared" si="90"/>
        <v>1.2</v>
      </c>
      <c r="B621" s="1138" t="str">
        <f t="shared" si="89"/>
        <v>1 X 525 Tr chiller unit</v>
      </c>
      <c r="C621" s="1137" t="str">
        <f t="shared" si="89"/>
        <v>MERC/TECH 1/CAPEX/20142015/00086</v>
      </c>
      <c r="D621" s="1053">
        <f t="shared" si="89"/>
        <v>41739</v>
      </c>
      <c r="E621" s="1139">
        <f t="shared" si="89"/>
        <v>1.23</v>
      </c>
      <c r="F621" s="1135">
        <f t="shared" si="91"/>
        <v>1.1499999999999999</v>
      </c>
      <c r="G621" s="1135">
        <f t="shared" si="92"/>
        <v>1.1499999999999999</v>
      </c>
      <c r="H621" s="1140">
        <f t="shared" si="95"/>
        <v>0</v>
      </c>
      <c r="I621" s="1135">
        <v>0</v>
      </c>
      <c r="J621" s="1135">
        <v>0</v>
      </c>
      <c r="K621" s="1140"/>
      <c r="L621" s="1140"/>
      <c r="M621" s="1140">
        <f t="shared" si="96"/>
        <v>0</v>
      </c>
      <c r="N621" s="1140">
        <f t="shared" si="97"/>
        <v>0</v>
      </c>
      <c r="O621" s="1148">
        <f t="shared" si="93"/>
        <v>0</v>
      </c>
      <c r="P621" s="1054">
        <f t="shared" si="94"/>
        <v>0</v>
      </c>
    </row>
    <row r="622" spans="1:16" ht="29" outlineLevel="1" x14ac:dyDescent="0.25">
      <c r="A622" s="1137">
        <f t="shared" si="90"/>
        <v>1.3</v>
      </c>
      <c r="B622" s="1138" t="str">
        <f t="shared" si="89"/>
        <v>Micom P343 Numerical generator protection relay with 24 DI &amp; 24 DO with CLIO input. (5 Nos)</v>
      </c>
      <c r="C622" s="1137" t="str">
        <f t="shared" si="89"/>
        <v>MERC/TECH 1/CAPEX/20142015/00086</v>
      </c>
      <c r="D622" s="1053">
        <f t="shared" si="89"/>
        <v>41739</v>
      </c>
      <c r="E622" s="1139">
        <f t="shared" si="89"/>
        <v>1.4675</v>
      </c>
      <c r="F622" s="1135">
        <f t="shared" si="91"/>
        <v>1.474</v>
      </c>
      <c r="G622" s="1135">
        <f t="shared" si="92"/>
        <v>1.474</v>
      </c>
      <c r="H622" s="1140">
        <f t="shared" si="95"/>
        <v>0</v>
      </c>
      <c r="I622" s="1135">
        <v>0</v>
      </c>
      <c r="J622" s="1135">
        <v>0</v>
      </c>
      <c r="K622" s="1140"/>
      <c r="L622" s="1140"/>
      <c r="M622" s="1140">
        <f t="shared" si="96"/>
        <v>0</v>
      </c>
      <c r="N622" s="1140">
        <f t="shared" si="97"/>
        <v>0</v>
      </c>
      <c r="O622" s="1148">
        <f t="shared" si="93"/>
        <v>0</v>
      </c>
      <c r="P622" s="1054">
        <f t="shared" si="94"/>
        <v>0</v>
      </c>
    </row>
    <row r="623" spans="1:16" outlineLevel="1" x14ac:dyDescent="0.25">
      <c r="A623" s="1137">
        <f t="shared" si="90"/>
        <v>1.4</v>
      </c>
      <c r="B623" s="1138" t="str">
        <f t="shared" si="89"/>
        <v>Security Building at Stage-IV</v>
      </c>
      <c r="C623" s="1137" t="str">
        <f t="shared" si="89"/>
        <v>MERC/TECH 1/CAPEX/20142015/00086</v>
      </c>
      <c r="D623" s="1053">
        <f t="shared" si="89"/>
        <v>41739</v>
      </c>
      <c r="E623" s="1139">
        <f t="shared" si="89"/>
        <v>0.1644613</v>
      </c>
      <c r="F623" s="1135">
        <f t="shared" si="91"/>
        <v>0.1837684</v>
      </c>
      <c r="G623" s="1135">
        <f t="shared" si="92"/>
        <v>0.1837684</v>
      </c>
      <c r="H623" s="1140">
        <f t="shared" si="95"/>
        <v>0</v>
      </c>
      <c r="I623" s="1135">
        <v>0</v>
      </c>
      <c r="J623" s="1135">
        <v>0</v>
      </c>
      <c r="K623" s="1140"/>
      <c r="L623" s="1140"/>
      <c r="M623" s="1140">
        <f t="shared" si="96"/>
        <v>0</v>
      </c>
      <c r="N623" s="1140">
        <f t="shared" si="97"/>
        <v>0</v>
      </c>
      <c r="O623" s="1148">
        <f t="shared" si="93"/>
        <v>0</v>
      </c>
      <c r="P623" s="1054">
        <f t="shared" si="94"/>
        <v>0</v>
      </c>
    </row>
    <row r="624" spans="1:16" outlineLevel="1" x14ac:dyDescent="0.25">
      <c r="A624" s="1137">
        <f t="shared" si="90"/>
        <v>1.5</v>
      </c>
      <c r="B624" s="1138" t="str">
        <f t="shared" si="89"/>
        <v>Construction of recreation club building</v>
      </c>
      <c r="C624" s="1137" t="str">
        <f t="shared" si="89"/>
        <v>MERC/TECH 1/CAPEX/20142015/00086</v>
      </c>
      <c r="D624" s="1053">
        <f t="shared" si="89"/>
        <v>41739</v>
      </c>
      <c r="E624" s="1139">
        <f t="shared" si="89"/>
        <v>1.8204346</v>
      </c>
      <c r="F624" s="1135">
        <f t="shared" si="91"/>
        <v>2.1946485999999998</v>
      </c>
      <c r="G624" s="1135">
        <f t="shared" si="92"/>
        <v>2.1946485999999998</v>
      </c>
      <c r="H624" s="1140">
        <f t="shared" si="95"/>
        <v>0</v>
      </c>
      <c r="I624" s="1135">
        <v>0</v>
      </c>
      <c r="J624" s="1135">
        <v>0</v>
      </c>
      <c r="K624" s="1140"/>
      <c r="L624" s="1140"/>
      <c r="M624" s="1140">
        <f t="shared" si="96"/>
        <v>0</v>
      </c>
      <c r="N624" s="1140">
        <f t="shared" si="97"/>
        <v>0</v>
      </c>
      <c r="O624" s="1148">
        <f t="shared" si="93"/>
        <v>0</v>
      </c>
      <c r="P624" s="1054">
        <f t="shared" si="94"/>
        <v>0</v>
      </c>
    </row>
    <row r="625" spans="1:16" outlineLevel="1" x14ac:dyDescent="0.25">
      <c r="A625" s="1137">
        <f t="shared" si="90"/>
        <v>1.6</v>
      </c>
      <c r="B625" s="1138" t="str">
        <f t="shared" si="89"/>
        <v>Security Building for Stage-IV at EVT</v>
      </c>
      <c r="C625" s="1137" t="str">
        <f t="shared" si="89"/>
        <v>MERC/TECH 1/CAPEX/20142015/00086</v>
      </c>
      <c r="D625" s="1053">
        <f t="shared" si="89"/>
        <v>41739</v>
      </c>
      <c r="E625" s="1139">
        <f t="shared" si="89"/>
        <v>0.22775599999999999</v>
      </c>
      <c r="F625" s="1135">
        <f t="shared" si="91"/>
        <v>0.2596135</v>
      </c>
      <c r="G625" s="1135">
        <f t="shared" si="92"/>
        <v>0.2596135</v>
      </c>
      <c r="H625" s="1140">
        <f t="shared" si="95"/>
        <v>0</v>
      </c>
      <c r="I625" s="1135">
        <v>0</v>
      </c>
      <c r="J625" s="1135">
        <v>0</v>
      </c>
      <c r="K625" s="1140"/>
      <c r="L625" s="1140"/>
      <c r="M625" s="1140">
        <f t="shared" si="96"/>
        <v>0</v>
      </c>
      <c r="N625" s="1140">
        <f t="shared" si="97"/>
        <v>0</v>
      </c>
      <c r="O625" s="1148">
        <f t="shared" si="93"/>
        <v>0</v>
      </c>
      <c r="P625" s="1054">
        <f t="shared" si="94"/>
        <v>0</v>
      </c>
    </row>
    <row r="626" spans="1:16" outlineLevel="1" x14ac:dyDescent="0.25">
      <c r="A626" s="1137">
        <f t="shared" si="90"/>
        <v>0</v>
      </c>
      <c r="B626" s="1138" t="str">
        <f t="shared" si="89"/>
        <v>IDC</v>
      </c>
      <c r="C626" s="1137" t="str">
        <f t="shared" si="89"/>
        <v>MERC/TECH 1/CAPEX/20142015/00086</v>
      </c>
      <c r="D626" s="1053">
        <f t="shared" si="89"/>
        <v>41739</v>
      </c>
      <c r="E626" s="1139">
        <f t="shared" si="89"/>
        <v>0.13439999999999999</v>
      </c>
      <c r="F626" s="1135">
        <f t="shared" si="91"/>
        <v>0</v>
      </c>
      <c r="G626" s="1135">
        <f t="shared" si="92"/>
        <v>0</v>
      </c>
      <c r="H626" s="1140">
        <f t="shared" si="95"/>
        <v>0</v>
      </c>
      <c r="I626" s="1135">
        <v>0</v>
      </c>
      <c r="J626" s="1135">
        <v>0</v>
      </c>
      <c r="K626" s="1140"/>
      <c r="L626" s="1140"/>
      <c r="M626" s="1140">
        <f t="shared" si="96"/>
        <v>0</v>
      </c>
      <c r="N626" s="1140">
        <f t="shared" si="97"/>
        <v>0</v>
      </c>
      <c r="O626" s="1148">
        <f t="shared" si="93"/>
        <v>0</v>
      </c>
      <c r="P626" s="1054">
        <f t="shared" si="94"/>
        <v>0</v>
      </c>
    </row>
    <row r="627" spans="1:16" outlineLevel="1" x14ac:dyDescent="0.25">
      <c r="A627" s="1141">
        <f t="shared" si="90"/>
        <v>3</v>
      </c>
      <c r="B627" s="1142" t="str">
        <f t="shared" si="89"/>
        <v>Various DPR Schemes for Civil Section, KGSC Pophali</v>
      </c>
      <c r="C627" s="1143" t="str">
        <f t="shared" si="89"/>
        <v>MERC/CAPEX/20152016/00907</v>
      </c>
      <c r="D627" s="1144">
        <f t="shared" si="89"/>
        <v>42313</v>
      </c>
      <c r="E627" s="1145">
        <f t="shared" si="89"/>
        <v>21.201000000000001</v>
      </c>
      <c r="F627" s="1135">
        <f t="shared" si="91"/>
        <v>0</v>
      </c>
      <c r="G627" s="1135">
        <f t="shared" si="92"/>
        <v>0</v>
      </c>
      <c r="H627" s="1146">
        <f t="shared" si="95"/>
        <v>0</v>
      </c>
      <c r="I627" s="1147">
        <v>0</v>
      </c>
      <c r="J627" s="1147">
        <v>0</v>
      </c>
      <c r="K627" s="1146"/>
      <c r="L627" s="1146"/>
      <c r="M627" s="1146">
        <f t="shared" si="96"/>
        <v>0</v>
      </c>
      <c r="N627" s="1146">
        <f t="shared" si="97"/>
        <v>0</v>
      </c>
      <c r="O627" s="1148">
        <f t="shared" si="93"/>
        <v>0</v>
      </c>
      <c r="P627" s="1054">
        <f t="shared" si="94"/>
        <v>0</v>
      </c>
    </row>
    <row r="628" spans="1:16" outlineLevel="1" x14ac:dyDescent="0.35">
      <c r="A628" s="1149">
        <f t="shared" si="90"/>
        <v>3.1</v>
      </c>
      <c r="B628" s="1150" t="str">
        <f t="shared" si="89"/>
        <v>Providing Road Network at KGSC, Pophali</v>
      </c>
      <c r="C628" s="1151" t="str">
        <f t="shared" si="89"/>
        <v>MERC/CAPEX/20152016/00907</v>
      </c>
      <c r="D628" s="1052">
        <f t="shared" si="89"/>
        <v>42313</v>
      </c>
      <c r="E628" s="1152">
        <f t="shared" si="89"/>
        <v>7.7759999999999998</v>
      </c>
      <c r="F628" s="1135">
        <f t="shared" si="91"/>
        <v>7.0181969999999998</v>
      </c>
      <c r="G628" s="1135">
        <f t="shared" si="92"/>
        <v>7.0181969999999998</v>
      </c>
      <c r="H628" s="1146">
        <f t="shared" si="95"/>
        <v>0</v>
      </c>
      <c r="I628" s="1147">
        <v>0</v>
      </c>
      <c r="J628" s="1147">
        <v>0</v>
      </c>
      <c r="K628" s="1146"/>
      <c r="L628" s="1146"/>
      <c r="M628" s="1146">
        <f t="shared" si="96"/>
        <v>0</v>
      </c>
      <c r="N628" s="1146">
        <f t="shared" si="97"/>
        <v>0</v>
      </c>
      <c r="O628" s="1148">
        <f t="shared" si="93"/>
        <v>0</v>
      </c>
      <c r="P628" s="1054">
        <f t="shared" si="94"/>
        <v>0</v>
      </c>
    </row>
    <row r="629" spans="1:16" outlineLevel="1" x14ac:dyDescent="0.35">
      <c r="A629" s="1149">
        <f t="shared" si="90"/>
        <v>3.2</v>
      </c>
      <c r="B629" s="1150" t="str">
        <f t="shared" si="89"/>
        <v>Modernisation &amp; Refurbishing of Residential Complex</v>
      </c>
      <c r="C629" s="1151" t="str">
        <f t="shared" si="89"/>
        <v>MERC/CAPEX/20152016/00907</v>
      </c>
      <c r="D629" s="1052">
        <f t="shared" si="89"/>
        <v>42313</v>
      </c>
      <c r="E629" s="1152">
        <f t="shared" si="89"/>
        <v>8.9849999999999994</v>
      </c>
      <c r="F629" s="1135">
        <f t="shared" si="91"/>
        <v>8.9364673999999997</v>
      </c>
      <c r="G629" s="1135">
        <f t="shared" si="92"/>
        <v>8.9364673999999997</v>
      </c>
      <c r="H629" s="1146">
        <f t="shared" si="95"/>
        <v>0</v>
      </c>
      <c r="I629" s="1147">
        <v>0</v>
      </c>
      <c r="J629" s="1147">
        <v>0</v>
      </c>
      <c r="K629" s="1146"/>
      <c r="L629" s="1146"/>
      <c r="M629" s="1146">
        <f t="shared" si="96"/>
        <v>0</v>
      </c>
      <c r="N629" s="1146">
        <f t="shared" si="97"/>
        <v>0</v>
      </c>
      <c r="O629" s="1148">
        <f t="shared" si="93"/>
        <v>0</v>
      </c>
      <c r="P629" s="1054">
        <f t="shared" si="94"/>
        <v>0</v>
      </c>
    </row>
    <row r="630" spans="1:16" outlineLevel="1" x14ac:dyDescent="0.35">
      <c r="A630" s="1153">
        <f t="shared" si="90"/>
        <v>3.3</v>
      </c>
      <c r="B630" s="1154" t="str">
        <f t="shared" si="89"/>
        <v>Water Supply &amp; Sanitory Works</v>
      </c>
      <c r="C630" s="1151" t="str">
        <f t="shared" si="89"/>
        <v>MERC/CAPEX/20152016/00907</v>
      </c>
      <c r="D630" s="1052">
        <f t="shared" si="89"/>
        <v>42313</v>
      </c>
      <c r="E630" s="1152">
        <f t="shared" si="89"/>
        <v>4.4400000000000004</v>
      </c>
      <c r="F630" s="1135">
        <f t="shared" si="91"/>
        <v>5.9018379999999997</v>
      </c>
      <c r="G630" s="1135">
        <f t="shared" si="92"/>
        <v>4.1021511999999998</v>
      </c>
      <c r="H630" s="1146">
        <f t="shared" si="95"/>
        <v>1.7996867999999999</v>
      </c>
      <c r="I630" s="1147">
        <v>0</v>
      </c>
      <c r="J630" s="1147">
        <v>0</v>
      </c>
      <c r="K630" s="1146"/>
      <c r="L630" s="1146"/>
      <c r="M630" s="1146">
        <f t="shared" si="96"/>
        <v>0</v>
      </c>
      <c r="N630" s="1146">
        <f t="shared" si="97"/>
        <v>1.7996867999999999</v>
      </c>
      <c r="O630" s="1148">
        <f t="shared" si="93"/>
        <v>0</v>
      </c>
      <c r="P630" s="1054">
        <f t="shared" si="94"/>
        <v>0</v>
      </c>
    </row>
    <row r="631" spans="1:16" outlineLevel="1" x14ac:dyDescent="0.25">
      <c r="A631" s="1131">
        <f t="shared" si="90"/>
        <v>4</v>
      </c>
      <c r="B631" s="1132" t="str">
        <f t="shared" si="89"/>
        <v>Various Performance Improvement related schemes at KGSC, Pophali</v>
      </c>
      <c r="C631" s="1131" t="str">
        <f t="shared" si="89"/>
        <v>MERC/CAPEX/20162017/01018</v>
      </c>
      <c r="D631" s="1133">
        <f t="shared" si="89"/>
        <v>42691</v>
      </c>
      <c r="E631" s="1134">
        <f t="shared" si="89"/>
        <v>12.976504</v>
      </c>
      <c r="F631" s="1135">
        <f t="shared" si="91"/>
        <v>0</v>
      </c>
      <c r="G631" s="1135">
        <f t="shared" si="92"/>
        <v>0</v>
      </c>
      <c r="H631" s="1140">
        <f t="shared" si="95"/>
        <v>0</v>
      </c>
      <c r="I631" s="1135">
        <v>0</v>
      </c>
      <c r="J631" s="1135">
        <v>0</v>
      </c>
      <c r="K631" s="1140"/>
      <c r="L631" s="1140"/>
      <c r="M631" s="1140">
        <f t="shared" si="96"/>
        <v>0</v>
      </c>
      <c r="N631" s="1140">
        <f t="shared" si="97"/>
        <v>0</v>
      </c>
      <c r="O631" s="1148">
        <f t="shared" si="93"/>
        <v>0</v>
      </c>
      <c r="P631" s="1054">
        <f t="shared" si="94"/>
        <v>0</v>
      </c>
    </row>
    <row r="632" spans="1:16" outlineLevel="1" x14ac:dyDescent="0.25">
      <c r="A632" s="1137">
        <f t="shared" si="90"/>
        <v>4.0999999999999996</v>
      </c>
      <c r="B632" s="1138" t="str">
        <f t="shared" si="89"/>
        <v>Up gradation of 245 kV CTs at Stage-I&amp;II SY</v>
      </c>
      <c r="C632" s="1137" t="str">
        <f t="shared" si="89"/>
        <v>MERC/CAPEX/20162017/01018</v>
      </c>
      <c r="D632" s="1053">
        <f t="shared" si="89"/>
        <v>42691</v>
      </c>
      <c r="E632" s="1139">
        <f t="shared" si="89"/>
        <v>1.962432</v>
      </c>
      <c r="F632" s="1135">
        <f t="shared" si="91"/>
        <v>2.0900159999999999</v>
      </c>
      <c r="G632" s="1135">
        <f t="shared" si="92"/>
        <v>2.0900159999999999</v>
      </c>
      <c r="H632" s="1140">
        <f t="shared" si="95"/>
        <v>0</v>
      </c>
      <c r="I632" s="1135">
        <v>0</v>
      </c>
      <c r="J632" s="1135">
        <v>0</v>
      </c>
      <c r="K632" s="1140"/>
      <c r="L632" s="1140"/>
      <c r="M632" s="1140">
        <f t="shared" si="96"/>
        <v>0</v>
      </c>
      <c r="N632" s="1140">
        <f t="shared" si="97"/>
        <v>0</v>
      </c>
      <c r="O632" s="1148">
        <f t="shared" si="93"/>
        <v>0</v>
      </c>
      <c r="P632" s="1054">
        <f t="shared" si="94"/>
        <v>0</v>
      </c>
    </row>
    <row r="633" spans="1:16" outlineLevel="1" x14ac:dyDescent="0.25">
      <c r="A633" s="1137">
        <f t="shared" si="90"/>
        <v>4.2</v>
      </c>
      <c r="B633" s="1138" t="str">
        <f t="shared" si="90"/>
        <v>Up gradation of 245 kV PTs at Stage-I&amp;II SY</v>
      </c>
      <c r="C633" s="1137" t="str">
        <f t="shared" si="90"/>
        <v>MERC/CAPEX/20162017/01018</v>
      </c>
      <c r="D633" s="1053">
        <f t="shared" si="90"/>
        <v>42691</v>
      </c>
      <c r="E633" s="1139">
        <f t="shared" si="90"/>
        <v>0.40508549999999999</v>
      </c>
      <c r="F633" s="1135">
        <f t="shared" si="91"/>
        <v>0.3417</v>
      </c>
      <c r="G633" s="1135">
        <f t="shared" si="92"/>
        <v>0.3417</v>
      </c>
      <c r="H633" s="1140">
        <f t="shared" si="95"/>
        <v>0</v>
      </c>
      <c r="I633" s="1135">
        <v>0</v>
      </c>
      <c r="J633" s="1135">
        <v>0</v>
      </c>
      <c r="K633" s="1140"/>
      <c r="L633" s="1140"/>
      <c r="M633" s="1140">
        <f t="shared" si="96"/>
        <v>0</v>
      </c>
      <c r="N633" s="1140">
        <f t="shared" si="97"/>
        <v>0</v>
      </c>
      <c r="O633" s="1148">
        <f t="shared" si="93"/>
        <v>0</v>
      </c>
      <c r="P633" s="1054">
        <f t="shared" si="94"/>
        <v>0</v>
      </c>
    </row>
    <row r="634" spans="1:16" outlineLevel="1" x14ac:dyDescent="0.25">
      <c r="A634" s="1137">
        <f t="shared" si="90"/>
        <v>4.3</v>
      </c>
      <c r="B634" s="1138" t="str">
        <f t="shared" si="90"/>
        <v>Up gradation of CW system of Stage-I&amp;II Units</v>
      </c>
      <c r="C634" s="1137" t="str">
        <f t="shared" si="90"/>
        <v>MERC/CAPEX/20162017/01018</v>
      </c>
      <c r="D634" s="1053">
        <f t="shared" si="90"/>
        <v>42691</v>
      </c>
      <c r="E634" s="1139">
        <f t="shared" si="90"/>
        <v>1.7099491</v>
      </c>
      <c r="F634" s="1135">
        <f t="shared" si="91"/>
        <v>1.4730966999999999</v>
      </c>
      <c r="G634" s="1135">
        <f t="shared" si="92"/>
        <v>1.4730966999999999</v>
      </c>
      <c r="H634" s="1140">
        <f t="shared" si="95"/>
        <v>0</v>
      </c>
      <c r="I634" s="1135">
        <v>0</v>
      </c>
      <c r="J634" s="1135">
        <v>0</v>
      </c>
      <c r="K634" s="1140"/>
      <c r="L634" s="1140"/>
      <c r="M634" s="1140">
        <f t="shared" si="96"/>
        <v>0</v>
      </c>
      <c r="N634" s="1140">
        <f t="shared" si="97"/>
        <v>0</v>
      </c>
      <c r="O634" s="1148">
        <f t="shared" si="93"/>
        <v>0</v>
      </c>
      <c r="P634" s="1054">
        <f t="shared" si="94"/>
        <v>0</v>
      </c>
    </row>
    <row r="635" spans="1:16" ht="29" outlineLevel="1" x14ac:dyDescent="0.25">
      <c r="A635" s="1137">
        <f t="shared" ref="A635:E650" si="98">A432</f>
        <v>4.4000000000000004</v>
      </c>
      <c r="B635" s="1138" t="str">
        <f t="shared" si="98"/>
        <v>Up gradation of Intercom Exchange System between Stage-I&amp;II PH &amp; Admin. Bldg &amp; Staff Colony.</v>
      </c>
      <c r="C635" s="1137" t="str">
        <f t="shared" si="98"/>
        <v>MERC/CAPEX/20162017/01018</v>
      </c>
      <c r="D635" s="1053">
        <f t="shared" si="98"/>
        <v>42691</v>
      </c>
      <c r="E635" s="1139">
        <f t="shared" si="98"/>
        <v>0.43826300000000001</v>
      </c>
      <c r="F635" s="1135">
        <f t="shared" si="91"/>
        <v>0.35899999999999999</v>
      </c>
      <c r="G635" s="1135">
        <f t="shared" si="92"/>
        <v>0.35899999999999999</v>
      </c>
      <c r="H635" s="1140">
        <f t="shared" si="95"/>
        <v>0</v>
      </c>
      <c r="I635" s="1135">
        <v>0</v>
      </c>
      <c r="J635" s="1135">
        <v>0</v>
      </c>
      <c r="K635" s="1140"/>
      <c r="L635" s="1140"/>
      <c r="M635" s="1140">
        <f t="shared" si="96"/>
        <v>0</v>
      </c>
      <c r="N635" s="1140">
        <f t="shared" si="97"/>
        <v>0</v>
      </c>
      <c r="O635" s="1148">
        <f t="shared" si="93"/>
        <v>0</v>
      </c>
      <c r="P635" s="1054">
        <f t="shared" si="94"/>
        <v>0</v>
      </c>
    </row>
    <row r="636" spans="1:16" outlineLevel="1" x14ac:dyDescent="0.25">
      <c r="A636" s="1137">
        <f t="shared" si="98"/>
        <v>4.5</v>
      </c>
      <c r="B636" s="1138" t="str">
        <f t="shared" si="98"/>
        <v>Up gradation of 220 kV Breakers at KDPH SY</v>
      </c>
      <c r="C636" s="1137" t="str">
        <f t="shared" si="98"/>
        <v>MERC/CAPEX/20162017/01018</v>
      </c>
      <c r="D636" s="1053">
        <f t="shared" si="98"/>
        <v>42691</v>
      </c>
      <c r="E636" s="1139">
        <f t="shared" si="98"/>
        <v>1.2890455999999999</v>
      </c>
      <c r="F636" s="1135">
        <f t="shared" si="91"/>
        <v>0.97899999999999998</v>
      </c>
      <c r="G636" s="1135">
        <f t="shared" si="92"/>
        <v>0.97899999999999998</v>
      </c>
      <c r="H636" s="1140">
        <f t="shared" si="95"/>
        <v>0</v>
      </c>
      <c r="I636" s="1135">
        <v>0</v>
      </c>
      <c r="J636" s="1135">
        <v>0</v>
      </c>
      <c r="K636" s="1140"/>
      <c r="L636" s="1140"/>
      <c r="M636" s="1140">
        <f t="shared" si="96"/>
        <v>0</v>
      </c>
      <c r="N636" s="1140">
        <f t="shared" si="97"/>
        <v>0</v>
      </c>
      <c r="O636" s="1148">
        <f t="shared" si="93"/>
        <v>0</v>
      </c>
      <c r="P636" s="1054">
        <f t="shared" si="94"/>
        <v>0</v>
      </c>
    </row>
    <row r="637" spans="1:16" outlineLevel="1" x14ac:dyDescent="0.25">
      <c r="A637" s="1137">
        <f t="shared" si="98"/>
        <v>4.5999999999999996</v>
      </c>
      <c r="B637" s="1138" t="str">
        <f t="shared" si="98"/>
        <v>Procurement of Governing Oil Pumps for Stage-III Units.</v>
      </c>
      <c r="C637" s="1137" t="str">
        <f t="shared" si="98"/>
        <v>MERC/CAPEX/20162017/01018</v>
      </c>
      <c r="D637" s="1053">
        <f t="shared" si="98"/>
        <v>42691</v>
      </c>
      <c r="E637" s="1139">
        <f t="shared" si="98"/>
        <v>1.2316254</v>
      </c>
      <c r="F637" s="1135">
        <f t="shared" si="91"/>
        <v>0.70174179999999997</v>
      </c>
      <c r="G637" s="1135">
        <f t="shared" si="92"/>
        <v>0.70174179999999997</v>
      </c>
      <c r="H637" s="1140">
        <f t="shared" si="95"/>
        <v>0</v>
      </c>
      <c r="I637" s="1135">
        <v>0</v>
      </c>
      <c r="J637" s="1135">
        <v>0</v>
      </c>
      <c r="K637" s="1140"/>
      <c r="L637" s="1140"/>
      <c r="M637" s="1140">
        <f t="shared" si="96"/>
        <v>0</v>
      </c>
      <c r="N637" s="1140">
        <f t="shared" si="97"/>
        <v>0</v>
      </c>
      <c r="O637" s="1148">
        <f t="shared" si="93"/>
        <v>0</v>
      </c>
      <c r="P637" s="1054">
        <f t="shared" si="94"/>
        <v>0</v>
      </c>
    </row>
    <row r="638" spans="1:16" outlineLevel="1" x14ac:dyDescent="0.25">
      <c r="A638" s="1155">
        <f t="shared" si="98"/>
        <v>4.7</v>
      </c>
      <c r="B638" s="1156" t="str">
        <f t="shared" si="98"/>
        <v>Up gradation of TG Governing system of Stage-IV Units.</v>
      </c>
      <c r="C638" s="1151" t="str">
        <f t="shared" si="98"/>
        <v>MERC/CAPEX/20162017/01018</v>
      </c>
      <c r="D638" s="1052">
        <f t="shared" si="98"/>
        <v>42691</v>
      </c>
      <c r="E638" s="1152">
        <f t="shared" si="98"/>
        <v>2.2151633999999998</v>
      </c>
      <c r="F638" s="1135">
        <f t="shared" si="91"/>
        <v>2.7472045999999999</v>
      </c>
      <c r="G638" s="1135">
        <f t="shared" si="92"/>
        <v>2.7472045999999999</v>
      </c>
      <c r="H638" s="1146">
        <f t="shared" si="95"/>
        <v>0</v>
      </c>
      <c r="I638" s="1147">
        <v>0</v>
      </c>
      <c r="J638" s="1147">
        <v>0</v>
      </c>
      <c r="K638" s="1146"/>
      <c r="L638" s="1146"/>
      <c r="M638" s="1146">
        <f t="shared" si="96"/>
        <v>0</v>
      </c>
      <c r="N638" s="1146">
        <f t="shared" si="97"/>
        <v>0</v>
      </c>
      <c r="O638" s="1148">
        <f t="shared" si="93"/>
        <v>0</v>
      </c>
      <c r="P638" s="1054">
        <f t="shared" si="94"/>
        <v>0</v>
      </c>
    </row>
    <row r="639" spans="1:16" outlineLevel="1" x14ac:dyDescent="0.25">
      <c r="A639" s="1137">
        <f t="shared" si="98"/>
        <v>4.8</v>
      </c>
      <c r="B639" s="1138" t="str">
        <f t="shared" si="98"/>
        <v>Up gradation of Numerical Protection system of Stage-IV Units.</v>
      </c>
      <c r="C639" s="1137" t="str">
        <f t="shared" si="98"/>
        <v>MERC/CAPEX/20162017/01018</v>
      </c>
      <c r="D639" s="1053">
        <f t="shared" si="98"/>
        <v>42691</v>
      </c>
      <c r="E639" s="1139">
        <f t="shared" si="98"/>
        <v>2.8249399999999998</v>
      </c>
      <c r="F639" s="1135">
        <f t="shared" si="91"/>
        <v>2.8673999999999999</v>
      </c>
      <c r="G639" s="1135">
        <f t="shared" si="92"/>
        <v>2.8673999999999999</v>
      </c>
      <c r="H639" s="1140">
        <f t="shared" si="95"/>
        <v>0</v>
      </c>
      <c r="I639" s="1135">
        <v>0</v>
      </c>
      <c r="J639" s="1135">
        <v>0</v>
      </c>
      <c r="K639" s="1140"/>
      <c r="L639" s="1140"/>
      <c r="M639" s="1140">
        <f t="shared" si="96"/>
        <v>0</v>
      </c>
      <c r="N639" s="1140">
        <f t="shared" si="97"/>
        <v>0</v>
      </c>
      <c r="O639" s="1148">
        <f t="shared" si="93"/>
        <v>0</v>
      </c>
      <c r="P639" s="1054">
        <f t="shared" si="94"/>
        <v>0</v>
      </c>
    </row>
    <row r="640" spans="1:16" outlineLevel="1" x14ac:dyDescent="0.25">
      <c r="A640" s="1137">
        <f t="shared" si="98"/>
        <v>0</v>
      </c>
      <c r="B640" s="1138" t="str">
        <f t="shared" si="98"/>
        <v>IDC</v>
      </c>
      <c r="C640" s="1137" t="str">
        <f t="shared" si="98"/>
        <v>MERC/CAPEX/20162017/01018</v>
      </c>
      <c r="D640" s="1053">
        <f t="shared" si="98"/>
        <v>42691</v>
      </c>
      <c r="E640" s="1139">
        <f t="shared" si="98"/>
        <v>0.9</v>
      </c>
      <c r="F640" s="1135">
        <f t="shared" si="91"/>
        <v>0</v>
      </c>
      <c r="G640" s="1135">
        <f t="shared" si="92"/>
        <v>0</v>
      </c>
      <c r="H640" s="1140">
        <f t="shared" si="95"/>
        <v>0</v>
      </c>
      <c r="I640" s="1135">
        <v>0</v>
      </c>
      <c r="J640" s="1135">
        <v>0</v>
      </c>
      <c r="K640" s="1140"/>
      <c r="L640" s="1140"/>
      <c r="M640" s="1140">
        <f t="shared" si="96"/>
        <v>0</v>
      </c>
      <c r="N640" s="1140">
        <f t="shared" si="97"/>
        <v>0</v>
      </c>
      <c r="O640" s="1148">
        <f t="shared" si="93"/>
        <v>0</v>
      </c>
      <c r="P640" s="1054">
        <f t="shared" si="94"/>
        <v>0</v>
      </c>
    </row>
    <row r="641" spans="1:16" ht="29" outlineLevel="1" x14ac:dyDescent="0.25">
      <c r="A641" s="1131">
        <f t="shared" si="98"/>
        <v>7</v>
      </c>
      <c r="B641" s="1132" t="str">
        <f t="shared" si="98"/>
        <v>Replacement of Generator Stator of unit No. 11 (80 MW), Stage III, KGSC Pophali</v>
      </c>
      <c r="C641" s="1131" t="str">
        <f t="shared" si="98"/>
        <v>MERC/CAPEX/20172018/04592</v>
      </c>
      <c r="D641" s="1133">
        <f t="shared" si="98"/>
        <v>43046</v>
      </c>
      <c r="E641" s="1134">
        <f t="shared" si="98"/>
        <v>22.54</v>
      </c>
      <c r="F641" s="1135">
        <f t="shared" si="91"/>
        <v>0</v>
      </c>
      <c r="G641" s="1135">
        <f t="shared" si="92"/>
        <v>0</v>
      </c>
      <c r="H641" s="1140">
        <f t="shared" si="95"/>
        <v>0</v>
      </c>
      <c r="I641" s="1135">
        <v>0</v>
      </c>
      <c r="J641" s="1135">
        <v>0</v>
      </c>
      <c r="K641" s="1140"/>
      <c r="L641" s="1140"/>
      <c r="M641" s="1140">
        <f t="shared" si="96"/>
        <v>0</v>
      </c>
      <c r="N641" s="1140">
        <f t="shared" si="97"/>
        <v>0</v>
      </c>
      <c r="O641" s="1148">
        <f t="shared" si="93"/>
        <v>0</v>
      </c>
      <c r="P641" s="1054">
        <f t="shared" si="94"/>
        <v>0</v>
      </c>
    </row>
    <row r="642" spans="1:16" ht="29" outlineLevel="1" x14ac:dyDescent="0.25">
      <c r="A642" s="1151">
        <f t="shared" si="98"/>
        <v>7.1</v>
      </c>
      <c r="B642" s="1157" t="str">
        <f t="shared" si="98"/>
        <v>Replacement of Generator Stator of unit No. 11 (80 MW), Stage III, KGSC Pophali</v>
      </c>
      <c r="C642" s="1151" t="str">
        <f t="shared" si="98"/>
        <v>MERC/CAPEX/20172018/04592</v>
      </c>
      <c r="D642" s="1052">
        <f t="shared" si="98"/>
        <v>43046</v>
      </c>
      <c r="E642" s="1152">
        <f t="shared" si="98"/>
        <v>22.54</v>
      </c>
      <c r="F642" s="1135">
        <f t="shared" si="91"/>
        <v>19.408999999999999</v>
      </c>
      <c r="G642" s="1135">
        <f t="shared" si="92"/>
        <v>19.41</v>
      </c>
      <c r="H642" s="1146">
        <f t="shared" si="95"/>
        <v>-1.0000000000012221E-3</v>
      </c>
      <c r="I642" s="1147">
        <v>0</v>
      </c>
      <c r="J642" s="1147">
        <v>0</v>
      </c>
      <c r="K642" s="1146"/>
      <c r="L642" s="1146"/>
      <c r="M642" s="1146">
        <f t="shared" si="96"/>
        <v>0</v>
      </c>
      <c r="N642" s="1146">
        <f t="shared" si="97"/>
        <v>-1.0000000000012221E-3</v>
      </c>
      <c r="O642" s="1148">
        <f t="shared" si="93"/>
        <v>0</v>
      </c>
      <c r="P642" s="1054">
        <f t="shared" si="94"/>
        <v>0</v>
      </c>
    </row>
    <row r="643" spans="1:16" ht="29" outlineLevel="1" x14ac:dyDescent="0.25">
      <c r="A643" s="1131">
        <f t="shared" si="98"/>
        <v>8</v>
      </c>
      <c r="B643" s="1132" t="str">
        <f t="shared" si="98"/>
        <v>Procurement of new pelton wheel runners (2 Nos.) for Stage II at KGSC, Pophali</v>
      </c>
      <c r="C643" s="1131" t="str">
        <f t="shared" si="98"/>
        <v>MERC/CAPEX/20172018/04421</v>
      </c>
      <c r="D643" s="1133">
        <f t="shared" si="98"/>
        <v>43032</v>
      </c>
      <c r="E643" s="1134">
        <f t="shared" si="98"/>
        <v>13.07</v>
      </c>
      <c r="F643" s="1135">
        <f t="shared" si="91"/>
        <v>0</v>
      </c>
      <c r="G643" s="1135">
        <f t="shared" si="92"/>
        <v>0</v>
      </c>
      <c r="H643" s="1140">
        <f t="shared" si="95"/>
        <v>0</v>
      </c>
      <c r="I643" s="1135">
        <v>0</v>
      </c>
      <c r="J643" s="1135">
        <v>0</v>
      </c>
      <c r="K643" s="1140"/>
      <c r="L643" s="1140"/>
      <c r="M643" s="1140">
        <f t="shared" si="96"/>
        <v>0</v>
      </c>
      <c r="N643" s="1140">
        <f t="shared" si="97"/>
        <v>0</v>
      </c>
      <c r="O643" s="1148">
        <f t="shared" si="93"/>
        <v>0</v>
      </c>
      <c r="P643" s="1054">
        <f t="shared" si="94"/>
        <v>0</v>
      </c>
    </row>
    <row r="644" spans="1:16" ht="29" outlineLevel="1" x14ac:dyDescent="0.25">
      <c r="A644" s="1151">
        <f t="shared" si="98"/>
        <v>8.1</v>
      </c>
      <c r="B644" s="1157" t="str">
        <f t="shared" si="98"/>
        <v>Procurement of new pelton wheel runners (2 Nos.) for Stage II at KGSC, Pophali</v>
      </c>
      <c r="C644" s="1151" t="str">
        <f t="shared" si="98"/>
        <v>MERC/CAPEX/20172018/04421</v>
      </c>
      <c r="D644" s="1052">
        <f t="shared" si="98"/>
        <v>43032</v>
      </c>
      <c r="E644" s="1152">
        <f t="shared" si="98"/>
        <v>13.07</v>
      </c>
      <c r="F644" s="1135">
        <f t="shared" si="91"/>
        <v>5.19</v>
      </c>
      <c r="G644" s="1135">
        <f t="shared" si="92"/>
        <v>0</v>
      </c>
      <c r="H644" s="1146">
        <f t="shared" si="95"/>
        <v>5.19</v>
      </c>
      <c r="I644" s="1147">
        <v>5.19</v>
      </c>
      <c r="J644" s="1147">
        <v>10.38</v>
      </c>
      <c r="K644" s="1146"/>
      <c r="L644" s="1146"/>
      <c r="M644" s="1146">
        <f t="shared" si="96"/>
        <v>10.38</v>
      </c>
      <c r="N644" s="1146">
        <f t="shared" si="97"/>
        <v>0</v>
      </c>
      <c r="O644" s="1148">
        <f t="shared" si="93"/>
        <v>10.38</v>
      </c>
      <c r="P644" s="1054">
        <f t="shared" si="94"/>
        <v>0</v>
      </c>
    </row>
    <row r="645" spans="1:16" outlineLevel="1" x14ac:dyDescent="0.25">
      <c r="A645" s="1158">
        <f t="shared" si="98"/>
        <v>11</v>
      </c>
      <c r="B645" s="1142" t="str">
        <f t="shared" si="98"/>
        <v>Implementation of 12 Nos. of various schemes at KGSC, Pophali.</v>
      </c>
      <c r="C645" s="1143" t="str">
        <f t="shared" si="98"/>
        <v>MERC/CAPEX/2019-2020/01</v>
      </c>
      <c r="D645" s="1144">
        <f t="shared" si="98"/>
        <v>43609</v>
      </c>
      <c r="E645" s="1145">
        <f t="shared" si="98"/>
        <v>26.891000000000002</v>
      </c>
      <c r="F645" s="1135">
        <f t="shared" si="91"/>
        <v>0</v>
      </c>
      <c r="G645" s="1135">
        <f t="shared" si="92"/>
        <v>0</v>
      </c>
      <c r="H645" s="1146">
        <f t="shared" si="95"/>
        <v>0</v>
      </c>
      <c r="I645" s="1147">
        <v>0</v>
      </c>
      <c r="J645" s="1147">
        <v>0</v>
      </c>
      <c r="K645" s="1146"/>
      <c r="L645" s="1146"/>
      <c r="M645" s="1146">
        <f t="shared" si="96"/>
        <v>0</v>
      </c>
      <c r="N645" s="1146">
        <f t="shared" si="97"/>
        <v>0</v>
      </c>
      <c r="O645" s="1148">
        <f t="shared" si="93"/>
        <v>0</v>
      </c>
      <c r="P645" s="1054">
        <f t="shared" si="94"/>
        <v>0</v>
      </c>
    </row>
    <row r="646" spans="1:16" ht="29" outlineLevel="1" x14ac:dyDescent="0.25">
      <c r="A646" s="1151">
        <f t="shared" si="98"/>
        <v>11.1</v>
      </c>
      <c r="B646" s="1157" t="str">
        <f t="shared" si="98"/>
        <v>Replacement of  UGB (8 Nos), LGB (8 Nos) &amp; Generator air coolers (8 Nos) for Stage-I</v>
      </c>
      <c r="C646" s="1151" t="str">
        <f t="shared" si="98"/>
        <v>MERC/CAPEX/2019-2020/01</v>
      </c>
      <c r="D646" s="1052">
        <f t="shared" si="98"/>
        <v>43609</v>
      </c>
      <c r="E646" s="1152">
        <f t="shared" si="98"/>
        <v>1.3440000000000001</v>
      </c>
      <c r="F646" s="1135">
        <f t="shared" si="91"/>
        <v>0.85</v>
      </c>
      <c r="G646" s="1135">
        <f t="shared" si="92"/>
        <v>0.85</v>
      </c>
      <c r="H646" s="1146">
        <f t="shared" si="95"/>
        <v>0</v>
      </c>
      <c r="I646" s="1147">
        <v>0</v>
      </c>
      <c r="J646" s="1147">
        <v>0</v>
      </c>
      <c r="K646" s="1146"/>
      <c r="L646" s="1146"/>
      <c r="M646" s="1146">
        <f t="shared" si="96"/>
        <v>0</v>
      </c>
      <c r="N646" s="1146">
        <f t="shared" si="97"/>
        <v>0</v>
      </c>
      <c r="O646" s="1148">
        <f t="shared" si="93"/>
        <v>0</v>
      </c>
      <c r="P646" s="1054">
        <f t="shared" si="94"/>
        <v>0</v>
      </c>
    </row>
    <row r="647" spans="1:16" ht="43.5" outlineLevel="1" x14ac:dyDescent="0.25">
      <c r="A647" s="1151">
        <f t="shared" si="98"/>
        <v>11.2</v>
      </c>
      <c r="B647" s="1157" t="str">
        <f t="shared" si="98"/>
        <v>Retrofitting of Generator &amp; Gen-Transformer relays by new numerical protection system at Koyna Dam Power House (KDPH) Koynanagar</v>
      </c>
      <c r="C647" s="1151" t="str">
        <f t="shared" si="98"/>
        <v>MERC/CAPEX/2019-2020/01</v>
      </c>
      <c r="D647" s="1052">
        <f t="shared" si="98"/>
        <v>43609</v>
      </c>
      <c r="E647" s="1152">
        <f t="shared" si="98"/>
        <v>1.097</v>
      </c>
      <c r="F647" s="1135">
        <f t="shared" si="91"/>
        <v>1.08</v>
      </c>
      <c r="G647" s="1135">
        <f t="shared" si="92"/>
        <v>1.08</v>
      </c>
      <c r="H647" s="1146">
        <f t="shared" si="95"/>
        <v>0</v>
      </c>
      <c r="I647" s="1147">
        <v>0</v>
      </c>
      <c r="J647" s="1147">
        <v>0</v>
      </c>
      <c r="K647" s="1146"/>
      <c r="L647" s="1146"/>
      <c r="M647" s="1146">
        <f t="shared" si="96"/>
        <v>0</v>
      </c>
      <c r="N647" s="1146">
        <f t="shared" si="97"/>
        <v>0</v>
      </c>
      <c r="O647" s="1148">
        <f t="shared" si="93"/>
        <v>0</v>
      </c>
      <c r="P647" s="1054">
        <f t="shared" si="94"/>
        <v>0</v>
      </c>
    </row>
    <row r="648" spans="1:16" ht="29" outlineLevel="1" x14ac:dyDescent="0.25">
      <c r="A648" s="1137">
        <f t="shared" si="98"/>
        <v>11.3</v>
      </c>
      <c r="B648" s="1138" t="str">
        <f t="shared" si="98"/>
        <v>Replacement of two 220V Battery chargers with 220V dual float cum boost (60A) battery Charger including DCDB at KDPH, Koynanagar</v>
      </c>
      <c r="C648" s="1137" t="str">
        <f t="shared" si="98"/>
        <v>MERC/CAPEX/2019-2020/01</v>
      </c>
      <c r="D648" s="1053">
        <f t="shared" si="98"/>
        <v>43609</v>
      </c>
      <c r="E648" s="1139">
        <f t="shared" si="98"/>
        <v>0.20200000000000001</v>
      </c>
      <c r="F648" s="1135">
        <f t="shared" si="91"/>
        <v>0.137824</v>
      </c>
      <c r="G648" s="1135">
        <f t="shared" si="92"/>
        <v>0.137824</v>
      </c>
      <c r="H648" s="1140">
        <f t="shared" si="95"/>
        <v>0</v>
      </c>
      <c r="I648" s="1135">
        <v>0</v>
      </c>
      <c r="J648" s="1135">
        <v>0</v>
      </c>
      <c r="K648" s="1140"/>
      <c r="L648" s="1140"/>
      <c r="M648" s="1140">
        <f t="shared" si="96"/>
        <v>0</v>
      </c>
      <c r="N648" s="1140">
        <f t="shared" si="97"/>
        <v>0</v>
      </c>
      <c r="O648" s="1148">
        <f t="shared" si="93"/>
        <v>0</v>
      </c>
      <c r="P648" s="1054">
        <f t="shared" si="94"/>
        <v>0</v>
      </c>
    </row>
    <row r="649" spans="1:16" ht="43.5" outlineLevel="1" x14ac:dyDescent="0.25">
      <c r="A649" s="1151">
        <f t="shared" si="98"/>
        <v>11.4</v>
      </c>
      <c r="B649" s="1157" t="str">
        <f t="shared" si="98"/>
        <v>Replacement of 220KV current transformer (54 Nos), Potential transformer (13 Nos),110KV Current Transformer (14 Nos)&amp; Potential Transformer (4 Nos),Stage-III.</v>
      </c>
      <c r="C649" s="1151" t="str">
        <f t="shared" si="98"/>
        <v>MERC/CAPEX/2019-2020/01</v>
      </c>
      <c r="D649" s="1052">
        <f t="shared" si="98"/>
        <v>43609</v>
      </c>
      <c r="E649" s="1152">
        <f t="shared" si="98"/>
        <v>5.2809999999999997</v>
      </c>
      <c r="F649" s="1135">
        <f t="shared" si="91"/>
        <v>0</v>
      </c>
      <c r="G649" s="1135">
        <f t="shared" si="92"/>
        <v>0</v>
      </c>
      <c r="H649" s="1146">
        <f t="shared" si="95"/>
        <v>0</v>
      </c>
      <c r="I649" s="1147">
        <v>5.28</v>
      </c>
      <c r="J649" s="1147">
        <v>5.28</v>
      </c>
      <c r="K649" s="1146"/>
      <c r="L649" s="1146"/>
      <c r="M649" s="1146">
        <f t="shared" si="96"/>
        <v>5.28</v>
      </c>
      <c r="N649" s="1146">
        <f t="shared" si="97"/>
        <v>0</v>
      </c>
      <c r="O649" s="1148">
        <f t="shared" si="93"/>
        <v>5.28</v>
      </c>
      <c r="P649" s="1054">
        <f t="shared" si="94"/>
        <v>0</v>
      </c>
    </row>
    <row r="650" spans="1:16" outlineLevel="1" x14ac:dyDescent="0.25">
      <c r="A650" s="1151">
        <f t="shared" si="98"/>
        <v>11.5</v>
      </c>
      <c r="B650" s="1157" t="str">
        <f t="shared" si="98"/>
        <v>Replacement of Generator Air Cooler (32 Nos), St-III</v>
      </c>
      <c r="C650" s="1151" t="str">
        <f t="shared" si="98"/>
        <v>MERC/CAPEX/2019-2020/01</v>
      </c>
      <c r="D650" s="1052">
        <f t="shared" si="98"/>
        <v>43609</v>
      </c>
      <c r="E650" s="1152">
        <f t="shared" si="98"/>
        <v>2.4129999999999998</v>
      </c>
      <c r="F650" s="1135">
        <f t="shared" si="91"/>
        <v>2.0541399999999999</v>
      </c>
      <c r="G650" s="1135">
        <f t="shared" si="92"/>
        <v>2.054144</v>
      </c>
      <c r="H650" s="1146">
        <f t="shared" si="95"/>
        <v>-4.0000000001150227E-6</v>
      </c>
      <c r="I650" s="1147">
        <v>0</v>
      </c>
      <c r="J650" s="1147">
        <v>0</v>
      </c>
      <c r="K650" s="1146"/>
      <c r="L650" s="1146"/>
      <c r="M650" s="1146">
        <f t="shared" si="96"/>
        <v>0</v>
      </c>
      <c r="N650" s="1146">
        <f t="shared" si="97"/>
        <v>-4.0000000001150227E-6</v>
      </c>
      <c r="O650" s="1148">
        <f t="shared" si="93"/>
        <v>0</v>
      </c>
      <c r="P650" s="1054">
        <f t="shared" si="94"/>
        <v>0</v>
      </c>
    </row>
    <row r="651" spans="1:16" ht="29" outlineLevel="1" x14ac:dyDescent="0.25">
      <c r="A651" s="1137">
        <f t="shared" ref="A651:E666" si="99">A448</f>
        <v>11.6</v>
      </c>
      <c r="B651" s="1138" t="str">
        <f t="shared" si="99"/>
        <v>Replacement of 48 Volt, 1000 AH tubular battery set with 48 Volt, 750AH Plante type battery set at KGSC, Stage-III</v>
      </c>
      <c r="C651" s="1137" t="str">
        <f t="shared" si="99"/>
        <v>MERC/CAPEX/2019-2020/01</v>
      </c>
      <c r="D651" s="1053">
        <f t="shared" si="99"/>
        <v>43609</v>
      </c>
      <c r="E651" s="1139">
        <f t="shared" si="99"/>
        <v>0.318</v>
      </c>
      <c r="F651" s="1135">
        <f t="shared" si="91"/>
        <v>0.30941800000000003</v>
      </c>
      <c r="G651" s="1135">
        <f t="shared" si="92"/>
        <v>0.30941800000000003</v>
      </c>
      <c r="H651" s="1140">
        <f t="shared" si="95"/>
        <v>0</v>
      </c>
      <c r="I651" s="1135">
        <v>0</v>
      </c>
      <c r="J651" s="1135">
        <v>0</v>
      </c>
      <c r="K651" s="1140"/>
      <c r="L651" s="1140"/>
      <c r="M651" s="1140">
        <f t="shared" si="96"/>
        <v>0</v>
      </c>
      <c r="N651" s="1140">
        <f t="shared" si="97"/>
        <v>0</v>
      </c>
      <c r="O651" s="1148">
        <f t="shared" si="93"/>
        <v>0</v>
      </c>
      <c r="P651" s="1054">
        <f t="shared" si="94"/>
        <v>0</v>
      </c>
    </row>
    <row r="652" spans="1:16" ht="29" outlineLevel="1" x14ac:dyDescent="0.25">
      <c r="A652" s="1137">
        <f t="shared" si="99"/>
        <v>11.7</v>
      </c>
      <c r="B652" s="1138" t="str">
        <f t="shared" si="99"/>
        <v>Replacement of 220V-150AH Battery set with Ni-Cad type, along with standard accessories for UPS scheme at Stage-IV</v>
      </c>
      <c r="C652" s="1137" t="str">
        <f t="shared" si="99"/>
        <v>MERC/CAPEX/2019-2020/01</v>
      </c>
      <c r="D652" s="1053">
        <f t="shared" si="99"/>
        <v>43609</v>
      </c>
      <c r="E652" s="1139">
        <f t="shared" si="99"/>
        <v>0.27200000000000002</v>
      </c>
      <c r="F652" s="1135">
        <f t="shared" si="91"/>
        <v>0.25759480000000001</v>
      </c>
      <c r="G652" s="1135">
        <f t="shared" si="92"/>
        <v>0.25759480000000001</v>
      </c>
      <c r="H652" s="1140">
        <f t="shared" si="95"/>
        <v>0</v>
      </c>
      <c r="I652" s="1135">
        <v>0</v>
      </c>
      <c r="J652" s="1135">
        <v>0</v>
      </c>
      <c r="K652" s="1140"/>
      <c r="L652" s="1140"/>
      <c r="M652" s="1140">
        <f t="shared" si="96"/>
        <v>0</v>
      </c>
      <c r="N652" s="1140">
        <f t="shared" si="97"/>
        <v>0</v>
      </c>
      <c r="O652" s="1148">
        <f t="shared" si="93"/>
        <v>0</v>
      </c>
      <c r="P652" s="1054">
        <f t="shared" si="94"/>
        <v>0</v>
      </c>
    </row>
    <row r="653" spans="1:16" outlineLevel="1" x14ac:dyDescent="0.25">
      <c r="A653" s="1137">
        <f t="shared" si="99"/>
        <v>11.8</v>
      </c>
      <c r="B653" s="1138" t="str">
        <f t="shared" si="99"/>
        <v>Reliability enhancement of Gas Insulated Switchyard Stage-IV.</v>
      </c>
      <c r="C653" s="1137" t="str">
        <f t="shared" si="99"/>
        <v>MERC/CAPEX/2019-2020/01</v>
      </c>
      <c r="D653" s="1053">
        <f t="shared" si="99"/>
        <v>43609</v>
      </c>
      <c r="E653" s="1139">
        <f t="shared" si="99"/>
        <v>10.472</v>
      </c>
      <c r="F653" s="1135">
        <f t="shared" si="91"/>
        <v>0</v>
      </c>
      <c r="G653" s="1135">
        <f t="shared" si="92"/>
        <v>0</v>
      </c>
      <c r="H653" s="1140">
        <f t="shared" si="95"/>
        <v>0</v>
      </c>
      <c r="I653" s="1135">
        <v>0</v>
      </c>
      <c r="J653" s="1135">
        <v>0</v>
      </c>
      <c r="K653" s="1140"/>
      <c r="L653" s="1140"/>
      <c r="M653" s="1140">
        <f t="shared" si="96"/>
        <v>0</v>
      </c>
      <c r="N653" s="1140">
        <f t="shared" si="97"/>
        <v>0</v>
      </c>
      <c r="O653" s="1148">
        <f t="shared" si="93"/>
        <v>0</v>
      </c>
      <c r="P653" s="1054">
        <f t="shared" si="94"/>
        <v>0</v>
      </c>
    </row>
    <row r="654" spans="1:16" ht="29" outlineLevel="1" x14ac:dyDescent="0.25">
      <c r="A654" s="1151">
        <f t="shared" si="99"/>
        <v>11.9</v>
      </c>
      <c r="B654" s="1157" t="str">
        <f t="shared" si="99"/>
        <v>Up-gradation of Vibration system at all units of Stage-IV:Stage-IV, KGSC, Pophali</v>
      </c>
      <c r="C654" s="1151" t="str">
        <f t="shared" si="99"/>
        <v>MERC/CAPEX/2019-2020/01</v>
      </c>
      <c r="D654" s="1052">
        <f t="shared" si="99"/>
        <v>43609</v>
      </c>
      <c r="E654" s="1152">
        <f t="shared" si="99"/>
        <v>1.4430000000000001</v>
      </c>
      <c r="F654" s="1135">
        <f t="shared" si="91"/>
        <v>1.5040594999999999</v>
      </c>
      <c r="G654" s="1135">
        <f t="shared" si="92"/>
        <v>1.5040595000000001</v>
      </c>
      <c r="H654" s="1146">
        <f t="shared" si="95"/>
        <v>0</v>
      </c>
      <c r="I654" s="1147">
        <v>0</v>
      </c>
      <c r="J654" s="1147">
        <v>0</v>
      </c>
      <c r="K654" s="1146"/>
      <c r="L654" s="1146"/>
      <c r="M654" s="1146">
        <f t="shared" si="96"/>
        <v>0</v>
      </c>
      <c r="N654" s="1146">
        <f t="shared" si="97"/>
        <v>0</v>
      </c>
      <c r="O654" s="1148">
        <f t="shared" si="93"/>
        <v>0</v>
      </c>
      <c r="P654" s="1054">
        <f t="shared" si="94"/>
        <v>0</v>
      </c>
    </row>
    <row r="655" spans="1:16" ht="29" outlineLevel="1" x14ac:dyDescent="0.25">
      <c r="A655" s="1159" t="str">
        <f t="shared" si="99"/>
        <v>11.10</v>
      </c>
      <c r="B655" s="1138" t="str">
        <f t="shared" si="99"/>
        <v>Replacement of station battery set of 220V, 2000Ah capacity at Stage-IV.</v>
      </c>
      <c r="C655" s="1137" t="str">
        <f t="shared" si="99"/>
        <v>MERC/CAPEX/2019-2020/01</v>
      </c>
      <c r="D655" s="1053">
        <f t="shared" si="99"/>
        <v>43609</v>
      </c>
      <c r="E655" s="1139">
        <f t="shared" si="99"/>
        <v>2.3849999999999998</v>
      </c>
      <c r="F655" s="1135">
        <f t="shared" si="91"/>
        <v>2.3648853999999999</v>
      </c>
      <c r="G655" s="1135">
        <f t="shared" si="92"/>
        <v>2.3648853999999999</v>
      </c>
      <c r="H655" s="1140">
        <f t="shared" si="95"/>
        <v>0</v>
      </c>
      <c r="I655" s="1135">
        <v>0</v>
      </c>
      <c r="J655" s="1135">
        <v>0</v>
      </c>
      <c r="K655" s="1140"/>
      <c r="L655" s="1140"/>
      <c r="M655" s="1140">
        <f t="shared" si="96"/>
        <v>0</v>
      </c>
      <c r="N655" s="1140">
        <f t="shared" si="97"/>
        <v>0</v>
      </c>
      <c r="O655" s="1148">
        <f t="shared" si="93"/>
        <v>0</v>
      </c>
      <c r="P655" s="1054">
        <f t="shared" si="94"/>
        <v>0</v>
      </c>
    </row>
    <row r="656" spans="1:16" ht="29" outlineLevel="1" x14ac:dyDescent="0.25">
      <c r="A656" s="1151">
        <f t="shared" si="99"/>
        <v>11.11</v>
      </c>
      <c r="B656" s="1157" t="str">
        <f t="shared" si="99"/>
        <v>Renovations and modernization of 1500kg capacity passenger cum goods lifts (2 Nos) for KGSC, Stage-IV</v>
      </c>
      <c r="C656" s="1151" t="str">
        <f t="shared" si="99"/>
        <v>MERC/CAPEX/2019-2020/01</v>
      </c>
      <c r="D656" s="1052">
        <f t="shared" si="99"/>
        <v>43609</v>
      </c>
      <c r="E656" s="1152">
        <f t="shared" si="99"/>
        <v>0.96799999999999997</v>
      </c>
      <c r="F656" s="1135">
        <f t="shared" si="91"/>
        <v>0.852078</v>
      </c>
      <c r="G656" s="1135">
        <f t="shared" si="92"/>
        <v>0.852078</v>
      </c>
      <c r="H656" s="1146">
        <f t="shared" si="95"/>
        <v>0</v>
      </c>
      <c r="I656" s="1147">
        <v>0</v>
      </c>
      <c r="J656" s="1147">
        <v>0</v>
      </c>
      <c r="K656" s="1146"/>
      <c r="L656" s="1146"/>
      <c r="M656" s="1146">
        <f t="shared" si="96"/>
        <v>0</v>
      </c>
      <c r="N656" s="1146">
        <f t="shared" si="97"/>
        <v>0</v>
      </c>
      <c r="O656" s="1148">
        <f t="shared" si="93"/>
        <v>0</v>
      </c>
      <c r="P656" s="1054">
        <f t="shared" si="94"/>
        <v>0</v>
      </c>
    </row>
    <row r="657" spans="1:16" ht="43.5" outlineLevel="1" x14ac:dyDescent="0.25">
      <c r="A657" s="1137">
        <f t="shared" si="99"/>
        <v>11.12</v>
      </c>
      <c r="B657" s="1138" t="str">
        <f t="shared" si="99"/>
        <v>Replacement of existing 3x7.5 TR Air conditioning package units at Stage-I&amp;II control room by new 3x11 TR Air conditioning package units</v>
      </c>
      <c r="C657" s="1137" t="str">
        <f t="shared" si="99"/>
        <v>MERC/CAPEX/2019-2020/01</v>
      </c>
      <c r="D657" s="1053">
        <f t="shared" si="99"/>
        <v>43609</v>
      </c>
      <c r="E657" s="1139">
        <f t="shared" si="99"/>
        <v>0.34499999999999997</v>
      </c>
      <c r="F657" s="1135">
        <f t="shared" si="91"/>
        <v>0.16909379999999999</v>
      </c>
      <c r="G657" s="1135">
        <f t="shared" si="92"/>
        <v>0.16909379999999999</v>
      </c>
      <c r="H657" s="1140">
        <f t="shared" si="95"/>
        <v>0</v>
      </c>
      <c r="I657" s="1135">
        <v>0</v>
      </c>
      <c r="J657" s="1135">
        <v>0</v>
      </c>
      <c r="K657" s="1140"/>
      <c r="L657" s="1140"/>
      <c r="M657" s="1140">
        <f t="shared" si="96"/>
        <v>0</v>
      </c>
      <c r="N657" s="1140">
        <f t="shared" si="97"/>
        <v>0</v>
      </c>
      <c r="O657" s="1148">
        <f t="shared" si="93"/>
        <v>0</v>
      </c>
      <c r="P657" s="1054">
        <f t="shared" si="94"/>
        <v>0</v>
      </c>
    </row>
    <row r="658" spans="1:16" outlineLevel="1" x14ac:dyDescent="0.25">
      <c r="A658" s="1137">
        <f t="shared" si="99"/>
        <v>0</v>
      </c>
      <c r="B658" s="1138" t="str">
        <f t="shared" si="99"/>
        <v>IDC</v>
      </c>
      <c r="C658" s="1137" t="str">
        <f t="shared" si="99"/>
        <v>MERC/CAPEX/2019-2020/01</v>
      </c>
      <c r="D658" s="1053">
        <f t="shared" si="99"/>
        <v>43609</v>
      </c>
      <c r="E658" s="1139">
        <f t="shared" si="99"/>
        <v>0.35099999999999998</v>
      </c>
      <c r="F658" s="1135">
        <f t="shared" si="91"/>
        <v>0</v>
      </c>
      <c r="G658" s="1135">
        <f t="shared" si="92"/>
        <v>0</v>
      </c>
      <c r="H658" s="1140">
        <f t="shared" si="95"/>
        <v>0</v>
      </c>
      <c r="I658" s="1135">
        <v>0</v>
      </c>
      <c r="J658" s="1135">
        <v>0</v>
      </c>
      <c r="K658" s="1140"/>
      <c r="L658" s="1140"/>
      <c r="M658" s="1140">
        <f t="shared" si="96"/>
        <v>0</v>
      </c>
      <c r="N658" s="1140">
        <f t="shared" si="97"/>
        <v>0</v>
      </c>
      <c r="O658" s="1148">
        <f t="shared" si="93"/>
        <v>0</v>
      </c>
      <c r="P658" s="1054">
        <f t="shared" si="94"/>
        <v>0</v>
      </c>
    </row>
    <row r="659" spans="1:16" ht="29" outlineLevel="1" x14ac:dyDescent="0.25">
      <c r="A659" s="1131">
        <f t="shared" si="99"/>
        <v>12</v>
      </c>
      <c r="B659" s="1132" t="str">
        <f t="shared" si="99"/>
        <v>Upgradation of Governing System at Stage-I, KDPH&amp; Stage-III at KGSC, Pophali</v>
      </c>
      <c r="C659" s="1131" t="str">
        <f t="shared" si="99"/>
        <v>MERC/CAPEX/2019-2020/0134</v>
      </c>
      <c r="D659" s="1133">
        <f t="shared" si="99"/>
        <v>43595</v>
      </c>
      <c r="E659" s="1134">
        <f t="shared" si="99"/>
        <v>19.165120000000002</v>
      </c>
      <c r="F659" s="1135">
        <f t="shared" si="91"/>
        <v>0</v>
      </c>
      <c r="G659" s="1135">
        <f t="shared" si="92"/>
        <v>0</v>
      </c>
      <c r="H659" s="1140">
        <f t="shared" si="95"/>
        <v>0</v>
      </c>
      <c r="I659" s="1135">
        <v>0</v>
      </c>
      <c r="J659" s="1135">
        <v>0</v>
      </c>
      <c r="K659" s="1140"/>
      <c r="L659" s="1140"/>
      <c r="M659" s="1140">
        <f t="shared" si="96"/>
        <v>0</v>
      </c>
      <c r="N659" s="1140">
        <f t="shared" si="97"/>
        <v>0</v>
      </c>
      <c r="O659" s="1148">
        <f t="shared" si="93"/>
        <v>0</v>
      </c>
      <c r="P659" s="1054">
        <f t="shared" si="94"/>
        <v>0</v>
      </c>
    </row>
    <row r="660" spans="1:16" ht="29" outlineLevel="1" x14ac:dyDescent="0.25">
      <c r="A660" s="1151">
        <f t="shared" si="99"/>
        <v>12.1</v>
      </c>
      <c r="B660" s="1157" t="str">
        <f t="shared" si="99"/>
        <v>Up gradation of DIGIPID1500 governing system with new governor (TSLG) for all units of stage-I</v>
      </c>
      <c r="C660" s="1151" t="str">
        <f t="shared" si="99"/>
        <v>MERC/CAPEX/2019-2020/0134</v>
      </c>
      <c r="D660" s="1052">
        <f t="shared" si="99"/>
        <v>43595</v>
      </c>
      <c r="E660" s="1152">
        <f t="shared" si="99"/>
        <v>6.0888</v>
      </c>
      <c r="F660" s="1135">
        <f t="shared" si="91"/>
        <v>3.89</v>
      </c>
      <c r="G660" s="1135">
        <f t="shared" si="92"/>
        <v>3.89</v>
      </c>
      <c r="H660" s="1146">
        <f t="shared" si="95"/>
        <v>0</v>
      </c>
      <c r="I660" s="1147">
        <v>0</v>
      </c>
      <c r="J660" s="1147">
        <v>0</v>
      </c>
      <c r="K660" s="1146"/>
      <c r="L660" s="1146"/>
      <c r="M660" s="1146">
        <f t="shared" ref="M660:M683" si="100">SUM(J660:L660)</f>
        <v>0</v>
      </c>
      <c r="N660" s="1146">
        <f t="shared" si="97"/>
        <v>0</v>
      </c>
      <c r="O660" s="1148">
        <f t="shared" si="93"/>
        <v>0</v>
      </c>
      <c r="P660" s="1054">
        <f t="shared" si="94"/>
        <v>0</v>
      </c>
    </row>
    <row r="661" spans="1:16" ht="29" outlineLevel="1" x14ac:dyDescent="0.25">
      <c r="A661" s="1151">
        <f t="shared" si="99"/>
        <v>12.2</v>
      </c>
      <c r="B661" s="1157" t="str">
        <f t="shared" si="99"/>
        <v>Up-gradation of governing system at Koyna Dam Power House (KDPH) Koynanagar</v>
      </c>
      <c r="C661" s="1151" t="str">
        <f t="shared" si="99"/>
        <v>MERC/CAPEX/2019-2020/0134</v>
      </c>
      <c r="D661" s="1052">
        <f t="shared" si="99"/>
        <v>43595</v>
      </c>
      <c r="E661" s="1152">
        <f t="shared" si="99"/>
        <v>2.9240400000000002</v>
      </c>
      <c r="F661" s="1135">
        <f t="shared" si="91"/>
        <v>1.41</v>
      </c>
      <c r="G661" s="1135">
        <f t="shared" si="92"/>
        <v>1.41</v>
      </c>
      <c r="H661" s="1146">
        <f t="shared" si="95"/>
        <v>0</v>
      </c>
      <c r="I661" s="1147">
        <v>0</v>
      </c>
      <c r="J661" s="1147">
        <v>0</v>
      </c>
      <c r="K661" s="1146"/>
      <c r="L661" s="1146"/>
      <c r="M661" s="1146">
        <f t="shared" si="100"/>
        <v>0</v>
      </c>
      <c r="N661" s="1146">
        <f t="shared" si="97"/>
        <v>0</v>
      </c>
      <c r="O661" s="1148">
        <f t="shared" si="93"/>
        <v>0</v>
      </c>
      <c r="P661" s="1054">
        <f t="shared" si="94"/>
        <v>0</v>
      </c>
    </row>
    <row r="662" spans="1:16" ht="29" outlineLevel="1" x14ac:dyDescent="0.25">
      <c r="A662" s="1151">
        <f t="shared" si="99"/>
        <v>12.3</v>
      </c>
      <c r="B662" s="1157" t="str">
        <f t="shared" si="99"/>
        <v>Up-gradation of the Governing system at Stage-III
&amp; Other Charges (P&amp;F, Insurance etc)</v>
      </c>
      <c r="C662" s="1151" t="str">
        <f t="shared" si="99"/>
        <v>MERC/CAPEX/2019-2020/0134</v>
      </c>
      <c r="D662" s="1052">
        <f t="shared" si="99"/>
        <v>43595</v>
      </c>
      <c r="E662" s="1152">
        <f t="shared" si="99"/>
        <v>9.5522800000000014</v>
      </c>
      <c r="F662" s="1135">
        <f t="shared" si="91"/>
        <v>4.5999999999999996</v>
      </c>
      <c r="G662" s="1135">
        <f t="shared" si="92"/>
        <v>4.5999999999999996</v>
      </c>
      <c r="H662" s="1146">
        <f t="shared" si="95"/>
        <v>0</v>
      </c>
      <c r="I662" s="1147">
        <v>0</v>
      </c>
      <c r="J662" s="1147">
        <v>0</v>
      </c>
      <c r="K662" s="1146"/>
      <c r="L662" s="1146"/>
      <c r="M662" s="1146">
        <f t="shared" si="100"/>
        <v>0</v>
      </c>
      <c r="N662" s="1146">
        <f t="shared" si="97"/>
        <v>0</v>
      </c>
      <c r="O662" s="1148">
        <f t="shared" si="93"/>
        <v>0</v>
      </c>
      <c r="P662" s="1054">
        <f t="shared" si="94"/>
        <v>0</v>
      </c>
    </row>
    <row r="663" spans="1:16" outlineLevel="1" x14ac:dyDescent="0.25">
      <c r="A663" s="1137">
        <f t="shared" si="99"/>
        <v>0</v>
      </c>
      <c r="B663" s="1138" t="str">
        <f t="shared" si="99"/>
        <v>IDC</v>
      </c>
      <c r="C663" s="1137" t="str">
        <f t="shared" si="99"/>
        <v>MERC/CAPEX/2019-2020/0134</v>
      </c>
      <c r="D663" s="1053">
        <f t="shared" si="99"/>
        <v>43595</v>
      </c>
      <c r="E663" s="1139">
        <f t="shared" si="99"/>
        <v>0.6</v>
      </c>
      <c r="F663" s="1135">
        <f t="shared" si="91"/>
        <v>0</v>
      </c>
      <c r="G663" s="1135">
        <f t="shared" si="92"/>
        <v>0</v>
      </c>
      <c r="H663" s="1140">
        <f t="shared" si="95"/>
        <v>0</v>
      </c>
      <c r="I663" s="1135">
        <v>0</v>
      </c>
      <c r="J663" s="1135">
        <v>0</v>
      </c>
      <c r="K663" s="1140"/>
      <c r="L663" s="1140"/>
      <c r="M663" s="1140">
        <f t="shared" si="100"/>
        <v>0</v>
      </c>
      <c r="N663" s="1140">
        <f t="shared" si="97"/>
        <v>0</v>
      </c>
      <c r="O663" s="1148">
        <f t="shared" si="93"/>
        <v>0</v>
      </c>
      <c r="P663" s="1054">
        <f t="shared" si="94"/>
        <v>0</v>
      </c>
    </row>
    <row r="664" spans="1:16" ht="29" outlineLevel="1" x14ac:dyDescent="0.25">
      <c r="A664" s="1131">
        <f t="shared" si="99"/>
        <v>13</v>
      </c>
      <c r="B664" s="1132" t="str">
        <f t="shared" si="99"/>
        <v>Refurbishment of 24 KV Generator Circuit Breakers (ABB Make) for four units at stage-IV, KGSC, Pophali</v>
      </c>
      <c r="C664" s="1131" t="str">
        <f t="shared" si="99"/>
        <v>MERC/CAPEX/2019-2020/388</v>
      </c>
      <c r="D664" s="1133">
        <f t="shared" si="99"/>
        <v>43664</v>
      </c>
      <c r="E664" s="1134">
        <f t="shared" si="99"/>
        <v>10.572639999999998</v>
      </c>
      <c r="F664" s="1135">
        <f t="shared" si="91"/>
        <v>0</v>
      </c>
      <c r="G664" s="1135">
        <f t="shared" si="92"/>
        <v>0</v>
      </c>
      <c r="H664" s="1140">
        <f t="shared" si="95"/>
        <v>0</v>
      </c>
      <c r="I664" s="1135">
        <v>0</v>
      </c>
      <c r="J664" s="1135">
        <v>0</v>
      </c>
      <c r="K664" s="1140"/>
      <c r="L664" s="1140"/>
      <c r="M664" s="1140">
        <f t="shared" si="100"/>
        <v>0</v>
      </c>
      <c r="N664" s="1140">
        <f t="shared" si="97"/>
        <v>0</v>
      </c>
      <c r="O664" s="1148">
        <f t="shared" si="93"/>
        <v>0</v>
      </c>
      <c r="P664" s="1054">
        <f t="shared" si="94"/>
        <v>0</v>
      </c>
    </row>
    <row r="665" spans="1:16" ht="29" outlineLevel="1" x14ac:dyDescent="0.25">
      <c r="A665" s="1151">
        <f t="shared" si="99"/>
        <v>13.1</v>
      </c>
      <c r="B665" s="1160" t="str">
        <f t="shared" si="99"/>
        <v>Supply  spares for 24KV Generator Circuit Breaker System refurbishment (For 4 Units)</v>
      </c>
      <c r="C665" s="1151" t="str">
        <f t="shared" si="99"/>
        <v>MERC/CAPEX/2019-2020/388</v>
      </c>
      <c r="D665" s="1052">
        <f t="shared" si="99"/>
        <v>43664</v>
      </c>
      <c r="E665" s="1152">
        <f t="shared" si="99"/>
        <v>6.5702399999999992</v>
      </c>
      <c r="F665" s="1135">
        <f t="shared" si="91"/>
        <v>6.5421399999999998</v>
      </c>
      <c r="G665" s="1135">
        <f t="shared" si="92"/>
        <v>6.5421399999999998</v>
      </c>
      <c r="H665" s="1146">
        <f t="shared" si="95"/>
        <v>0</v>
      </c>
      <c r="I665" s="1147">
        <v>0</v>
      </c>
      <c r="J665" s="1147">
        <v>0</v>
      </c>
      <c r="K665" s="1146"/>
      <c r="L665" s="1146"/>
      <c r="M665" s="1146">
        <f t="shared" si="100"/>
        <v>0</v>
      </c>
      <c r="N665" s="1146">
        <f t="shared" si="97"/>
        <v>0</v>
      </c>
      <c r="O665" s="1148">
        <f t="shared" si="93"/>
        <v>0</v>
      </c>
      <c r="P665" s="1054">
        <f t="shared" si="94"/>
        <v>0</v>
      </c>
    </row>
    <row r="666" spans="1:16" ht="72.5" outlineLevel="1" x14ac:dyDescent="0.25">
      <c r="A666" s="1151">
        <f t="shared" si="99"/>
        <v>13.2</v>
      </c>
      <c r="B666" s="1160" t="str">
        <f t="shared" si="99"/>
        <v>Supervision charges for 24 KV Generator Circuit Breaker System Unit. Preparation charges, Travel &amp; transportation charges, local conveyance.
 Lumpsum rental charges of necessary tools &amp; tackles required during O/H work charges</v>
      </c>
      <c r="C666" s="1151" t="str">
        <f t="shared" si="99"/>
        <v>MERC/CAPEX/2019-2020/388</v>
      </c>
      <c r="D666" s="1052">
        <f t="shared" si="99"/>
        <v>43664</v>
      </c>
      <c r="E666" s="1152">
        <f t="shared" si="99"/>
        <v>3.8703999999999996</v>
      </c>
      <c r="F666" s="1135">
        <f t="shared" si="91"/>
        <v>3.8216000000000001</v>
      </c>
      <c r="G666" s="1135">
        <f t="shared" si="92"/>
        <v>3.8216000000000001</v>
      </c>
      <c r="H666" s="1146">
        <f t="shared" si="95"/>
        <v>0</v>
      </c>
      <c r="I666" s="1147">
        <v>0</v>
      </c>
      <c r="J666" s="1147">
        <v>0</v>
      </c>
      <c r="K666" s="1146"/>
      <c r="L666" s="1146"/>
      <c r="M666" s="1146">
        <f t="shared" si="100"/>
        <v>0</v>
      </c>
      <c r="N666" s="1146">
        <f t="shared" si="97"/>
        <v>0</v>
      </c>
      <c r="O666" s="1148">
        <f t="shared" si="93"/>
        <v>0</v>
      </c>
      <c r="P666" s="1054">
        <f t="shared" si="94"/>
        <v>0</v>
      </c>
    </row>
    <row r="667" spans="1:16" outlineLevel="1" x14ac:dyDescent="0.25">
      <c r="A667" s="1137">
        <f t="shared" ref="A667:E682" si="101">A464</f>
        <v>0</v>
      </c>
      <c r="B667" s="1161" t="str">
        <f t="shared" si="101"/>
        <v>IDC</v>
      </c>
      <c r="C667" s="1137" t="str">
        <f t="shared" si="101"/>
        <v>MERC/CAPEX/2019-2020/388</v>
      </c>
      <c r="D667" s="1053">
        <f t="shared" si="101"/>
        <v>43664</v>
      </c>
      <c r="E667" s="1139">
        <f t="shared" si="101"/>
        <v>0.13200000000000001</v>
      </c>
      <c r="F667" s="1135">
        <f t="shared" si="91"/>
        <v>0</v>
      </c>
      <c r="G667" s="1135">
        <f t="shared" si="92"/>
        <v>0</v>
      </c>
      <c r="H667" s="1140">
        <f t="shared" si="95"/>
        <v>0</v>
      </c>
      <c r="I667" s="1135">
        <v>0</v>
      </c>
      <c r="J667" s="1135">
        <v>0</v>
      </c>
      <c r="K667" s="1140"/>
      <c r="L667" s="1140"/>
      <c r="M667" s="1140">
        <f t="shared" si="100"/>
        <v>0</v>
      </c>
      <c r="N667" s="1140">
        <f t="shared" si="97"/>
        <v>0</v>
      </c>
      <c r="O667" s="1148">
        <f t="shared" si="93"/>
        <v>0</v>
      </c>
      <c r="P667" s="1054">
        <f t="shared" si="94"/>
        <v>0</v>
      </c>
    </row>
    <row r="668" spans="1:16" ht="29" outlineLevel="1" x14ac:dyDescent="0.25">
      <c r="A668" s="1131">
        <f t="shared" si="101"/>
        <v>15</v>
      </c>
      <c r="B668" s="1132" t="str">
        <f t="shared" si="101"/>
        <v>Up-gradation of Excitation system at Stage-I&amp;II, PLC &amp; SCADA system at Stage-II and DG Set at Stage-IV at KGSC, Pophali</v>
      </c>
      <c r="C668" s="1131" t="str">
        <f t="shared" si="101"/>
        <v>MERC/CAPEX/2019-2020/800</v>
      </c>
      <c r="D668" s="1133">
        <f t="shared" si="101"/>
        <v>43735</v>
      </c>
      <c r="E668" s="1134">
        <f t="shared" si="101"/>
        <v>9.8630000000000013</v>
      </c>
      <c r="F668" s="1135">
        <f t="shared" si="91"/>
        <v>0</v>
      </c>
      <c r="G668" s="1135">
        <f t="shared" si="92"/>
        <v>0</v>
      </c>
      <c r="H668" s="1140">
        <f t="shared" si="95"/>
        <v>0</v>
      </c>
      <c r="I668" s="1135">
        <v>0</v>
      </c>
      <c r="J668" s="1135">
        <v>0</v>
      </c>
      <c r="K668" s="1140"/>
      <c r="L668" s="1140"/>
      <c r="M668" s="1140">
        <f t="shared" si="100"/>
        <v>0</v>
      </c>
      <c r="N668" s="1140">
        <f t="shared" si="97"/>
        <v>0</v>
      </c>
      <c r="O668" s="1148">
        <f t="shared" si="93"/>
        <v>0</v>
      </c>
      <c r="P668" s="1054">
        <f t="shared" si="94"/>
        <v>0</v>
      </c>
    </row>
    <row r="669" spans="1:16" ht="29" outlineLevel="1" x14ac:dyDescent="0.25">
      <c r="A669" s="1151">
        <f t="shared" si="101"/>
        <v>15.1</v>
      </c>
      <c r="B669" s="1157" t="str">
        <f t="shared" si="101"/>
        <v>Up gradation of Stage-I&amp;II(4x70MW+4x80 MW) Static Semipol Excitation System with Latest Advanced Excitation System</v>
      </c>
      <c r="C669" s="1151" t="str">
        <f t="shared" si="101"/>
        <v>MERC/CAPEX/2019-2020/800</v>
      </c>
      <c r="D669" s="1052">
        <f t="shared" si="101"/>
        <v>43735</v>
      </c>
      <c r="E669" s="1152">
        <f t="shared" si="101"/>
        <v>9.8630000000000013</v>
      </c>
      <c r="F669" s="1135">
        <f t="shared" si="91"/>
        <v>5.7629999999999999</v>
      </c>
      <c r="G669" s="1135">
        <f t="shared" si="92"/>
        <v>5.76</v>
      </c>
      <c r="H669" s="1146">
        <f t="shared" si="95"/>
        <v>3.0000000000001137E-3</v>
      </c>
      <c r="I669" s="1147">
        <v>0</v>
      </c>
      <c r="J669" s="1147">
        <v>0</v>
      </c>
      <c r="K669" s="1146"/>
      <c r="L669" s="1146"/>
      <c r="M669" s="1146">
        <f t="shared" si="100"/>
        <v>0</v>
      </c>
      <c r="N669" s="1146">
        <f t="shared" si="97"/>
        <v>3.0000000000001137E-3</v>
      </c>
      <c r="O669" s="1148">
        <f t="shared" si="93"/>
        <v>0</v>
      </c>
      <c r="P669" s="1054">
        <f t="shared" si="94"/>
        <v>0</v>
      </c>
    </row>
    <row r="670" spans="1:16" ht="29" outlineLevel="1" x14ac:dyDescent="0.25">
      <c r="A670" s="1151">
        <f t="shared" si="101"/>
        <v>15.2</v>
      </c>
      <c r="B670" s="1157" t="str">
        <f t="shared" si="101"/>
        <v>Up gradation of existing unit PLC and SCADA automation of 4x80 MW Koyna stage-II units</v>
      </c>
      <c r="C670" s="1151" t="str">
        <f t="shared" si="101"/>
        <v>MERC/CAPEX/2019-2020/800</v>
      </c>
      <c r="D670" s="1052">
        <f t="shared" si="101"/>
        <v>43735</v>
      </c>
      <c r="E670" s="1152">
        <f t="shared" si="101"/>
        <v>4.2320000000000002</v>
      </c>
      <c r="F670" s="1135">
        <f t="shared" si="91"/>
        <v>4.3</v>
      </c>
      <c r="G670" s="1135">
        <f t="shared" si="92"/>
        <v>4.3</v>
      </c>
      <c r="H670" s="1146">
        <f t="shared" si="95"/>
        <v>0</v>
      </c>
      <c r="I670" s="1147">
        <v>0</v>
      </c>
      <c r="J670" s="1147">
        <v>0</v>
      </c>
      <c r="K670" s="1146"/>
      <c r="L670" s="1146"/>
      <c r="M670" s="1146">
        <f t="shared" si="100"/>
        <v>0</v>
      </c>
      <c r="N670" s="1146">
        <f t="shared" si="97"/>
        <v>0</v>
      </c>
      <c r="O670" s="1148">
        <f t="shared" si="93"/>
        <v>0</v>
      </c>
      <c r="P670" s="1054">
        <f t="shared" si="94"/>
        <v>0</v>
      </c>
    </row>
    <row r="671" spans="1:16" outlineLevel="1" x14ac:dyDescent="0.25">
      <c r="A671" s="1151">
        <f t="shared" si="101"/>
        <v>15.3</v>
      </c>
      <c r="B671" s="1157" t="str">
        <f t="shared" si="101"/>
        <v>Up gradation of one 1500 KVA DG set, at KGSC, Stage-IV</v>
      </c>
      <c r="C671" s="1151" t="str">
        <f t="shared" si="101"/>
        <v>MERC/CAPEX/2019-2020/800</v>
      </c>
      <c r="D671" s="1052">
        <f t="shared" si="101"/>
        <v>43735</v>
      </c>
      <c r="E671" s="1152">
        <f t="shared" si="101"/>
        <v>1.6</v>
      </c>
      <c r="F671" s="1135">
        <f t="shared" si="91"/>
        <v>1.81</v>
      </c>
      <c r="G671" s="1135">
        <f t="shared" si="92"/>
        <v>1.81</v>
      </c>
      <c r="H671" s="1146">
        <f t="shared" si="95"/>
        <v>0</v>
      </c>
      <c r="I671" s="1147">
        <v>0</v>
      </c>
      <c r="J671" s="1147">
        <v>0</v>
      </c>
      <c r="K671" s="1146"/>
      <c r="L671" s="1146"/>
      <c r="M671" s="1146">
        <f t="shared" si="100"/>
        <v>0</v>
      </c>
      <c r="N671" s="1146">
        <f t="shared" si="97"/>
        <v>0</v>
      </c>
      <c r="O671" s="1148">
        <f t="shared" si="93"/>
        <v>0</v>
      </c>
      <c r="P671" s="1054">
        <f t="shared" si="94"/>
        <v>0</v>
      </c>
    </row>
    <row r="672" spans="1:16" outlineLevel="1" x14ac:dyDescent="0.25">
      <c r="A672" s="1137">
        <f t="shared" si="101"/>
        <v>0</v>
      </c>
      <c r="B672" s="1138" t="str">
        <f t="shared" si="101"/>
        <v>IDC</v>
      </c>
      <c r="C672" s="1137" t="str">
        <f t="shared" si="101"/>
        <v>MERC/CAPEX/2019-2020/800</v>
      </c>
      <c r="D672" s="1053">
        <f t="shared" si="101"/>
        <v>43735</v>
      </c>
      <c r="E672" s="1139">
        <f t="shared" si="101"/>
        <v>1.103</v>
      </c>
      <c r="F672" s="1135">
        <f t="shared" si="91"/>
        <v>0</v>
      </c>
      <c r="G672" s="1135">
        <f t="shared" si="92"/>
        <v>0</v>
      </c>
      <c r="H672" s="1140">
        <f t="shared" si="95"/>
        <v>0</v>
      </c>
      <c r="I672" s="1135">
        <v>0</v>
      </c>
      <c r="J672" s="1135">
        <v>0</v>
      </c>
      <c r="K672" s="1140"/>
      <c r="L672" s="1140"/>
      <c r="M672" s="1140">
        <f t="shared" si="100"/>
        <v>0</v>
      </c>
      <c r="N672" s="1140">
        <f t="shared" si="97"/>
        <v>0</v>
      </c>
      <c r="O672" s="1148">
        <f t="shared" si="93"/>
        <v>0</v>
      </c>
      <c r="P672" s="1054">
        <f t="shared" si="94"/>
        <v>0</v>
      </c>
    </row>
    <row r="673" spans="1:16" ht="29" outlineLevel="1" x14ac:dyDescent="0.25">
      <c r="A673" s="1131">
        <f t="shared" si="101"/>
        <v>17</v>
      </c>
      <c r="B673" s="1132" t="str">
        <f t="shared" si="101"/>
        <v>Repair works in Emergency Valve Tunnel (EVT) and surge well at Stage I/II, KGSC, Pophali</v>
      </c>
      <c r="C673" s="1131" t="str">
        <f t="shared" si="101"/>
        <v>MERC/CAPEX/2020-2021/WFH/18</v>
      </c>
      <c r="D673" s="1133">
        <f t="shared" si="101"/>
        <v>44001</v>
      </c>
      <c r="E673" s="1134">
        <f t="shared" si="101"/>
        <v>28.037129999999998</v>
      </c>
      <c r="F673" s="1135">
        <f t="shared" si="91"/>
        <v>0</v>
      </c>
      <c r="G673" s="1135">
        <f t="shared" si="92"/>
        <v>0</v>
      </c>
      <c r="H673" s="1140">
        <f t="shared" si="95"/>
        <v>0</v>
      </c>
      <c r="I673" s="1135">
        <v>0</v>
      </c>
      <c r="J673" s="1135">
        <v>0</v>
      </c>
      <c r="K673" s="1140"/>
      <c r="L673" s="1140"/>
      <c r="M673" s="1140">
        <f t="shared" si="100"/>
        <v>0</v>
      </c>
      <c r="N673" s="1140">
        <f t="shared" si="97"/>
        <v>0</v>
      </c>
      <c r="O673" s="1148">
        <f t="shared" si="93"/>
        <v>0</v>
      </c>
      <c r="P673" s="1054">
        <f t="shared" si="94"/>
        <v>0</v>
      </c>
    </row>
    <row r="674" spans="1:16" ht="29" outlineLevel="1" x14ac:dyDescent="0.25">
      <c r="A674" s="1151">
        <f t="shared" si="101"/>
        <v>17.100000000000001</v>
      </c>
      <c r="B674" s="1157" t="str">
        <f t="shared" si="101"/>
        <v>Sealing and stabilization of EVT Tunnel left side wall and carven portion of EVT and Ventilation Tunnel.</v>
      </c>
      <c r="C674" s="1151" t="str">
        <f t="shared" si="101"/>
        <v>MERC/CAPEX/2020-2021/WFH/18</v>
      </c>
      <c r="D674" s="1052">
        <f t="shared" si="101"/>
        <v>44001</v>
      </c>
      <c r="E674" s="1152">
        <f t="shared" si="101"/>
        <v>8.3069639999999989</v>
      </c>
      <c r="F674" s="1135">
        <f t="shared" si="91"/>
        <v>7.1531169999999999</v>
      </c>
      <c r="G674" s="1135">
        <f t="shared" si="92"/>
        <v>5.61</v>
      </c>
      <c r="H674" s="1146">
        <f t="shared" si="95"/>
        <v>1.5431169999999996</v>
      </c>
      <c r="I674" s="1147">
        <v>12.42</v>
      </c>
      <c r="J674" s="1147">
        <v>12.42</v>
      </c>
      <c r="K674" s="1146"/>
      <c r="L674" s="1146"/>
      <c r="M674" s="1146">
        <f t="shared" si="100"/>
        <v>12.42</v>
      </c>
      <c r="N674" s="1146">
        <f t="shared" si="97"/>
        <v>1.5431170000000005</v>
      </c>
      <c r="O674" s="1148">
        <f t="shared" si="93"/>
        <v>2.6969639999999986</v>
      </c>
      <c r="P674" s="1054">
        <f t="shared" si="94"/>
        <v>9.7230360000000005</v>
      </c>
    </row>
    <row r="675" spans="1:16" ht="29" outlineLevel="1" x14ac:dyDescent="0.25">
      <c r="A675" s="1151">
        <f t="shared" si="101"/>
        <v>17.2</v>
      </c>
      <c r="B675" s="1157" t="str">
        <f t="shared" si="101"/>
        <v>Structural Strengthening and Sealing Cracks and Cavities in Surge Shaft RCC Staining Wall from inside</v>
      </c>
      <c r="C675" s="1151" t="str">
        <f t="shared" si="101"/>
        <v>MERC/CAPEX/2020-2021/WFH/18</v>
      </c>
      <c r="D675" s="1052">
        <f t="shared" si="101"/>
        <v>44001</v>
      </c>
      <c r="E675" s="1152">
        <f t="shared" si="101"/>
        <v>18.660166</v>
      </c>
      <c r="F675" s="1135">
        <f t="shared" si="91"/>
        <v>0.38750000000000001</v>
      </c>
      <c r="G675" s="1135">
        <f t="shared" si="92"/>
        <v>0</v>
      </c>
      <c r="H675" s="1146">
        <f t="shared" si="95"/>
        <v>0.38750000000000001</v>
      </c>
      <c r="I675" s="1147">
        <v>0</v>
      </c>
      <c r="J675" s="1147">
        <v>0</v>
      </c>
      <c r="K675" s="1146"/>
      <c r="L675" s="1146"/>
      <c r="M675" s="1146">
        <f t="shared" si="100"/>
        <v>0</v>
      </c>
      <c r="N675" s="1146">
        <f t="shared" si="97"/>
        <v>0.38750000000000001</v>
      </c>
      <c r="O675" s="1148">
        <f t="shared" si="93"/>
        <v>0</v>
      </c>
      <c r="P675" s="1054">
        <f t="shared" si="94"/>
        <v>0</v>
      </c>
    </row>
    <row r="676" spans="1:16" outlineLevel="1" x14ac:dyDescent="0.25">
      <c r="A676" s="1137">
        <f t="shared" si="101"/>
        <v>0</v>
      </c>
      <c r="B676" s="1138" t="str">
        <f t="shared" si="101"/>
        <v>IDC</v>
      </c>
      <c r="C676" s="1137" t="str">
        <f t="shared" si="101"/>
        <v>MERC/CAPEX/2020-2021/WFH/18</v>
      </c>
      <c r="D676" s="1053">
        <f t="shared" si="101"/>
        <v>44001</v>
      </c>
      <c r="E676" s="1139">
        <f t="shared" si="101"/>
        <v>1.07</v>
      </c>
      <c r="F676" s="1135">
        <f t="shared" si="91"/>
        <v>0</v>
      </c>
      <c r="G676" s="1135">
        <f t="shared" si="92"/>
        <v>0</v>
      </c>
      <c r="H676" s="1140">
        <f t="shared" si="95"/>
        <v>0</v>
      </c>
      <c r="I676" s="1135">
        <v>0</v>
      </c>
      <c r="J676" s="1135">
        <v>0</v>
      </c>
      <c r="K676" s="1140"/>
      <c r="L676" s="1140"/>
      <c r="M676" s="1140">
        <f t="shared" si="100"/>
        <v>0</v>
      </c>
      <c r="N676" s="1140">
        <f t="shared" si="97"/>
        <v>0</v>
      </c>
      <c r="O676" s="1148">
        <f t="shared" si="93"/>
        <v>0</v>
      </c>
      <c r="P676" s="1054">
        <f t="shared" si="94"/>
        <v>0</v>
      </c>
    </row>
    <row r="677" spans="1:16" ht="29" outlineLevel="1" x14ac:dyDescent="0.25">
      <c r="A677" s="1131" t="str">
        <f t="shared" si="101"/>
        <v>HO
DPR-8</v>
      </c>
      <c r="B677" s="1132" t="str">
        <f t="shared" si="101"/>
        <v>Replacement of Fire Tenders at Various Power Stations of Mahagenco</v>
      </c>
      <c r="C677" s="1131" t="str">
        <f t="shared" si="101"/>
        <v>MERC/CAPEX/20172018/4653</v>
      </c>
      <c r="D677" s="1133">
        <f t="shared" si="101"/>
        <v>43052</v>
      </c>
      <c r="E677" s="1134">
        <f t="shared" si="101"/>
        <v>1.25</v>
      </c>
      <c r="F677" s="1135">
        <f t="shared" si="91"/>
        <v>0</v>
      </c>
      <c r="G677" s="1135">
        <f t="shared" si="92"/>
        <v>0</v>
      </c>
      <c r="H677" s="1140">
        <f t="shared" si="95"/>
        <v>0</v>
      </c>
      <c r="I677" s="1135">
        <v>0</v>
      </c>
      <c r="J677" s="1135">
        <v>0</v>
      </c>
      <c r="K677" s="1140"/>
      <c r="L677" s="1140"/>
      <c r="M677" s="1140">
        <f t="shared" si="100"/>
        <v>0</v>
      </c>
      <c r="N677" s="1140">
        <f t="shared" si="97"/>
        <v>0</v>
      </c>
      <c r="O677" s="1148">
        <f t="shared" si="93"/>
        <v>0</v>
      </c>
      <c r="P677" s="1054">
        <f t="shared" si="94"/>
        <v>0</v>
      </c>
    </row>
    <row r="678" spans="1:16" ht="29" outlineLevel="1" x14ac:dyDescent="0.25">
      <c r="A678" s="1137" t="str">
        <f t="shared" si="101"/>
        <v>HO
DPR-8.1</v>
      </c>
      <c r="B678" s="1138" t="str">
        <f t="shared" si="101"/>
        <v>Advance Multipurpose Fire Tender</v>
      </c>
      <c r="C678" s="1137" t="str">
        <f t="shared" si="101"/>
        <v>MERC/CAPEX/20172018/4653</v>
      </c>
      <c r="D678" s="1053">
        <f t="shared" si="101"/>
        <v>43052</v>
      </c>
      <c r="E678" s="1139">
        <f t="shared" si="101"/>
        <v>0</v>
      </c>
      <c r="F678" s="1135">
        <f t="shared" si="91"/>
        <v>0</v>
      </c>
      <c r="G678" s="1135">
        <f t="shared" si="92"/>
        <v>0</v>
      </c>
      <c r="H678" s="1140">
        <f t="shared" si="95"/>
        <v>0</v>
      </c>
      <c r="I678" s="1135">
        <v>0</v>
      </c>
      <c r="J678" s="1135">
        <v>0</v>
      </c>
      <c r="K678" s="1140"/>
      <c r="L678" s="1140"/>
      <c r="M678" s="1140">
        <f t="shared" si="100"/>
        <v>0</v>
      </c>
      <c r="N678" s="1140">
        <f t="shared" si="97"/>
        <v>0</v>
      </c>
      <c r="O678" s="1148">
        <f t="shared" si="93"/>
        <v>0</v>
      </c>
      <c r="P678" s="1054">
        <f t="shared" si="94"/>
        <v>0</v>
      </c>
    </row>
    <row r="679" spans="1:16" ht="29" outlineLevel="1" x14ac:dyDescent="0.25">
      <c r="A679" s="1137" t="str">
        <f t="shared" si="101"/>
        <v>HO
DPR-8.2</v>
      </c>
      <c r="B679" s="1138" t="str">
        <f t="shared" si="101"/>
        <v>Normal Multipurpose Fire Tender</v>
      </c>
      <c r="C679" s="1137" t="str">
        <f t="shared" si="101"/>
        <v>MERC/CAPEX/20172018/4653</v>
      </c>
      <c r="D679" s="1053">
        <f t="shared" si="101"/>
        <v>43052</v>
      </c>
      <c r="E679" s="1139">
        <f t="shared" si="101"/>
        <v>1.25</v>
      </c>
      <c r="F679" s="1135">
        <f t="shared" si="91"/>
        <v>0</v>
      </c>
      <c r="G679" s="1135">
        <f t="shared" si="92"/>
        <v>0</v>
      </c>
      <c r="H679" s="1140">
        <f t="shared" si="95"/>
        <v>0</v>
      </c>
      <c r="I679" s="1135">
        <v>0</v>
      </c>
      <c r="J679" s="1135">
        <v>0</v>
      </c>
      <c r="K679" s="1140"/>
      <c r="L679" s="1140"/>
      <c r="M679" s="1140">
        <f t="shared" si="100"/>
        <v>0</v>
      </c>
      <c r="N679" s="1140">
        <f t="shared" si="97"/>
        <v>0</v>
      </c>
      <c r="O679" s="1148">
        <f t="shared" si="93"/>
        <v>0</v>
      </c>
      <c r="P679" s="1054">
        <f t="shared" si="94"/>
        <v>0</v>
      </c>
    </row>
    <row r="680" spans="1:16" outlineLevel="1" x14ac:dyDescent="0.25">
      <c r="A680" s="1137">
        <f t="shared" si="101"/>
        <v>0</v>
      </c>
      <c r="B680" s="1138" t="str">
        <f t="shared" si="101"/>
        <v>IDC</v>
      </c>
      <c r="C680" s="1137" t="str">
        <f t="shared" si="101"/>
        <v>MERC/CAPEX/20172018/4653</v>
      </c>
      <c r="D680" s="1053">
        <f t="shared" si="101"/>
        <v>43052</v>
      </c>
      <c r="E680" s="1139">
        <f t="shared" si="101"/>
        <v>0</v>
      </c>
      <c r="F680" s="1135">
        <f t="shared" si="91"/>
        <v>0</v>
      </c>
      <c r="G680" s="1135">
        <f t="shared" si="92"/>
        <v>0</v>
      </c>
      <c r="H680" s="1140">
        <f t="shared" si="95"/>
        <v>0</v>
      </c>
      <c r="I680" s="1135">
        <v>0</v>
      </c>
      <c r="J680" s="1135">
        <v>0</v>
      </c>
      <c r="K680" s="1140"/>
      <c r="L680" s="1140"/>
      <c r="M680" s="1140">
        <f t="shared" si="100"/>
        <v>0</v>
      </c>
      <c r="N680" s="1140">
        <f t="shared" si="97"/>
        <v>0</v>
      </c>
      <c r="O680" s="1148">
        <f t="shared" si="93"/>
        <v>0</v>
      </c>
      <c r="P680" s="1054">
        <f t="shared" si="94"/>
        <v>0</v>
      </c>
    </row>
    <row r="681" spans="1:16" ht="43.5" outlineLevel="1" x14ac:dyDescent="0.25">
      <c r="A681" s="1131">
        <f t="shared" si="101"/>
        <v>18</v>
      </c>
      <c r="B681" s="1132" t="str">
        <f t="shared" si="101"/>
        <v>Refurbishment of cooling and drainage water system along with replacement of 5 no's of cooling water pumps by new stage -IV KGSC Pophali</v>
      </c>
      <c r="C681" s="1131" t="str">
        <f t="shared" si="101"/>
        <v>MERC/CAPEX/2023-2024/MSPGCL/0201</v>
      </c>
      <c r="D681" s="1133">
        <f t="shared" si="101"/>
        <v>45372</v>
      </c>
      <c r="E681" s="1134">
        <f t="shared" si="101"/>
        <v>0</v>
      </c>
      <c r="F681" s="1135">
        <f t="shared" si="91"/>
        <v>0</v>
      </c>
      <c r="G681" s="1135">
        <f t="shared" si="92"/>
        <v>0</v>
      </c>
      <c r="H681" s="1140">
        <f t="shared" si="95"/>
        <v>0</v>
      </c>
      <c r="I681" s="1135">
        <v>0</v>
      </c>
      <c r="J681" s="1135">
        <v>0</v>
      </c>
      <c r="K681" s="1140"/>
      <c r="L681" s="1140"/>
      <c r="M681" s="1140">
        <f t="shared" si="100"/>
        <v>0</v>
      </c>
      <c r="N681" s="1140">
        <f t="shared" si="97"/>
        <v>0</v>
      </c>
      <c r="O681" s="1148">
        <f t="shared" si="93"/>
        <v>0</v>
      </c>
      <c r="P681" s="1054">
        <f t="shared" si="94"/>
        <v>0</v>
      </c>
    </row>
    <row r="682" spans="1:16" ht="43.5" outlineLevel="1" x14ac:dyDescent="0.25">
      <c r="A682" s="1143">
        <f t="shared" si="101"/>
        <v>0</v>
      </c>
      <c r="B682" s="1157" t="str">
        <f t="shared" si="101"/>
        <v>Refurbishment of cooling and drainage water system along with replacement of 5 no's of cooling water pumps by new stage -IV KGSC Pophali</v>
      </c>
      <c r="C682" s="967" t="str">
        <f t="shared" si="101"/>
        <v>MERC/CAPEX/2023-2024/MSPGCL/0201</v>
      </c>
      <c r="D682" s="1052">
        <f t="shared" si="101"/>
        <v>45372</v>
      </c>
      <c r="E682" s="1162">
        <f t="shared" si="101"/>
        <v>0</v>
      </c>
      <c r="F682" s="1135">
        <f t="shared" si="91"/>
        <v>0</v>
      </c>
      <c r="G682" s="1135">
        <f t="shared" si="92"/>
        <v>0</v>
      </c>
      <c r="H682" s="1146">
        <f t="shared" si="95"/>
        <v>0</v>
      </c>
      <c r="I682" s="1147">
        <v>27.83</v>
      </c>
      <c r="J682" s="1147">
        <v>27.83</v>
      </c>
      <c r="K682" s="1146"/>
      <c r="L682" s="1146"/>
      <c r="M682" s="1146">
        <f t="shared" si="100"/>
        <v>27.83</v>
      </c>
      <c r="N682" s="1146">
        <f t="shared" si="97"/>
        <v>0</v>
      </c>
      <c r="O682" s="1148"/>
      <c r="P682" s="1054"/>
    </row>
    <row r="683" spans="1:16" outlineLevel="1" x14ac:dyDescent="0.25">
      <c r="A683" s="1143">
        <f t="shared" ref="A683:E683" si="102">A480</f>
        <v>0</v>
      </c>
      <c r="B683" s="1157" t="str">
        <f t="shared" si="102"/>
        <v>IDC</v>
      </c>
      <c r="C683" s="967" t="str">
        <f t="shared" si="102"/>
        <v>MERC/CAPEX/2023-2024/MSPGCL/0201</v>
      </c>
      <c r="D683" s="1052">
        <f t="shared" si="102"/>
        <v>45372</v>
      </c>
      <c r="E683" s="1162">
        <f t="shared" si="102"/>
        <v>0</v>
      </c>
      <c r="F683" s="1135">
        <f t="shared" ref="F683" si="103">F480+I480</f>
        <v>0</v>
      </c>
      <c r="G683" s="1135">
        <f t="shared" ref="G683" si="104">G480+M480</f>
        <v>0</v>
      </c>
      <c r="H683" s="1146">
        <f t="shared" si="95"/>
        <v>0</v>
      </c>
      <c r="I683" s="1147">
        <v>0</v>
      </c>
      <c r="J683" s="1147">
        <v>0</v>
      </c>
      <c r="K683" s="1146"/>
      <c r="L683" s="1146"/>
      <c r="M683" s="1146">
        <f t="shared" si="100"/>
        <v>0</v>
      </c>
      <c r="N683" s="1146">
        <f t="shared" si="97"/>
        <v>0</v>
      </c>
      <c r="O683" s="1148"/>
      <c r="P683" s="1054"/>
    </row>
    <row r="684" spans="1:16" outlineLevel="1" x14ac:dyDescent="0.25">
      <c r="A684" s="967"/>
      <c r="B684" s="968"/>
      <c r="C684" s="967"/>
      <c r="D684" s="1052"/>
      <c r="E684" s="1162"/>
      <c r="F684" s="1146"/>
      <c r="G684" s="1146"/>
      <c r="H684" s="1146"/>
      <c r="I684" s="1147">
        <v>0</v>
      </c>
      <c r="J684" s="1147">
        <v>0</v>
      </c>
      <c r="K684" s="1146"/>
      <c r="L684" s="1146"/>
      <c r="M684" s="1146"/>
      <c r="N684" s="1146"/>
      <c r="O684" s="1148"/>
      <c r="P684" s="1054"/>
    </row>
    <row r="685" spans="1:16" outlineLevel="1" x14ac:dyDescent="0.25">
      <c r="A685" s="967">
        <f t="shared" ref="A685:E700" si="105">A482</f>
        <v>0</v>
      </c>
      <c r="B685" s="974" t="str">
        <f t="shared" si="105"/>
        <v>(ii) Yet to be submitted to MERC</v>
      </c>
      <c r="C685" s="967">
        <f t="shared" si="105"/>
        <v>0</v>
      </c>
      <c r="D685" s="1052" t="str">
        <f t="shared" si="105"/>
        <v>-</v>
      </c>
      <c r="E685" s="1162">
        <f t="shared" si="105"/>
        <v>0</v>
      </c>
      <c r="F685" s="1146">
        <f>F482+I482</f>
        <v>0</v>
      </c>
      <c r="G685" s="1146">
        <f>G482+M482</f>
        <v>0</v>
      </c>
      <c r="H685" s="1146">
        <f t="shared" ref="H685:H711" si="106">F685-G685</f>
        <v>0</v>
      </c>
      <c r="I685" s="1147">
        <v>0</v>
      </c>
      <c r="J685" s="1147">
        <v>0</v>
      </c>
      <c r="K685" s="1146"/>
      <c r="L685" s="1146"/>
      <c r="M685" s="1146">
        <f t="shared" ref="M685:M711" si="107">SUM(J685:L685)</f>
        <v>0</v>
      </c>
      <c r="N685" s="1146">
        <f t="shared" ref="N685:N711" si="108">H685+I685-M685</f>
        <v>0</v>
      </c>
    </row>
    <row r="686" spans="1:16" ht="29" outlineLevel="1" x14ac:dyDescent="0.25">
      <c r="A686" s="1143">
        <f t="shared" si="105"/>
        <v>19</v>
      </c>
      <c r="B686" s="1142" t="str">
        <f t="shared" si="105"/>
        <v>Refurbishment of GIS T155 as per M4 Schedule at KGSC Stage-IV, Pophali</v>
      </c>
      <c r="C686" s="1143" t="str">
        <f t="shared" si="105"/>
        <v>Yet to be approved</v>
      </c>
      <c r="D686" s="1144" t="str">
        <f t="shared" si="105"/>
        <v>-</v>
      </c>
      <c r="E686" s="1145">
        <f t="shared" si="105"/>
        <v>0</v>
      </c>
      <c r="F686" s="1146">
        <f>F483+I483</f>
        <v>0</v>
      </c>
      <c r="G686" s="1146">
        <f>G483+M483</f>
        <v>0</v>
      </c>
      <c r="H686" s="1146">
        <f t="shared" si="106"/>
        <v>0</v>
      </c>
      <c r="I686" s="1147">
        <v>0</v>
      </c>
      <c r="J686" s="1147">
        <v>0</v>
      </c>
      <c r="K686" s="1146"/>
      <c r="L686" s="1146"/>
      <c r="M686" s="1146">
        <f t="shared" si="107"/>
        <v>0</v>
      </c>
      <c r="N686" s="1146">
        <f t="shared" si="108"/>
        <v>0</v>
      </c>
    </row>
    <row r="687" spans="1:16" outlineLevel="1" x14ac:dyDescent="0.25">
      <c r="A687" s="967">
        <f t="shared" si="105"/>
        <v>19.100000000000001</v>
      </c>
      <c r="B687" s="968" t="str">
        <f t="shared" si="105"/>
        <v>Refurbishment of GIS T155 as per M4 Schedule at KGSC Stage-IV, Pophali</v>
      </c>
      <c r="C687" s="967">
        <f t="shared" si="105"/>
        <v>0</v>
      </c>
      <c r="D687" s="1052" t="str">
        <f t="shared" si="105"/>
        <v>-</v>
      </c>
      <c r="E687" s="1162">
        <f t="shared" si="105"/>
        <v>0</v>
      </c>
      <c r="F687" s="1146">
        <f>F484+I484</f>
        <v>0</v>
      </c>
      <c r="G687" s="1146">
        <f>G484+M484</f>
        <v>0</v>
      </c>
      <c r="H687" s="1146">
        <f t="shared" si="106"/>
        <v>0</v>
      </c>
      <c r="I687" s="1147">
        <v>0</v>
      </c>
      <c r="J687" s="1147">
        <v>0</v>
      </c>
      <c r="K687" s="1146"/>
      <c r="L687" s="1146"/>
      <c r="M687" s="1146">
        <f t="shared" si="107"/>
        <v>0</v>
      </c>
      <c r="N687" s="1146">
        <f t="shared" si="108"/>
        <v>0</v>
      </c>
    </row>
    <row r="688" spans="1:16" outlineLevel="1" x14ac:dyDescent="0.25">
      <c r="A688" s="1143">
        <f t="shared" si="105"/>
        <v>20</v>
      </c>
      <c r="B688" s="1142" t="str">
        <f t="shared" si="105"/>
        <v>Various Civil work as per IB recommendation at KGSC, Pophali</v>
      </c>
      <c r="C688" s="1143" t="str">
        <f t="shared" si="105"/>
        <v>Yet to be approved</v>
      </c>
      <c r="D688" s="1144" t="str">
        <f t="shared" si="105"/>
        <v>-</v>
      </c>
      <c r="E688" s="1145">
        <f t="shared" si="105"/>
        <v>0</v>
      </c>
      <c r="F688" s="1146">
        <f>F485+I485</f>
        <v>0</v>
      </c>
      <c r="G688" s="1146">
        <f>G485+M485</f>
        <v>0</v>
      </c>
      <c r="H688" s="1146">
        <f t="shared" si="106"/>
        <v>0</v>
      </c>
      <c r="I688" s="1147">
        <v>0</v>
      </c>
      <c r="J688" s="1147">
        <v>0</v>
      </c>
      <c r="K688" s="1146"/>
      <c r="L688" s="1146"/>
      <c r="M688" s="1146">
        <f t="shared" si="107"/>
        <v>0</v>
      </c>
      <c r="N688" s="1146">
        <f t="shared" si="108"/>
        <v>0</v>
      </c>
    </row>
    <row r="689" spans="1:14" outlineLevel="1" x14ac:dyDescent="0.25">
      <c r="A689" s="967">
        <f t="shared" si="105"/>
        <v>20.100000000000001</v>
      </c>
      <c r="B689" s="968" t="str">
        <f t="shared" si="105"/>
        <v>Various Civil work as per IB recommendation at KGSC, Pophali</v>
      </c>
      <c r="C689" s="967">
        <f t="shared" si="105"/>
        <v>0</v>
      </c>
      <c r="D689" s="1052" t="str">
        <f t="shared" si="105"/>
        <v>-</v>
      </c>
      <c r="E689" s="1162">
        <f t="shared" si="105"/>
        <v>0</v>
      </c>
      <c r="F689" s="1146">
        <f>F486+I486</f>
        <v>0</v>
      </c>
      <c r="G689" s="1146">
        <f>G486+M486</f>
        <v>0</v>
      </c>
      <c r="H689" s="1146">
        <f t="shared" si="106"/>
        <v>0</v>
      </c>
      <c r="I689" s="1147">
        <v>6</v>
      </c>
      <c r="J689" s="1147">
        <v>10.5</v>
      </c>
      <c r="K689" s="1146"/>
      <c r="L689" s="1146"/>
      <c r="M689" s="1146">
        <f t="shared" si="107"/>
        <v>10.5</v>
      </c>
      <c r="N689" s="1146">
        <f t="shared" si="108"/>
        <v>-4.5</v>
      </c>
    </row>
    <row r="690" spans="1:14" outlineLevel="1" x14ac:dyDescent="0.25">
      <c r="A690" s="967">
        <f t="shared" si="105"/>
        <v>20.2</v>
      </c>
      <c r="B690" s="968" t="str">
        <f t="shared" si="105"/>
        <v>construction of chainlink caging along entrance of St-I&amp;II, St-III &amp; St-IV</v>
      </c>
      <c r="C690" s="967">
        <f t="shared" si="105"/>
        <v>0</v>
      </c>
      <c r="D690" s="1052" t="str">
        <f t="shared" si="105"/>
        <v>-</v>
      </c>
      <c r="E690" s="1162">
        <f t="shared" si="105"/>
        <v>0</v>
      </c>
      <c r="F690" s="1146">
        <f t="shared" ref="F690:F753" si="109">F487+I487</f>
        <v>0</v>
      </c>
      <c r="G690" s="1146">
        <f t="shared" ref="G690:G753" si="110">G487+M487</f>
        <v>0</v>
      </c>
      <c r="H690" s="1146">
        <f t="shared" si="106"/>
        <v>0</v>
      </c>
      <c r="I690" s="1147">
        <v>4.5</v>
      </c>
      <c r="J690" s="1147">
        <v>0</v>
      </c>
      <c r="K690" s="1146"/>
      <c r="L690" s="1146"/>
      <c r="M690" s="1146">
        <f t="shared" si="107"/>
        <v>0</v>
      </c>
      <c r="N690" s="1146">
        <f t="shared" si="108"/>
        <v>4.5</v>
      </c>
    </row>
    <row r="691" spans="1:14" outlineLevel="1" x14ac:dyDescent="0.25">
      <c r="A691" s="967">
        <f t="shared" si="105"/>
        <v>21</v>
      </c>
      <c r="B691" s="968" t="str">
        <f t="shared" si="105"/>
        <v>Stabilization and Mitigation of Landslide Prone Areas at KGSC, Mahagenco, Pophali</v>
      </c>
      <c r="C691" s="967" t="str">
        <f t="shared" si="105"/>
        <v>Yet to be approved</v>
      </c>
      <c r="D691" s="1052" t="str">
        <f t="shared" si="105"/>
        <v>-</v>
      </c>
      <c r="E691" s="1162">
        <f t="shared" si="105"/>
        <v>0</v>
      </c>
      <c r="F691" s="1146">
        <f t="shared" si="109"/>
        <v>0</v>
      </c>
      <c r="G691" s="1146">
        <f t="shared" si="110"/>
        <v>0</v>
      </c>
      <c r="H691" s="1146">
        <f t="shared" si="106"/>
        <v>0</v>
      </c>
      <c r="I691" s="1147">
        <v>0</v>
      </c>
      <c r="J691" s="1147">
        <v>0</v>
      </c>
      <c r="K691" s="1146"/>
      <c r="L691" s="1146"/>
      <c r="M691" s="1146">
        <f t="shared" si="107"/>
        <v>0</v>
      </c>
      <c r="N691" s="1146">
        <f t="shared" si="108"/>
        <v>0</v>
      </c>
    </row>
    <row r="692" spans="1:14" outlineLevel="1" x14ac:dyDescent="0.25">
      <c r="A692" s="967">
        <f t="shared" si="105"/>
        <v>21.1</v>
      </c>
      <c r="B692" s="968" t="str">
        <f t="shared" si="105"/>
        <v>Stabilization and Mitigation of Landslide Prone Areas</v>
      </c>
      <c r="C692" s="967">
        <f t="shared" si="105"/>
        <v>0</v>
      </c>
      <c r="D692" s="1052" t="str">
        <f t="shared" si="105"/>
        <v>-</v>
      </c>
      <c r="E692" s="1162">
        <f t="shared" si="105"/>
        <v>0</v>
      </c>
      <c r="F692" s="1146">
        <f t="shared" si="109"/>
        <v>0</v>
      </c>
      <c r="G692" s="1146">
        <f t="shared" si="110"/>
        <v>1</v>
      </c>
      <c r="H692" s="1146">
        <f t="shared" si="106"/>
        <v>-1</v>
      </c>
      <c r="I692" s="1147">
        <v>17</v>
      </c>
      <c r="J692" s="1147">
        <v>17</v>
      </c>
      <c r="K692" s="1146"/>
      <c r="L692" s="1146"/>
      <c r="M692" s="1146">
        <f t="shared" si="107"/>
        <v>17</v>
      </c>
      <c r="N692" s="1146">
        <f t="shared" si="108"/>
        <v>-1</v>
      </c>
    </row>
    <row r="693" spans="1:14" outlineLevel="1" x14ac:dyDescent="0.25">
      <c r="A693" s="967">
        <f t="shared" si="105"/>
        <v>21.2</v>
      </c>
      <c r="B693" s="968" t="str">
        <f t="shared" si="105"/>
        <v>Construction of retaining wall</v>
      </c>
      <c r="C693" s="967">
        <f t="shared" si="105"/>
        <v>0</v>
      </c>
      <c r="D693" s="1052" t="str">
        <f t="shared" si="105"/>
        <v>-</v>
      </c>
      <c r="E693" s="1162">
        <f t="shared" si="105"/>
        <v>0</v>
      </c>
      <c r="F693" s="1146">
        <f t="shared" si="109"/>
        <v>0</v>
      </c>
      <c r="G693" s="1146">
        <f t="shared" si="110"/>
        <v>0</v>
      </c>
      <c r="H693" s="1146">
        <f t="shared" si="106"/>
        <v>0</v>
      </c>
      <c r="I693" s="1147">
        <v>5</v>
      </c>
      <c r="J693" s="1147">
        <v>5</v>
      </c>
      <c r="K693" s="1146"/>
      <c r="L693" s="1146"/>
      <c r="M693" s="1146">
        <f t="shared" si="107"/>
        <v>5</v>
      </c>
      <c r="N693" s="1146">
        <f t="shared" si="108"/>
        <v>0</v>
      </c>
    </row>
    <row r="694" spans="1:14" outlineLevel="1" x14ac:dyDescent="0.25">
      <c r="A694" s="967">
        <f t="shared" si="105"/>
        <v>21.3</v>
      </c>
      <c r="B694" s="968" t="str">
        <f t="shared" si="105"/>
        <v>Dredging river and nallah</v>
      </c>
      <c r="C694" s="967">
        <f t="shared" si="105"/>
        <v>0</v>
      </c>
      <c r="D694" s="1052" t="str">
        <f t="shared" si="105"/>
        <v>-</v>
      </c>
      <c r="E694" s="1162">
        <f t="shared" si="105"/>
        <v>0</v>
      </c>
      <c r="F694" s="1146">
        <f t="shared" si="109"/>
        <v>0</v>
      </c>
      <c r="G694" s="1146">
        <f t="shared" si="110"/>
        <v>0</v>
      </c>
      <c r="H694" s="1146">
        <f t="shared" si="106"/>
        <v>0</v>
      </c>
      <c r="I694" s="1147">
        <v>0.4</v>
      </c>
      <c r="J694" s="1147">
        <v>0.4</v>
      </c>
      <c r="K694" s="1146"/>
      <c r="L694" s="1146"/>
      <c r="M694" s="1146">
        <f t="shared" si="107"/>
        <v>0.4</v>
      </c>
      <c r="N694" s="1146">
        <f t="shared" si="108"/>
        <v>0</v>
      </c>
    </row>
    <row r="695" spans="1:14" ht="29" outlineLevel="1" x14ac:dyDescent="0.25">
      <c r="A695" s="1143">
        <f t="shared" si="105"/>
        <v>22</v>
      </c>
      <c r="B695" s="1142" t="str">
        <f t="shared" si="105"/>
        <v>Various Performance Improvement related schemes for FY 2026-27 at KGSC, Pophali</v>
      </c>
      <c r="C695" s="1143" t="str">
        <f t="shared" si="105"/>
        <v>Yet to be approved</v>
      </c>
      <c r="D695" s="1144" t="str">
        <f t="shared" si="105"/>
        <v>-</v>
      </c>
      <c r="E695" s="1145">
        <f t="shared" si="105"/>
        <v>0</v>
      </c>
      <c r="F695" s="1146">
        <f t="shared" si="109"/>
        <v>0</v>
      </c>
      <c r="G695" s="1146">
        <f t="shared" si="110"/>
        <v>0</v>
      </c>
      <c r="H695" s="1146">
        <f t="shared" si="106"/>
        <v>0</v>
      </c>
      <c r="I695" s="1147">
        <v>0</v>
      </c>
      <c r="J695" s="1147">
        <v>0</v>
      </c>
      <c r="K695" s="1146"/>
      <c r="L695" s="1146"/>
      <c r="M695" s="1146">
        <f t="shared" si="107"/>
        <v>0</v>
      </c>
      <c r="N695" s="1146">
        <f t="shared" si="108"/>
        <v>0</v>
      </c>
    </row>
    <row r="696" spans="1:14" outlineLevel="1" x14ac:dyDescent="0.25">
      <c r="A696" s="967">
        <f t="shared" si="105"/>
        <v>22.1</v>
      </c>
      <c r="B696" s="968" t="str">
        <f t="shared" si="105"/>
        <v>Supply of New Runner for Francis Turbine 80 MW at KGSC Stage-III</v>
      </c>
      <c r="C696" s="967">
        <f t="shared" si="105"/>
        <v>0</v>
      </c>
      <c r="D696" s="1052" t="str">
        <f t="shared" si="105"/>
        <v>-</v>
      </c>
      <c r="E696" s="1162">
        <f t="shared" si="105"/>
        <v>0</v>
      </c>
      <c r="F696" s="1146">
        <f t="shared" si="109"/>
        <v>0</v>
      </c>
      <c r="G696" s="1146">
        <f t="shared" si="110"/>
        <v>0</v>
      </c>
      <c r="H696" s="1146">
        <f t="shared" si="106"/>
        <v>0</v>
      </c>
      <c r="I696" s="1147">
        <v>0</v>
      </c>
      <c r="J696" s="1147">
        <v>0</v>
      </c>
      <c r="K696" s="1146"/>
      <c r="L696" s="1146"/>
      <c r="M696" s="1146">
        <f t="shared" si="107"/>
        <v>0</v>
      </c>
      <c r="N696" s="1146">
        <f t="shared" si="108"/>
        <v>0</v>
      </c>
    </row>
    <row r="697" spans="1:14" outlineLevel="1" x14ac:dyDescent="0.25">
      <c r="A697" s="967">
        <f t="shared" si="105"/>
        <v>22.2</v>
      </c>
      <c r="B697" s="968" t="str">
        <f t="shared" si="105"/>
        <v>Supply of 2 Nos. injector along with injector shaft for Stage-I Units (70 MW) at Stage I &amp; II  KGSC, Pophali .</v>
      </c>
      <c r="C697" s="967">
        <f t="shared" si="105"/>
        <v>0</v>
      </c>
      <c r="D697" s="1052" t="str">
        <f t="shared" si="105"/>
        <v>-</v>
      </c>
      <c r="E697" s="1162">
        <f t="shared" si="105"/>
        <v>0</v>
      </c>
      <c r="F697" s="1146">
        <f t="shared" si="109"/>
        <v>0</v>
      </c>
      <c r="G697" s="1146">
        <f t="shared" si="110"/>
        <v>0</v>
      </c>
      <c r="H697" s="1146">
        <f t="shared" si="106"/>
        <v>0</v>
      </c>
      <c r="I697" s="1147">
        <v>0</v>
      </c>
      <c r="J697" s="1147">
        <v>0</v>
      </c>
      <c r="K697" s="1146"/>
      <c r="L697" s="1146"/>
      <c r="M697" s="1146">
        <f t="shared" si="107"/>
        <v>0</v>
      </c>
      <c r="N697" s="1146">
        <f t="shared" si="108"/>
        <v>0</v>
      </c>
    </row>
    <row r="698" spans="1:14" outlineLevel="1" x14ac:dyDescent="0.25">
      <c r="A698" s="967">
        <f t="shared" si="105"/>
        <v>22.3</v>
      </c>
      <c r="B698" s="968" t="str">
        <f t="shared" si="105"/>
        <v>Supply of 1 No. injector  for Stage-II Units (80 MW) at Stage I &amp; II  KGSC, Pophali .</v>
      </c>
      <c r="C698" s="967">
        <f t="shared" si="105"/>
        <v>0</v>
      </c>
      <c r="D698" s="1052" t="str">
        <f t="shared" si="105"/>
        <v>-</v>
      </c>
      <c r="E698" s="1162">
        <f t="shared" si="105"/>
        <v>0</v>
      </c>
      <c r="F698" s="1146">
        <f t="shared" si="109"/>
        <v>0</v>
      </c>
      <c r="G698" s="1146">
        <f t="shared" si="110"/>
        <v>0</v>
      </c>
      <c r="H698" s="1146">
        <f t="shared" si="106"/>
        <v>0</v>
      </c>
      <c r="I698" s="1147">
        <v>0</v>
      </c>
      <c r="J698" s="1147">
        <v>0</v>
      </c>
      <c r="K698" s="1146"/>
      <c r="L698" s="1146"/>
      <c r="M698" s="1146">
        <f t="shared" si="107"/>
        <v>0</v>
      </c>
      <c r="N698" s="1146">
        <f t="shared" si="108"/>
        <v>0</v>
      </c>
    </row>
    <row r="699" spans="1:14" outlineLevel="1" x14ac:dyDescent="0.25">
      <c r="A699" s="967">
        <f t="shared" si="105"/>
        <v>22.4</v>
      </c>
      <c r="B699" s="968" t="str">
        <f t="shared" si="105"/>
        <v>Upgradation of AC Chiiler system at Stage I &amp; II</v>
      </c>
      <c r="C699" s="967">
        <f t="shared" si="105"/>
        <v>0</v>
      </c>
      <c r="D699" s="1052" t="str">
        <f t="shared" si="105"/>
        <v>-</v>
      </c>
      <c r="E699" s="1162">
        <f t="shared" si="105"/>
        <v>0</v>
      </c>
      <c r="F699" s="1146">
        <f t="shared" si="109"/>
        <v>0</v>
      </c>
      <c r="G699" s="1146">
        <f t="shared" si="110"/>
        <v>0</v>
      </c>
      <c r="H699" s="1146">
        <f t="shared" si="106"/>
        <v>0</v>
      </c>
      <c r="I699" s="1147">
        <v>0</v>
      </c>
      <c r="J699" s="1147">
        <v>0</v>
      </c>
      <c r="K699" s="1146"/>
      <c r="L699" s="1146"/>
      <c r="M699" s="1146">
        <f t="shared" si="107"/>
        <v>0</v>
      </c>
      <c r="N699" s="1146">
        <f t="shared" si="108"/>
        <v>0</v>
      </c>
    </row>
    <row r="700" spans="1:14" outlineLevel="1" x14ac:dyDescent="0.25">
      <c r="A700" s="967">
        <f t="shared" si="105"/>
        <v>22.5</v>
      </c>
      <c r="B700" s="968" t="str">
        <f t="shared" si="105"/>
        <v>Design, manufacturing, supply, erection, testing and commissioning of LGB and UGB cooler modifications at KGSC Stage I&amp;II</v>
      </c>
      <c r="C700" s="967">
        <f t="shared" si="105"/>
        <v>0</v>
      </c>
      <c r="D700" s="1052" t="str">
        <f t="shared" si="105"/>
        <v>-</v>
      </c>
      <c r="E700" s="1162">
        <f t="shared" si="105"/>
        <v>0</v>
      </c>
      <c r="F700" s="1146">
        <f t="shared" si="109"/>
        <v>0</v>
      </c>
      <c r="G700" s="1146">
        <f t="shared" si="110"/>
        <v>0</v>
      </c>
      <c r="H700" s="1146">
        <f t="shared" si="106"/>
        <v>0</v>
      </c>
      <c r="I700" s="1147">
        <v>0</v>
      </c>
      <c r="J700" s="1147">
        <v>0</v>
      </c>
      <c r="K700" s="1146"/>
      <c r="L700" s="1146"/>
      <c r="M700" s="1146">
        <f t="shared" si="107"/>
        <v>0</v>
      </c>
      <c r="N700" s="1146">
        <f t="shared" si="108"/>
        <v>0</v>
      </c>
    </row>
    <row r="701" spans="1:14" ht="29" outlineLevel="1" x14ac:dyDescent="0.25">
      <c r="A701" s="1143">
        <f t="shared" ref="A701:E716" si="111">A498</f>
        <v>23</v>
      </c>
      <c r="B701" s="1142" t="str">
        <f t="shared" si="111"/>
        <v xml:space="preserve">Replacement of existing Generator transformer of all units (04 x 80 MW) in phase manner (one unit per year) at Stage-III, KGSC </v>
      </c>
      <c r="C701" s="1143" t="str">
        <f t="shared" si="111"/>
        <v>Yet to be approved</v>
      </c>
      <c r="D701" s="1144" t="str">
        <f t="shared" si="111"/>
        <v>-</v>
      </c>
      <c r="E701" s="1145">
        <f t="shared" si="111"/>
        <v>0</v>
      </c>
      <c r="F701" s="1146">
        <f t="shared" si="109"/>
        <v>0</v>
      </c>
      <c r="G701" s="1146">
        <f t="shared" si="110"/>
        <v>0</v>
      </c>
      <c r="H701" s="1146">
        <f t="shared" si="106"/>
        <v>0</v>
      </c>
      <c r="I701" s="1147">
        <v>0</v>
      </c>
      <c r="J701" s="1147">
        <v>0</v>
      </c>
      <c r="K701" s="1146"/>
      <c r="L701" s="1146"/>
      <c r="M701" s="1146">
        <f t="shared" si="107"/>
        <v>0</v>
      </c>
      <c r="N701" s="1146">
        <f t="shared" si="108"/>
        <v>0</v>
      </c>
    </row>
    <row r="702" spans="1:14" outlineLevel="1" x14ac:dyDescent="0.25">
      <c r="A702" s="967">
        <f t="shared" si="111"/>
        <v>23.1</v>
      </c>
      <c r="B702" s="968" t="str">
        <f t="shared" si="111"/>
        <v xml:space="preserve">Replacement of existing Generator transformer of all units (04 x 80 MW) in phase manner (one unit per year) at Stage-III, KGSC </v>
      </c>
      <c r="C702" s="967">
        <f t="shared" si="111"/>
        <v>0</v>
      </c>
      <c r="D702" s="1052" t="str">
        <f t="shared" si="111"/>
        <v>-</v>
      </c>
      <c r="E702" s="1162">
        <f t="shared" si="111"/>
        <v>0</v>
      </c>
      <c r="F702" s="1146">
        <f t="shared" si="109"/>
        <v>0</v>
      </c>
      <c r="G702" s="1146">
        <f t="shared" si="110"/>
        <v>0</v>
      </c>
      <c r="H702" s="1146">
        <f t="shared" si="106"/>
        <v>0</v>
      </c>
      <c r="I702" s="1147">
        <v>0</v>
      </c>
      <c r="J702" s="1147">
        <v>0</v>
      </c>
      <c r="K702" s="1146"/>
      <c r="L702" s="1146"/>
      <c r="M702" s="1146">
        <f t="shared" si="107"/>
        <v>0</v>
      </c>
      <c r="N702" s="1146">
        <f t="shared" si="108"/>
        <v>0</v>
      </c>
    </row>
    <row r="703" spans="1:14" ht="29" outlineLevel="1" x14ac:dyDescent="0.25">
      <c r="A703" s="1143">
        <f t="shared" si="111"/>
        <v>24</v>
      </c>
      <c r="B703" s="1142" t="str">
        <f t="shared" si="111"/>
        <v>Implementation of PLC &amp; SCADA system (DSC based) for all units (04 x 80 MW) units in phase manner (two unit per year) at Stage-III, KGSC</v>
      </c>
      <c r="C703" s="1143" t="str">
        <f t="shared" si="111"/>
        <v>Yet to be approved</v>
      </c>
      <c r="D703" s="1144" t="str">
        <f t="shared" si="111"/>
        <v>-</v>
      </c>
      <c r="E703" s="1145">
        <f t="shared" si="111"/>
        <v>0</v>
      </c>
      <c r="F703" s="1146">
        <f t="shared" si="109"/>
        <v>0</v>
      </c>
      <c r="G703" s="1146">
        <f t="shared" si="110"/>
        <v>0</v>
      </c>
      <c r="H703" s="1146">
        <f t="shared" si="106"/>
        <v>0</v>
      </c>
      <c r="I703" s="1147">
        <v>0</v>
      </c>
      <c r="J703" s="1147">
        <v>0</v>
      </c>
      <c r="K703" s="1146"/>
      <c r="L703" s="1146"/>
      <c r="M703" s="1146">
        <f t="shared" si="107"/>
        <v>0</v>
      </c>
      <c r="N703" s="1146">
        <f t="shared" si="108"/>
        <v>0</v>
      </c>
    </row>
    <row r="704" spans="1:14" outlineLevel="1" x14ac:dyDescent="0.25">
      <c r="A704" s="967">
        <f t="shared" si="111"/>
        <v>24.1</v>
      </c>
      <c r="B704" s="968" t="str">
        <f t="shared" si="111"/>
        <v>Implementation of PLC &amp; SCADA system (DSC based) for all units (04 x 80 MW) units in phase manner (two unit per year) at Stage-III, KGSC</v>
      </c>
      <c r="C704" s="967">
        <f t="shared" si="111"/>
        <v>0</v>
      </c>
      <c r="D704" s="1052" t="str">
        <f t="shared" si="111"/>
        <v>-</v>
      </c>
      <c r="E704" s="1162">
        <f t="shared" si="111"/>
        <v>0</v>
      </c>
      <c r="F704" s="1146">
        <f t="shared" si="109"/>
        <v>0</v>
      </c>
      <c r="G704" s="1146">
        <f t="shared" si="110"/>
        <v>0</v>
      </c>
      <c r="H704" s="1146">
        <f t="shared" si="106"/>
        <v>0</v>
      </c>
      <c r="I704" s="1147">
        <v>0</v>
      </c>
      <c r="J704" s="1147">
        <v>0</v>
      </c>
      <c r="K704" s="1146"/>
      <c r="L704" s="1146"/>
      <c r="M704" s="1146">
        <f t="shared" si="107"/>
        <v>0</v>
      </c>
      <c r="N704" s="1146">
        <f t="shared" si="108"/>
        <v>0</v>
      </c>
    </row>
    <row r="705" spans="1:14" ht="29" outlineLevel="1" x14ac:dyDescent="0.25">
      <c r="A705" s="1143">
        <f t="shared" si="111"/>
        <v>25</v>
      </c>
      <c r="B705" s="1142" t="str">
        <f t="shared" si="111"/>
        <v>Various Performance Improvement related schemes for FY 2027-28 at KGSC, Pophali</v>
      </c>
      <c r="C705" s="1143" t="str">
        <f t="shared" si="111"/>
        <v>Yet to be approved</v>
      </c>
      <c r="D705" s="1144" t="str">
        <f t="shared" si="111"/>
        <v>-</v>
      </c>
      <c r="E705" s="1145">
        <f t="shared" si="111"/>
        <v>0</v>
      </c>
      <c r="F705" s="1146">
        <f t="shared" si="109"/>
        <v>0</v>
      </c>
      <c r="G705" s="1146">
        <f t="shared" si="110"/>
        <v>0</v>
      </c>
      <c r="H705" s="1146">
        <f t="shared" si="106"/>
        <v>0</v>
      </c>
      <c r="I705" s="1147">
        <v>0</v>
      </c>
      <c r="J705" s="1147">
        <v>0</v>
      </c>
      <c r="K705" s="1146"/>
      <c r="L705" s="1146"/>
      <c r="M705" s="1146">
        <f t="shared" si="107"/>
        <v>0</v>
      </c>
      <c r="N705" s="1146">
        <f t="shared" si="108"/>
        <v>0</v>
      </c>
    </row>
    <row r="706" spans="1:14" outlineLevel="1" x14ac:dyDescent="0.25">
      <c r="A706" s="967">
        <f t="shared" si="111"/>
        <v>25.1</v>
      </c>
      <c r="B706" s="968" t="str">
        <f t="shared" si="111"/>
        <v xml:space="preserve">Refurbishment of Stage-1, Unit No-1,2,3 &amp; 4 PLC System and Implementation of SCADA System. </v>
      </c>
      <c r="C706" s="967">
        <f t="shared" si="111"/>
        <v>0</v>
      </c>
      <c r="D706" s="1052" t="str">
        <f t="shared" si="111"/>
        <v>-</v>
      </c>
      <c r="E706" s="1162">
        <f t="shared" si="111"/>
        <v>0</v>
      </c>
      <c r="F706" s="1146">
        <f t="shared" si="109"/>
        <v>0</v>
      </c>
      <c r="G706" s="1146">
        <f t="shared" si="110"/>
        <v>0</v>
      </c>
      <c r="H706" s="1146">
        <f t="shared" si="106"/>
        <v>0</v>
      </c>
      <c r="I706" s="1147">
        <v>0</v>
      </c>
      <c r="J706" s="1147">
        <v>0</v>
      </c>
      <c r="K706" s="1146"/>
      <c r="L706" s="1146"/>
      <c r="M706" s="1146">
        <f t="shared" si="107"/>
        <v>0</v>
      </c>
      <c r="N706" s="1146">
        <f t="shared" si="108"/>
        <v>0</v>
      </c>
    </row>
    <row r="707" spans="1:14" outlineLevel="1" x14ac:dyDescent="0.25">
      <c r="A707" s="967">
        <f t="shared" si="111"/>
        <v>25.2</v>
      </c>
      <c r="B707" s="968" t="str">
        <f t="shared" si="111"/>
        <v>Supply, installation &amp; commissioning of New PLC &amp; Centralog system for all four units at St-IV, KGSC</v>
      </c>
      <c r="C707" s="967">
        <f t="shared" si="111"/>
        <v>0</v>
      </c>
      <c r="D707" s="1052" t="str">
        <f t="shared" si="111"/>
        <v>-</v>
      </c>
      <c r="E707" s="1162">
        <f t="shared" si="111"/>
        <v>0</v>
      </c>
      <c r="F707" s="1146">
        <f t="shared" si="109"/>
        <v>0</v>
      </c>
      <c r="G707" s="1146">
        <f t="shared" si="110"/>
        <v>0</v>
      </c>
      <c r="H707" s="1146">
        <f t="shared" si="106"/>
        <v>0</v>
      </c>
      <c r="I707" s="1147">
        <v>0</v>
      </c>
      <c r="J707" s="1147">
        <v>0</v>
      </c>
      <c r="K707" s="1146"/>
      <c r="L707" s="1146"/>
      <c r="M707" s="1146">
        <f t="shared" si="107"/>
        <v>0</v>
      </c>
      <c r="N707" s="1146">
        <f t="shared" si="108"/>
        <v>0</v>
      </c>
    </row>
    <row r="708" spans="1:14" outlineLevel="1" x14ac:dyDescent="0.25">
      <c r="A708" s="967">
        <f t="shared" si="111"/>
        <v>25.3</v>
      </c>
      <c r="B708" s="968" t="str">
        <f t="shared" si="111"/>
        <v>Supply, installation &amp; commissioning of New excitation system for all four units at St-IV, KGSC</v>
      </c>
      <c r="C708" s="967">
        <f t="shared" si="111"/>
        <v>0</v>
      </c>
      <c r="D708" s="1052" t="str">
        <f t="shared" si="111"/>
        <v>-</v>
      </c>
      <c r="E708" s="1162">
        <f t="shared" si="111"/>
        <v>0</v>
      </c>
      <c r="F708" s="1146">
        <f t="shared" si="109"/>
        <v>0</v>
      </c>
      <c r="G708" s="1146">
        <f t="shared" si="110"/>
        <v>0</v>
      </c>
      <c r="H708" s="1146">
        <f t="shared" si="106"/>
        <v>0</v>
      </c>
      <c r="I708" s="1147">
        <v>0</v>
      </c>
      <c r="J708" s="1147">
        <v>0</v>
      </c>
      <c r="K708" s="1146"/>
      <c r="L708" s="1146"/>
      <c r="M708" s="1146">
        <f t="shared" si="107"/>
        <v>0</v>
      </c>
      <c r="N708" s="1146">
        <f t="shared" si="108"/>
        <v>0</v>
      </c>
    </row>
    <row r="709" spans="1:14" ht="29" outlineLevel="1" x14ac:dyDescent="0.25">
      <c r="A709" s="1143">
        <f t="shared" si="111"/>
        <v>26</v>
      </c>
      <c r="B709" s="1142" t="str">
        <f t="shared" si="111"/>
        <v>Various Performance Improvement related schemes for FY 2028-29 at KGSC, Pophali</v>
      </c>
      <c r="C709" s="1143" t="str">
        <f t="shared" si="111"/>
        <v>Yet to be approved</v>
      </c>
      <c r="D709" s="1144" t="str">
        <f t="shared" si="111"/>
        <v>-</v>
      </c>
      <c r="E709" s="1145">
        <f t="shared" si="111"/>
        <v>0</v>
      </c>
      <c r="F709" s="1146">
        <f t="shared" si="109"/>
        <v>0</v>
      </c>
      <c r="G709" s="1146">
        <f t="shared" si="110"/>
        <v>0</v>
      </c>
      <c r="H709" s="1146">
        <f t="shared" si="106"/>
        <v>0</v>
      </c>
      <c r="I709" s="1147">
        <v>0</v>
      </c>
      <c r="J709" s="1147">
        <v>0</v>
      </c>
      <c r="K709" s="1146"/>
      <c r="L709" s="1146"/>
      <c r="M709" s="1146">
        <f t="shared" si="107"/>
        <v>0</v>
      </c>
      <c r="N709" s="1146">
        <f t="shared" si="108"/>
        <v>0</v>
      </c>
    </row>
    <row r="710" spans="1:14" outlineLevel="1" x14ac:dyDescent="0.25">
      <c r="A710" s="967">
        <f t="shared" si="111"/>
        <v>26.1</v>
      </c>
      <c r="B710" s="968" t="str">
        <f t="shared" si="111"/>
        <v>Upgradation of 11 KV Auxiliary breaker at St-I&amp;II</v>
      </c>
      <c r="C710" s="967">
        <f t="shared" si="111"/>
        <v>0</v>
      </c>
      <c r="D710" s="1052" t="str">
        <f t="shared" si="111"/>
        <v>-</v>
      </c>
      <c r="E710" s="1162">
        <f t="shared" si="111"/>
        <v>0</v>
      </c>
      <c r="F710" s="1146">
        <f t="shared" si="109"/>
        <v>0</v>
      </c>
      <c r="G710" s="1146">
        <f t="shared" si="110"/>
        <v>0</v>
      </c>
      <c r="H710" s="1146">
        <f t="shared" si="106"/>
        <v>0</v>
      </c>
      <c r="I710" s="1147">
        <v>0</v>
      </c>
      <c r="J710" s="1147">
        <v>0</v>
      </c>
      <c r="K710" s="1146"/>
      <c r="L710" s="1146"/>
      <c r="M710" s="1146">
        <f t="shared" si="107"/>
        <v>0</v>
      </c>
      <c r="N710" s="1146">
        <f t="shared" si="108"/>
        <v>0</v>
      </c>
    </row>
    <row r="711" spans="1:14" outlineLevel="1" x14ac:dyDescent="0.25">
      <c r="A711" s="967">
        <f t="shared" si="111"/>
        <v>26.2</v>
      </c>
      <c r="B711" s="968" t="str">
        <f t="shared" si="111"/>
        <v>Supply of Dry Type, 630 KVA 16 KV / 570 V Single Phase Excitation Transformers (Qty. 12 Nos.) at KGSC Stage-IV, Pophali.</v>
      </c>
      <c r="C711" s="967">
        <f t="shared" si="111"/>
        <v>0</v>
      </c>
      <c r="D711" s="1052" t="str">
        <f t="shared" si="111"/>
        <v>-</v>
      </c>
      <c r="E711" s="1162">
        <f t="shared" si="111"/>
        <v>0</v>
      </c>
      <c r="F711" s="1146">
        <f t="shared" si="109"/>
        <v>0</v>
      </c>
      <c r="G711" s="1146">
        <f t="shared" si="110"/>
        <v>0</v>
      </c>
      <c r="H711" s="1146">
        <f t="shared" si="106"/>
        <v>0</v>
      </c>
      <c r="I711" s="1147">
        <v>0</v>
      </c>
      <c r="J711" s="1147">
        <v>0</v>
      </c>
      <c r="K711" s="1146"/>
      <c r="L711" s="1146"/>
      <c r="M711" s="1146">
        <f t="shared" si="107"/>
        <v>0</v>
      </c>
      <c r="N711" s="1146">
        <f t="shared" si="108"/>
        <v>0</v>
      </c>
    </row>
    <row r="712" spans="1:14" outlineLevel="1" x14ac:dyDescent="0.25">
      <c r="A712" s="967">
        <f t="shared" si="111"/>
        <v>26.3</v>
      </c>
      <c r="B712" s="968" t="str">
        <f t="shared" si="111"/>
        <v xml:space="preserve">Supply, Installation &amp; Commissioning of 16.5 KV / 433 V, 5MVA Unit Auxiliary Transformers (Qty. 02) at KGSC Stage-IV. </v>
      </c>
      <c r="C712" s="967">
        <f t="shared" si="111"/>
        <v>0</v>
      </c>
      <c r="D712" s="1052" t="str">
        <f t="shared" si="111"/>
        <v>-</v>
      </c>
      <c r="E712" s="1162">
        <f t="shared" si="111"/>
        <v>0</v>
      </c>
      <c r="F712" s="1146">
        <f t="shared" si="109"/>
        <v>0</v>
      </c>
      <c r="G712" s="1146">
        <f t="shared" si="110"/>
        <v>0</v>
      </c>
      <c r="H712" s="1146">
        <f>F712-G712</f>
        <v>0</v>
      </c>
      <c r="I712" s="1147">
        <v>0</v>
      </c>
      <c r="J712" s="1147">
        <v>0</v>
      </c>
      <c r="K712" s="1146"/>
      <c r="L712" s="1146"/>
      <c r="M712" s="1146">
        <f>SUM(J712:L712)</f>
        <v>0</v>
      </c>
      <c r="N712" s="1146">
        <f>H712+I712-M712</f>
        <v>0</v>
      </c>
    </row>
    <row r="713" spans="1:14" outlineLevel="1" x14ac:dyDescent="0.25">
      <c r="A713" s="967">
        <f t="shared" si="111"/>
        <v>26.4</v>
      </c>
      <c r="B713" s="968" t="str">
        <f t="shared" si="111"/>
        <v>Upgradation of 2.2 KV Auxiliary Breaker with 3.3 KV Breaker along with Auxiliary Transformers at St-I&amp;II.</v>
      </c>
      <c r="C713" s="967">
        <f t="shared" si="111"/>
        <v>0</v>
      </c>
      <c r="D713" s="1052" t="str">
        <f t="shared" si="111"/>
        <v>-</v>
      </c>
      <c r="E713" s="1162">
        <f t="shared" si="111"/>
        <v>0</v>
      </c>
      <c r="F713" s="1146">
        <f t="shared" si="109"/>
        <v>0</v>
      </c>
      <c r="G713" s="1146">
        <f t="shared" si="110"/>
        <v>0</v>
      </c>
      <c r="H713" s="1146">
        <f>F713-G713</f>
        <v>0</v>
      </c>
      <c r="I713" s="1147">
        <v>0</v>
      </c>
      <c r="J713" s="1147">
        <v>0</v>
      </c>
      <c r="K713" s="1146"/>
      <c r="L713" s="1146"/>
      <c r="M713" s="1146">
        <f>SUM(J713:L713)</f>
        <v>0</v>
      </c>
      <c r="N713" s="1146">
        <f>H713+I713-M713</f>
        <v>0</v>
      </c>
    </row>
    <row r="714" spans="1:14" outlineLevel="1" x14ac:dyDescent="0.25">
      <c r="A714" s="967">
        <f t="shared" si="111"/>
        <v>26.5</v>
      </c>
      <c r="B714" s="968" t="str">
        <f t="shared" si="111"/>
        <v>Supply of 11KV Cable alongwith Breaker Panels for Auxiliary Supply from 8-Pole Switchyard Stage- I and II to Stage-IV Powerhouse at KGSC Stage-IV, Pophali.</v>
      </c>
      <c r="C714" s="967">
        <f t="shared" si="111"/>
        <v>0</v>
      </c>
      <c r="D714" s="1052" t="str">
        <f t="shared" si="111"/>
        <v>-</v>
      </c>
      <c r="E714" s="1162">
        <f t="shared" si="111"/>
        <v>0</v>
      </c>
      <c r="F714" s="1146">
        <f t="shared" si="109"/>
        <v>0</v>
      </c>
      <c r="G714" s="1146">
        <f t="shared" si="110"/>
        <v>0</v>
      </c>
      <c r="H714" s="1146">
        <f>F714-G714</f>
        <v>0</v>
      </c>
      <c r="I714" s="1147">
        <v>0</v>
      </c>
      <c r="J714" s="1147">
        <v>0</v>
      </c>
      <c r="K714" s="1146"/>
      <c r="L714" s="1146"/>
      <c r="M714" s="1146">
        <f>SUM(J714:L714)</f>
        <v>0</v>
      </c>
      <c r="N714" s="1146">
        <f>H714+I714-M714</f>
        <v>0</v>
      </c>
    </row>
    <row r="715" spans="1:14" outlineLevel="1" x14ac:dyDescent="0.25">
      <c r="A715" s="967">
        <f t="shared" si="111"/>
        <v>26.6</v>
      </c>
      <c r="B715" s="968" t="str">
        <f t="shared" si="111"/>
        <v>Replacement of 220 KV isolator of Stage II bay at 220 KV Stage I &amp; II Switchyard</v>
      </c>
      <c r="C715" s="967">
        <f t="shared" si="111"/>
        <v>0</v>
      </c>
      <c r="D715" s="1052" t="str">
        <f t="shared" si="111"/>
        <v>-</v>
      </c>
      <c r="E715" s="1162">
        <f t="shared" si="111"/>
        <v>0</v>
      </c>
      <c r="F715" s="1146">
        <f t="shared" si="109"/>
        <v>0</v>
      </c>
      <c r="G715" s="1146">
        <f t="shared" si="110"/>
        <v>0</v>
      </c>
      <c r="H715" s="1146">
        <f>F715-G715</f>
        <v>0</v>
      </c>
      <c r="I715" s="1147">
        <v>0</v>
      </c>
      <c r="J715" s="1147">
        <v>0</v>
      </c>
      <c r="K715" s="1146"/>
      <c r="L715" s="1146"/>
      <c r="M715" s="1146">
        <f>SUM(J715:L715)</f>
        <v>0</v>
      </c>
      <c r="N715" s="1146">
        <f>H715+I715-M715</f>
        <v>0</v>
      </c>
    </row>
    <row r="716" spans="1:14" ht="29" outlineLevel="1" x14ac:dyDescent="0.25">
      <c r="A716" s="1143">
        <f t="shared" si="111"/>
        <v>27</v>
      </c>
      <c r="B716" s="1142" t="str">
        <f t="shared" si="111"/>
        <v>Various Performance Improvement related schemes for FY 2029-30 at KGSC, Pophali</v>
      </c>
      <c r="C716" s="1143" t="str">
        <f t="shared" si="111"/>
        <v>Yet to be approved</v>
      </c>
      <c r="D716" s="1144" t="str">
        <f t="shared" si="111"/>
        <v>-</v>
      </c>
      <c r="E716" s="1145">
        <f t="shared" si="111"/>
        <v>0</v>
      </c>
      <c r="F716" s="1146">
        <f t="shared" si="109"/>
        <v>0</v>
      </c>
      <c r="G716" s="1146">
        <f t="shared" si="110"/>
        <v>0</v>
      </c>
      <c r="H716" s="1146">
        <f>F716-G716</f>
        <v>0</v>
      </c>
      <c r="I716" s="1147">
        <v>0</v>
      </c>
      <c r="J716" s="1147">
        <v>0</v>
      </c>
      <c r="K716" s="1146"/>
      <c r="L716" s="1146"/>
      <c r="M716" s="1146">
        <f>SUM(J716:L716)</f>
        <v>0</v>
      </c>
      <c r="N716" s="1146">
        <f>H716+I716-M716</f>
        <v>0</v>
      </c>
    </row>
    <row r="717" spans="1:14" outlineLevel="1" x14ac:dyDescent="0.25">
      <c r="A717" s="967">
        <f t="shared" ref="A717:E732" si="112">A514</f>
        <v>27.1</v>
      </c>
      <c r="B717" s="968" t="str">
        <f t="shared" si="112"/>
        <v>Design Engineering and manufacturing, supply, erection, commissioning &amp; testing of New Pelton runner for Stage-I units (70 MW) at Stage-I&amp;II, KGSC, Pophali.</v>
      </c>
      <c r="C717" s="967">
        <f t="shared" si="112"/>
        <v>0</v>
      </c>
      <c r="D717" s="1052" t="str">
        <f t="shared" si="112"/>
        <v>-</v>
      </c>
      <c r="E717" s="1162">
        <f t="shared" si="112"/>
        <v>0</v>
      </c>
      <c r="F717" s="1146">
        <f t="shared" si="109"/>
        <v>0</v>
      </c>
      <c r="G717" s="1146">
        <f t="shared" si="110"/>
        <v>0</v>
      </c>
      <c r="H717" s="1146">
        <f t="shared" ref="H717:H780" si="113">F717-G717</f>
        <v>0</v>
      </c>
      <c r="I717" s="1147">
        <v>0</v>
      </c>
      <c r="J717" s="1147">
        <v>0</v>
      </c>
      <c r="K717" s="1146"/>
      <c r="L717" s="1146"/>
      <c r="M717" s="1146">
        <f t="shared" ref="M717:M762" si="114">SUM(J717:L717)</f>
        <v>0</v>
      </c>
      <c r="N717" s="1146">
        <f t="shared" ref="N717:N780" si="115">H717+I717-M717</f>
        <v>0</v>
      </c>
    </row>
    <row r="718" spans="1:14" outlineLevel="1" x14ac:dyDescent="0.25">
      <c r="A718" s="967">
        <f t="shared" si="112"/>
        <v>27.2</v>
      </c>
      <c r="B718" s="968" t="str">
        <f t="shared" si="112"/>
        <v xml:space="preserve">Upgradation of Generator and Generator transformer electromagnetic protection relays with numeric relays for Stage 1 &amp; 2. </v>
      </c>
      <c r="C718" s="967">
        <f t="shared" si="112"/>
        <v>0</v>
      </c>
      <c r="D718" s="1052" t="str">
        <f t="shared" si="112"/>
        <v>-</v>
      </c>
      <c r="E718" s="1162">
        <f t="shared" si="112"/>
        <v>0</v>
      </c>
      <c r="F718" s="1146">
        <f t="shared" si="109"/>
        <v>0</v>
      </c>
      <c r="G718" s="1146">
        <f t="shared" si="110"/>
        <v>0</v>
      </c>
      <c r="H718" s="1146">
        <f t="shared" si="113"/>
        <v>0</v>
      </c>
      <c r="I718" s="1147">
        <v>0</v>
      </c>
      <c r="J718" s="1147">
        <v>0</v>
      </c>
      <c r="K718" s="1146"/>
      <c r="L718" s="1146"/>
      <c r="M718" s="1146">
        <f t="shared" si="114"/>
        <v>0</v>
      </c>
      <c r="N718" s="1146">
        <f t="shared" si="115"/>
        <v>0</v>
      </c>
    </row>
    <row r="719" spans="1:14" outlineLevel="1" x14ac:dyDescent="0.25">
      <c r="A719" s="967">
        <f t="shared" si="112"/>
        <v>27.3</v>
      </c>
      <c r="B719" s="968" t="str">
        <f t="shared" si="112"/>
        <v>Renovation of old system by full proof modern digital governing system, static/brushless excitation system and  generator stator and rotor winding by class 'F' insulation at St-I&amp;II</v>
      </c>
      <c r="C719" s="967">
        <f t="shared" si="112"/>
        <v>0</v>
      </c>
      <c r="D719" s="1052" t="str">
        <f t="shared" si="112"/>
        <v>-</v>
      </c>
      <c r="E719" s="1162">
        <f t="shared" si="112"/>
        <v>0</v>
      </c>
      <c r="F719" s="1146">
        <f t="shared" si="109"/>
        <v>0</v>
      </c>
      <c r="G719" s="1146">
        <f t="shared" si="110"/>
        <v>0</v>
      </c>
      <c r="H719" s="1146">
        <f t="shared" si="113"/>
        <v>0</v>
      </c>
      <c r="I719" s="1147">
        <v>0</v>
      </c>
      <c r="J719" s="1147">
        <v>0</v>
      </c>
      <c r="K719" s="1146"/>
      <c r="L719" s="1146"/>
      <c r="M719" s="1146">
        <f t="shared" si="114"/>
        <v>0</v>
      </c>
      <c r="N719" s="1146">
        <f t="shared" si="115"/>
        <v>0</v>
      </c>
    </row>
    <row r="720" spans="1:14" outlineLevel="1" x14ac:dyDescent="0.25">
      <c r="A720" s="967">
        <f t="shared" si="112"/>
        <v>27.4</v>
      </c>
      <c r="B720" s="968" t="str">
        <f t="shared" si="112"/>
        <v>Design, manufacturing, supply, erection, testing and commissioning of Hydrostatic lubrication system for Units at KGSC Stage I &amp; II, Pophali.</v>
      </c>
      <c r="C720" s="967">
        <f t="shared" si="112"/>
        <v>0</v>
      </c>
      <c r="D720" s="1052" t="str">
        <f t="shared" si="112"/>
        <v>-</v>
      </c>
      <c r="E720" s="1162">
        <f t="shared" si="112"/>
        <v>0</v>
      </c>
      <c r="F720" s="1146">
        <f t="shared" si="109"/>
        <v>0</v>
      </c>
      <c r="G720" s="1146">
        <f t="shared" si="110"/>
        <v>0</v>
      </c>
      <c r="H720" s="1146">
        <f t="shared" si="113"/>
        <v>0</v>
      </c>
      <c r="I720" s="1147">
        <v>0</v>
      </c>
      <c r="J720" s="1147">
        <v>0</v>
      </c>
      <c r="K720" s="1146"/>
      <c r="L720" s="1146"/>
      <c r="M720" s="1146">
        <f t="shared" si="114"/>
        <v>0</v>
      </c>
      <c r="N720" s="1146">
        <f t="shared" si="115"/>
        <v>0</v>
      </c>
    </row>
    <row r="721" spans="1:14" outlineLevel="1" x14ac:dyDescent="0.25">
      <c r="A721" s="967">
        <f t="shared" si="112"/>
        <v>27.5</v>
      </c>
      <c r="B721" s="968" t="str">
        <f t="shared" si="112"/>
        <v>Replacement of CW pumps and Motors along with starter pannel at St-I&amp;II</v>
      </c>
      <c r="C721" s="967">
        <f t="shared" si="112"/>
        <v>0</v>
      </c>
      <c r="D721" s="1052" t="str">
        <f t="shared" si="112"/>
        <v>-</v>
      </c>
      <c r="E721" s="1162">
        <f t="shared" si="112"/>
        <v>0</v>
      </c>
      <c r="F721" s="1146">
        <f t="shared" si="109"/>
        <v>0</v>
      </c>
      <c r="G721" s="1146">
        <f t="shared" si="110"/>
        <v>0</v>
      </c>
      <c r="H721" s="1146">
        <f t="shared" si="113"/>
        <v>0</v>
      </c>
      <c r="I721" s="1147">
        <v>0</v>
      </c>
      <c r="J721" s="1147">
        <v>0</v>
      </c>
      <c r="K721" s="1146"/>
      <c r="L721" s="1146"/>
      <c r="M721" s="1146">
        <f t="shared" si="114"/>
        <v>0</v>
      </c>
      <c r="N721" s="1146">
        <f t="shared" si="115"/>
        <v>0</v>
      </c>
    </row>
    <row r="722" spans="1:14" outlineLevel="1" x14ac:dyDescent="0.25">
      <c r="A722" s="967">
        <f t="shared" si="112"/>
        <v>27.6</v>
      </c>
      <c r="B722" s="968" t="str">
        <f t="shared" si="112"/>
        <v>Supply of Generator air coolers (16 Nos) for Stage II Units (80 MW) at KGSC, Pophali.</v>
      </c>
      <c r="C722" s="967">
        <f t="shared" si="112"/>
        <v>0</v>
      </c>
      <c r="D722" s="1052" t="str">
        <f t="shared" si="112"/>
        <v>-</v>
      </c>
      <c r="E722" s="1162">
        <f t="shared" si="112"/>
        <v>0</v>
      </c>
      <c r="F722" s="1146">
        <f t="shared" si="109"/>
        <v>0</v>
      </c>
      <c r="G722" s="1146">
        <f t="shared" si="110"/>
        <v>0</v>
      </c>
      <c r="H722" s="1146">
        <f t="shared" si="113"/>
        <v>0</v>
      </c>
      <c r="I722" s="1147">
        <v>0</v>
      </c>
      <c r="J722" s="1147">
        <v>0</v>
      </c>
      <c r="K722" s="1146"/>
      <c r="L722" s="1146"/>
      <c r="M722" s="1146">
        <f t="shared" si="114"/>
        <v>0</v>
      </c>
      <c r="N722" s="1146">
        <f t="shared" si="115"/>
        <v>0</v>
      </c>
    </row>
    <row r="723" spans="1:14" outlineLevel="1" x14ac:dyDescent="0.25">
      <c r="A723" s="967">
        <f t="shared" si="112"/>
        <v>27.7</v>
      </c>
      <c r="B723" s="968" t="str">
        <f t="shared" si="112"/>
        <v>Conversion of Stator Core Insulation &amp; Stator Winding from Class ‘B’ to Class ‘F’ for Unit No. 8 (80MW, 11KV, 375RPM, AEG Germany make) of Stage II, KGSC, Pophali on Turnkey Basis.</v>
      </c>
      <c r="C723" s="967">
        <f t="shared" si="112"/>
        <v>0</v>
      </c>
      <c r="D723" s="1052" t="str">
        <f t="shared" si="112"/>
        <v>-</v>
      </c>
      <c r="E723" s="1162">
        <f t="shared" si="112"/>
        <v>0</v>
      </c>
      <c r="F723" s="1146">
        <f t="shared" si="109"/>
        <v>0</v>
      </c>
      <c r="G723" s="1146">
        <f t="shared" si="110"/>
        <v>0</v>
      </c>
      <c r="H723" s="1146">
        <f t="shared" si="113"/>
        <v>0</v>
      </c>
      <c r="I723" s="1147">
        <v>0</v>
      </c>
      <c r="J723" s="1147">
        <v>0</v>
      </c>
      <c r="K723" s="1146"/>
      <c r="L723" s="1146"/>
      <c r="M723" s="1146">
        <f t="shared" si="114"/>
        <v>0</v>
      </c>
      <c r="N723" s="1146">
        <f t="shared" si="115"/>
        <v>0</v>
      </c>
    </row>
    <row r="724" spans="1:14" outlineLevel="1" x14ac:dyDescent="0.25">
      <c r="A724" s="967">
        <f t="shared" si="112"/>
        <v>27.8</v>
      </c>
      <c r="B724" s="968" t="str">
        <f t="shared" si="112"/>
        <v>Up-gradation of existing 'B' class insulation of Generator stator to 'F' class insulation of 2X18MW Koyna Dam Power House, Koynanagar.</v>
      </c>
      <c r="C724" s="967">
        <f t="shared" si="112"/>
        <v>0</v>
      </c>
      <c r="D724" s="1052" t="str">
        <f t="shared" si="112"/>
        <v>-</v>
      </c>
      <c r="E724" s="1162">
        <f t="shared" si="112"/>
        <v>0</v>
      </c>
      <c r="F724" s="1146">
        <f t="shared" si="109"/>
        <v>0</v>
      </c>
      <c r="G724" s="1146">
        <f t="shared" si="110"/>
        <v>0</v>
      </c>
      <c r="H724" s="1146">
        <f t="shared" si="113"/>
        <v>0</v>
      </c>
      <c r="I724" s="1147">
        <v>0</v>
      </c>
      <c r="J724" s="1147">
        <v>0</v>
      </c>
      <c r="K724" s="1146"/>
      <c r="L724" s="1146"/>
      <c r="M724" s="1146">
        <f t="shared" si="114"/>
        <v>0</v>
      </c>
      <c r="N724" s="1146">
        <f t="shared" si="115"/>
        <v>0</v>
      </c>
    </row>
    <row r="725" spans="1:14" outlineLevel="1" x14ac:dyDescent="0.25">
      <c r="A725" s="967">
        <f t="shared" si="112"/>
        <v>27.9</v>
      </c>
      <c r="B725" s="968" t="str">
        <f t="shared" si="112"/>
        <v>Supply and replacement of Generator air cooler system by new higher efficiency coolers for 2X18MW Koyna Dam Power House, Koynanagar.</v>
      </c>
      <c r="C725" s="967">
        <f t="shared" si="112"/>
        <v>0</v>
      </c>
      <c r="D725" s="1052" t="str">
        <f t="shared" si="112"/>
        <v>-</v>
      </c>
      <c r="E725" s="1162">
        <f t="shared" si="112"/>
        <v>0</v>
      </c>
      <c r="F725" s="1146">
        <f t="shared" si="109"/>
        <v>0</v>
      </c>
      <c r="G725" s="1146">
        <f t="shared" si="110"/>
        <v>0</v>
      </c>
      <c r="H725" s="1146">
        <f t="shared" si="113"/>
        <v>0</v>
      </c>
      <c r="I725" s="1147">
        <v>0</v>
      </c>
      <c r="J725" s="1147">
        <v>0</v>
      </c>
      <c r="K725" s="1146"/>
      <c r="L725" s="1146"/>
      <c r="M725" s="1146">
        <f t="shared" si="114"/>
        <v>0</v>
      </c>
      <c r="N725" s="1146">
        <f t="shared" si="115"/>
        <v>0</v>
      </c>
    </row>
    <row r="726" spans="1:14" outlineLevel="1" x14ac:dyDescent="0.25">
      <c r="A726" s="967">
        <f t="shared" si="112"/>
        <v>0</v>
      </c>
      <c r="B726" s="968">
        <f t="shared" si="112"/>
        <v>0</v>
      </c>
      <c r="C726" s="967">
        <f t="shared" si="112"/>
        <v>0</v>
      </c>
      <c r="D726" s="1052" t="str">
        <f t="shared" si="112"/>
        <v>-</v>
      </c>
      <c r="E726" s="1162">
        <f t="shared" si="112"/>
        <v>0</v>
      </c>
      <c r="F726" s="1146">
        <f t="shared" si="109"/>
        <v>0</v>
      </c>
      <c r="G726" s="1146">
        <f t="shared" si="110"/>
        <v>0</v>
      </c>
      <c r="H726" s="1146">
        <f t="shared" si="113"/>
        <v>0</v>
      </c>
      <c r="I726" s="1147">
        <v>0</v>
      </c>
      <c r="J726" s="1147">
        <v>0</v>
      </c>
      <c r="K726" s="1146"/>
      <c r="L726" s="1146"/>
      <c r="M726" s="1146">
        <f t="shared" si="114"/>
        <v>0</v>
      </c>
      <c r="N726" s="1146">
        <f t="shared" si="115"/>
        <v>0</v>
      </c>
    </row>
    <row r="727" spans="1:14" outlineLevel="1" x14ac:dyDescent="0.25">
      <c r="A727" s="967">
        <f t="shared" si="112"/>
        <v>0</v>
      </c>
      <c r="B727" s="1007" t="str">
        <f t="shared" si="112"/>
        <v>B) Non-DPR Schemes</v>
      </c>
      <c r="C727" s="967">
        <f t="shared" si="112"/>
        <v>0</v>
      </c>
      <c r="D727" s="1052" t="str">
        <f t="shared" si="112"/>
        <v>-</v>
      </c>
      <c r="E727" s="1162">
        <f t="shared" si="112"/>
        <v>0</v>
      </c>
      <c r="F727" s="1146">
        <f t="shared" si="109"/>
        <v>0</v>
      </c>
      <c r="G727" s="1146">
        <f t="shared" si="110"/>
        <v>0</v>
      </c>
      <c r="H727" s="1146">
        <f t="shared" si="113"/>
        <v>0</v>
      </c>
      <c r="I727" s="1147">
        <v>0</v>
      </c>
      <c r="J727" s="1147">
        <v>0</v>
      </c>
      <c r="K727" s="1146"/>
      <c r="L727" s="1146"/>
      <c r="M727" s="1146">
        <f t="shared" si="114"/>
        <v>0</v>
      </c>
      <c r="N727" s="1146">
        <f t="shared" si="115"/>
        <v>0</v>
      </c>
    </row>
    <row r="728" spans="1:14" outlineLevel="1" x14ac:dyDescent="0.25">
      <c r="A728" s="1038">
        <f t="shared" si="112"/>
        <v>1</v>
      </c>
      <c r="B728" s="995" t="str">
        <f t="shared" si="112"/>
        <v xml:space="preserve"> &lt;Auto Transformer Oil Insulation Test kit (BDV Kit)&gt;</v>
      </c>
      <c r="C728" s="1038" t="str">
        <f t="shared" si="112"/>
        <v>N.A.</v>
      </c>
      <c r="D728" s="1053" t="str">
        <f t="shared" si="112"/>
        <v>-</v>
      </c>
      <c r="E728" s="1163">
        <f t="shared" si="112"/>
        <v>0</v>
      </c>
      <c r="F728" s="1140">
        <f t="shared" si="109"/>
        <v>3.9530000000000003E-2</v>
      </c>
      <c r="G728" s="1140">
        <f t="shared" si="110"/>
        <v>3.9530000000000003E-2</v>
      </c>
      <c r="H728" s="1140">
        <f t="shared" si="113"/>
        <v>0</v>
      </c>
      <c r="I728" s="1135">
        <v>0</v>
      </c>
      <c r="J728" s="1135">
        <v>0</v>
      </c>
      <c r="K728" s="1140"/>
      <c r="L728" s="1140"/>
      <c r="M728" s="1140">
        <f t="shared" si="114"/>
        <v>0</v>
      </c>
      <c r="N728" s="1140">
        <f t="shared" si="115"/>
        <v>0</v>
      </c>
    </row>
    <row r="729" spans="1:14" outlineLevel="1" x14ac:dyDescent="0.25">
      <c r="A729" s="1038">
        <f t="shared" si="112"/>
        <v>2</v>
      </c>
      <c r="B729" s="995" t="str">
        <f t="shared" si="112"/>
        <v>&lt;Man coolers pedestal fans at KGSC,Pophali&gt;</v>
      </c>
      <c r="C729" s="1038" t="str">
        <f t="shared" si="112"/>
        <v>N.A.</v>
      </c>
      <c r="D729" s="1053" t="str">
        <f t="shared" si="112"/>
        <v>-</v>
      </c>
      <c r="E729" s="1163">
        <f t="shared" si="112"/>
        <v>0</v>
      </c>
      <c r="F729" s="1140">
        <f t="shared" si="109"/>
        <v>3.4143300000000001E-2</v>
      </c>
      <c r="G729" s="1140">
        <f t="shared" si="110"/>
        <v>3.4143300000000001E-2</v>
      </c>
      <c r="H729" s="1140">
        <f t="shared" si="113"/>
        <v>0</v>
      </c>
      <c r="I729" s="1135">
        <v>0</v>
      </c>
      <c r="J729" s="1135">
        <v>0</v>
      </c>
      <c r="K729" s="1140"/>
      <c r="L729" s="1140"/>
      <c r="M729" s="1140">
        <f t="shared" si="114"/>
        <v>0</v>
      </c>
      <c r="N729" s="1140">
        <f t="shared" si="115"/>
        <v>0</v>
      </c>
    </row>
    <row r="730" spans="1:14" outlineLevel="1" x14ac:dyDescent="0.25">
      <c r="A730" s="1038">
        <f t="shared" si="112"/>
        <v>3</v>
      </c>
      <c r="B730" s="995" t="str">
        <f t="shared" si="112"/>
        <v>&lt; 5 KV Digital Insulation Tester&gt;</v>
      </c>
      <c r="C730" s="1038" t="str">
        <f t="shared" si="112"/>
        <v>N.A.</v>
      </c>
      <c r="D730" s="1053" t="str">
        <f t="shared" si="112"/>
        <v>-</v>
      </c>
      <c r="E730" s="1163">
        <f t="shared" si="112"/>
        <v>0</v>
      </c>
      <c r="F730" s="1140">
        <f t="shared" si="109"/>
        <v>2.9798000000000002E-2</v>
      </c>
      <c r="G730" s="1140">
        <f t="shared" si="110"/>
        <v>2.9798000000000002E-2</v>
      </c>
      <c r="H730" s="1140">
        <f t="shared" si="113"/>
        <v>0</v>
      </c>
      <c r="I730" s="1135">
        <v>0</v>
      </c>
      <c r="J730" s="1135">
        <v>0</v>
      </c>
      <c r="K730" s="1140"/>
      <c r="L730" s="1140"/>
      <c r="M730" s="1140">
        <f t="shared" si="114"/>
        <v>0</v>
      </c>
      <c r="N730" s="1140">
        <f t="shared" si="115"/>
        <v>0</v>
      </c>
    </row>
    <row r="731" spans="1:14" outlineLevel="1" x14ac:dyDescent="0.25">
      <c r="A731" s="1038">
        <f t="shared" si="112"/>
        <v>4</v>
      </c>
      <c r="B731" s="995" t="str">
        <f t="shared" si="112"/>
        <v>&lt;Split AC Unit,Window AC  Unit,Refrigerator,Ped&gt;</v>
      </c>
      <c r="C731" s="1038" t="str">
        <f t="shared" si="112"/>
        <v>N.A.</v>
      </c>
      <c r="D731" s="1053" t="str">
        <f t="shared" si="112"/>
        <v>-</v>
      </c>
      <c r="E731" s="1163">
        <f t="shared" si="112"/>
        <v>0</v>
      </c>
      <c r="F731" s="1140">
        <f t="shared" si="109"/>
        <v>1.7857399999999999E-2</v>
      </c>
      <c r="G731" s="1140">
        <f t="shared" si="110"/>
        <v>1.7857399999999999E-2</v>
      </c>
      <c r="H731" s="1140">
        <f t="shared" si="113"/>
        <v>0</v>
      </c>
      <c r="I731" s="1135">
        <v>0</v>
      </c>
      <c r="J731" s="1135">
        <v>0</v>
      </c>
      <c r="K731" s="1140"/>
      <c r="L731" s="1140"/>
      <c r="M731" s="1140">
        <f t="shared" si="114"/>
        <v>0</v>
      </c>
      <c r="N731" s="1140">
        <f t="shared" si="115"/>
        <v>0</v>
      </c>
    </row>
    <row r="732" spans="1:14" outlineLevel="1" x14ac:dyDescent="0.25">
      <c r="A732" s="1038">
        <f t="shared" si="112"/>
        <v>5</v>
      </c>
      <c r="B732" s="995" t="str">
        <f t="shared" si="112"/>
        <v>&lt;Earth Resistance Tester at ,Pophali. TIC STAGE IV&gt;</v>
      </c>
      <c r="C732" s="1038" t="str">
        <f t="shared" si="112"/>
        <v>N.A.</v>
      </c>
      <c r="D732" s="1053" t="str">
        <f t="shared" si="112"/>
        <v>-</v>
      </c>
      <c r="E732" s="1163">
        <f t="shared" si="112"/>
        <v>0</v>
      </c>
      <c r="F732" s="1140">
        <f t="shared" si="109"/>
        <v>1.6838599999999999E-2</v>
      </c>
      <c r="G732" s="1140">
        <f t="shared" si="110"/>
        <v>1.6838599999999999E-2</v>
      </c>
      <c r="H732" s="1140">
        <f t="shared" si="113"/>
        <v>0</v>
      </c>
      <c r="I732" s="1135">
        <v>0</v>
      </c>
      <c r="J732" s="1135">
        <v>0</v>
      </c>
      <c r="K732" s="1140"/>
      <c r="L732" s="1140"/>
      <c r="M732" s="1140">
        <f t="shared" si="114"/>
        <v>0</v>
      </c>
      <c r="N732" s="1140">
        <f t="shared" si="115"/>
        <v>0</v>
      </c>
    </row>
    <row r="733" spans="1:14" outlineLevel="1" x14ac:dyDescent="0.25">
      <c r="A733" s="1038">
        <f t="shared" ref="A733:E748" si="116">A530</f>
        <v>6</v>
      </c>
      <c r="B733" s="995" t="str">
        <f t="shared" si="116"/>
        <v>&lt;Tools and Tackles at St-IV,KGSC,Pophali&gt;</v>
      </c>
      <c r="C733" s="1038" t="str">
        <f t="shared" si="116"/>
        <v>N.A.</v>
      </c>
      <c r="D733" s="1053" t="str">
        <f t="shared" si="116"/>
        <v>-</v>
      </c>
      <c r="E733" s="1163">
        <f t="shared" si="116"/>
        <v>0</v>
      </c>
      <c r="F733" s="1140">
        <f t="shared" si="109"/>
        <v>3.4609399999999998E-2</v>
      </c>
      <c r="G733" s="1140">
        <f t="shared" si="110"/>
        <v>3.4609399999999998E-2</v>
      </c>
      <c r="H733" s="1140">
        <f t="shared" si="113"/>
        <v>0</v>
      </c>
      <c r="I733" s="1135">
        <v>0</v>
      </c>
      <c r="J733" s="1135">
        <v>0</v>
      </c>
      <c r="K733" s="1140"/>
      <c r="L733" s="1140"/>
      <c r="M733" s="1140">
        <f t="shared" si="114"/>
        <v>0</v>
      </c>
      <c r="N733" s="1140">
        <f t="shared" si="115"/>
        <v>0</v>
      </c>
    </row>
    <row r="734" spans="1:14" outlineLevel="1" x14ac:dyDescent="0.25">
      <c r="A734" s="1038">
        <f t="shared" si="116"/>
        <v>7</v>
      </c>
      <c r="B734" s="995" t="str">
        <f t="shared" si="116"/>
        <v>&lt;New portable Fire Fighting Diesel Pumps for Dewatering&gt;</v>
      </c>
      <c r="C734" s="1038" t="str">
        <f t="shared" si="116"/>
        <v>N.A.</v>
      </c>
      <c r="D734" s="1053" t="str">
        <f t="shared" si="116"/>
        <v>-</v>
      </c>
      <c r="E734" s="1163">
        <f t="shared" si="116"/>
        <v>0</v>
      </c>
      <c r="F734" s="1140">
        <f t="shared" si="109"/>
        <v>9.6969600000000003E-2</v>
      </c>
      <c r="G734" s="1140">
        <f t="shared" si="110"/>
        <v>9.6969600000000003E-2</v>
      </c>
      <c r="H734" s="1140">
        <f t="shared" si="113"/>
        <v>0</v>
      </c>
      <c r="I734" s="1135">
        <v>0</v>
      </c>
      <c r="J734" s="1135">
        <v>0</v>
      </c>
      <c r="K734" s="1140"/>
      <c r="L734" s="1140"/>
      <c r="M734" s="1140">
        <f t="shared" si="114"/>
        <v>0</v>
      </c>
      <c r="N734" s="1140">
        <f t="shared" si="115"/>
        <v>0</v>
      </c>
    </row>
    <row r="735" spans="1:14" outlineLevel="1" x14ac:dyDescent="0.25">
      <c r="A735" s="1038">
        <f t="shared" si="116"/>
        <v>8</v>
      </c>
      <c r="B735" s="995" t="str">
        <f t="shared" si="116"/>
        <v>&lt;Visitors chairs for, Pophali KGSC&gt;</v>
      </c>
      <c r="C735" s="1038" t="str">
        <f t="shared" si="116"/>
        <v>N.A.</v>
      </c>
      <c r="D735" s="1053" t="str">
        <f t="shared" si="116"/>
        <v>-</v>
      </c>
      <c r="E735" s="1163">
        <f t="shared" si="116"/>
        <v>0</v>
      </c>
      <c r="F735" s="1140">
        <f t="shared" si="109"/>
        <v>3.3187500000000002E-2</v>
      </c>
      <c r="G735" s="1140">
        <f t="shared" si="110"/>
        <v>3.3187500000000002E-2</v>
      </c>
      <c r="H735" s="1140">
        <f t="shared" si="113"/>
        <v>0</v>
      </c>
      <c r="I735" s="1135">
        <v>0</v>
      </c>
      <c r="J735" s="1135">
        <v>0</v>
      </c>
      <c r="K735" s="1140"/>
      <c r="L735" s="1140"/>
      <c r="M735" s="1140">
        <f t="shared" si="114"/>
        <v>0</v>
      </c>
      <c r="N735" s="1140">
        <f t="shared" si="115"/>
        <v>0</v>
      </c>
    </row>
    <row r="736" spans="1:14" outlineLevel="1" x14ac:dyDescent="0.25">
      <c r="A736" s="1038">
        <f t="shared" si="116"/>
        <v>9</v>
      </c>
      <c r="B736" s="995" t="str">
        <f t="shared" si="116"/>
        <v>&lt;Installation of new racks inside various/new slotted angle racks &gt;</v>
      </c>
      <c r="C736" s="1038" t="str">
        <f t="shared" si="116"/>
        <v>N.A.</v>
      </c>
      <c r="D736" s="1053" t="str">
        <f t="shared" si="116"/>
        <v>-</v>
      </c>
      <c r="E736" s="1163">
        <f t="shared" si="116"/>
        <v>0</v>
      </c>
      <c r="F736" s="1140">
        <f t="shared" si="109"/>
        <v>3.9648000000000003E-2</v>
      </c>
      <c r="G736" s="1140">
        <f t="shared" si="110"/>
        <v>3.9648000000000003E-2</v>
      </c>
      <c r="H736" s="1140">
        <f t="shared" si="113"/>
        <v>0</v>
      </c>
      <c r="I736" s="1135">
        <v>0</v>
      </c>
      <c r="J736" s="1135">
        <v>0</v>
      </c>
      <c r="K736" s="1140"/>
      <c r="L736" s="1140"/>
      <c r="M736" s="1140">
        <f t="shared" si="114"/>
        <v>0</v>
      </c>
      <c r="N736" s="1140">
        <f t="shared" si="115"/>
        <v>0</v>
      </c>
    </row>
    <row r="737" spans="1:14" outlineLevel="1" x14ac:dyDescent="0.25">
      <c r="A737" s="1038">
        <f t="shared" si="116"/>
        <v>10</v>
      </c>
      <c r="B737" s="995" t="str">
        <f t="shared" si="116"/>
        <v>&lt;Supply of chairs for KGSC, Pophali&gt;</v>
      </c>
      <c r="C737" s="1038" t="str">
        <f t="shared" si="116"/>
        <v>N.A.</v>
      </c>
      <c r="D737" s="1053" t="str">
        <f t="shared" si="116"/>
        <v>-</v>
      </c>
      <c r="E737" s="1163">
        <f t="shared" si="116"/>
        <v>0</v>
      </c>
      <c r="F737" s="1140">
        <f t="shared" si="109"/>
        <v>4.4238199999999998E-2</v>
      </c>
      <c r="G737" s="1140">
        <f t="shared" si="110"/>
        <v>4.4238199999999998E-2</v>
      </c>
      <c r="H737" s="1140">
        <f t="shared" si="113"/>
        <v>0</v>
      </c>
      <c r="I737" s="1135">
        <v>0</v>
      </c>
      <c r="J737" s="1135">
        <v>0</v>
      </c>
      <c r="K737" s="1140"/>
      <c r="L737" s="1140"/>
      <c r="M737" s="1140">
        <f t="shared" si="114"/>
        <v>0</v>
      </c>
      <c r="N737" s="1140">
        <f t="shared" si="115"/>
        <v>0</v>
      </c>
    </row>
    <row r="738" spans="1:14" outlineLevel="1" x14ac:dyDescent="0.25">
      <c r="A738" s="1038">
        <f t="shared" si="116"/>
        <v>11</v>
      </c>
      <c r="B738" s="995" t="str">
        <f t="shared" si="116"/>
        <v>&lt;Laser Jet NetwoksPrinters at KGSC, Pophali&gt;</v>
      </c>
      <c r="C738" s="1038" t="str">
        <f t="shared" si="116"/>
        <v>N.A.</v>
      </c>
      <c r="D738" s="1053" t="str">
        <f t="shared" si="116"/>
        <v>-</v>
      </c>
      <c r="E738" s="1163">
        <f t="shared" si="116"/>
        <v>0</v>
      </c>
      <c r="F738" s="1140">
        <f t="shared" si="109"/>
        <v>8.4074999999999997E-2</v>
      </c>
      <c r="G738" s="1140">
        <f t="shared" si="110"/>
        <v>8.4074999999999997E-2</v>
      </c>
      <c r="H738" s="1140">
        <f t="shared" si="113"/>
        <v>0</v>
      </c>
      <c r="I738" s="1135">
        <v>0</v>
      </c>
      <c r="J738" s="1135">
        <v>0</v>
      </c>
      <c r="K738" s="1140"/>
      <c r="L738" s="1140"/>
      <c r="M738" s="1140">
        <f t="shared" si="114"/>
        <v>0</v>
      </c>
      <c r="N738" s="1140">
        <f t="shared" si="115"/>
        <v>0</v>
      </c>
    </row>
    <row r="739" spans="1:14" outlineLevel="1" x14ac:dyDescent="0.25">
      <c r="A739" s="1038">
        <f t="shared" si="116"/>
        <v>12</v>
      </c>
      <c r="B739" s="995" t="str">
        <f t="shared" si="116"/>
        <v>&lt;Night Vision Binoculars&gt;</v>
      </c>
      <c r="C739" s="1038" t="str">
        <f t="shared" si="116"/>
        <v>N.A.</v>
      </c>
      <c r="D739" s="1053" t="str">
        <f t="shared" si="116"/>
        <v>-</v>
      </c>
      <c r="E739" s="1163">
        <f t="shared" si="116"/>
        <v>0</v>
      </c>
      <c r="F739" s="1140">
        <f t="shared" si="109"/>
        <v>2.34112E-2</v>
      </c>
      <c r="G739" s="1140">
        <f t="shared" si="110"/>
        <v>2.34112E-2</v>
      </c>
      <c r="H739" s="1140">
        <f t="shared" si="113"/>
        <v>0</v>
      </c>
      <c r="I739" s="1135">
        <v>0</v>
      </c>
      <c r="J739" s="1135">
        <v>0</v>
      </c>
      <c r="K739" s="1140"/>
      <c r="L739" s="1140"/>
      <c r="M739" s="1140">
        <f t="shared" si="114"/>
        <v>0</v>
      </c>
      <c r="N739" s="1140">
        <f t="shared" si="115"/>
        <v>0</v>
      </c>
    </row>
    <row r="740" spans="1:14" outlineLevel="1" x14ac:dyDescent="0.25">
      <c r="A740" s="1038">
        <f t="shared" si="116"/>
        <v>13</v>
      </c>
      <c r="B740" s="995" t="str">
        <f t="shared" si="116"/>
        <v>&lt;TATA Star Bus-32 seater LCV MH08-9358&gt;</v>
      </c>
      <c r="C740" s="1038" t="str">
        <f t="shared" si="116"/>
        <v>N.A.</v>
      </c>
      <c r="D740" s="1053" t="str">
        <f t="shared" si="116"/>
        <v>-</v>
      </c>
      <c r="E740" s="1163">
        <f t="shared" si="116"/>
        <v>0</v>
      </c>
      <c r="F740" s="1140">
        <f t="shared" si="109"/>
        <v>0</v>
      </c>
      <c r="G740" s="1140">
        <f t="shared" si="110"/>
        <v>0</v>
      </c>
      <c r="H740" s="1140">
        <f t="shared" si="113"/>
        <v>0</v>
      </c>
      <c r="I740" s="1135">
        <v>0</v>
      </c>
      <c r="J740" s="1135">
        <v>0</v>
      </c>
      <c r="K740" s="1140"/>
      <c r="L740" s="1140"/>
      <c r="M740" s="1140">
        <f t="shared" si="114"/>
        <v>0</v>
      </c>
      <c r="N740" s="1140">
        <f t="shared" si="115"/>
        <v>0</v>
      </c>
    </row>
    <row r="741" spans="1:14" outlineLevel="1" x14ac:dyDescent="0.25">
      <c r="A741" s="1038">
        <f t="shared" si="116"/>
        <v>14</v>
      </c>
      <c r="B741" s="995" t="str">
        <f t="shared" si="116"/>
        <v>&lt;TATA Star Bus-32 seater LCV MH08-9359&gt;</v>
      </c>
      <c r="C741" s="1038" t="str">
        <f t="shared" si="116"/>
        <v>N.A.</v>
      </c>
      <c r="D741" s="1053" t="str">
        <f t="shared" si="116"/>
        <v>-</v>
      </c>
      <c r="E741" s="1163">
        <f t="shared" si="116"/>
        <v>0</v>
      </c>
      <c r="F741" s="1140">
        <f t="shared" si="109"/>
        <v>0</v>
      </c>
      <c r="G741" s="1140">
        <f t="shared" si="110"/>
        <v>0</v>
      </c>
      <c r="H741" s="1140">
        <f t="shared" si="113"/>
        <v>0</v>
      </c>
      <c r="I741" s="1135">
        <v>0</v>
      </c>
      <c r="J741" s="1135">
        <v>0</v>
      </c>
      <c r="K741" s="1140"/>
      <c r="L741" s="1140"/>
      <c r="M741" s="1140">
        <f t="shared" si="114"/>
        <v>0</v>
      </c>
      <c r="N741" s="1140">
        <f t="shared" si="115"/>
        <v>0</v>
      </c>
    </row>
    <row r="742" spans="1:14" outlineLevel="1" x14ac:dyDescent="0.25">
      <c r="A742" s="1038">
        <f t="shared" si="116"/>
        <v>15</v>
      </c>
      <c r="B742" s="995" t="str">
        <f t="shared" si="116"/>
        <v>&lt;Vehicle No.MH 08-9401 TATA Star Bus 32 seater&gt;</v>
      </c>
      <c r="C742" s="1038" t="str">
        <f t="shared" si="116"/>
        <v>N.A.</v>
      </c>
      <c r="D742" s="1053" t="str">
        <f t="shared" si="116"/>
        <v>-</v>
      </c>
      <c r="E742" s="1163">
        <f t="shared" si="116"/>
        <v>0</v>
      </c>
      <c r="F742" s="1140">
        <f t="shared" si="109"/>
        <v>0</v>
      </c>
      <c r="G742" s="1140">
        <f t="shared" si="110"/>
        <v>0</v>
      </c>
      <c r="H742" s="1140">
        <f t="shared" si="113"/>
        <v>0</v>
      </c>
      <c r="I742" s="1135">
        <v>0</v>
      </c>
      <c r="J742" s="1135">
        <v>0</v>
      </c>
      <c r="K742" s="1140"/>
      <c r="L742" s="1140"/>
      <c r="M742" s="1140">
        <f t="shared" si="114"/>
        <v>0</v>
      </c>
      <c r="N742" s="1140">
        <f t="shared" si="115"/>
        <v>0</v>
      </c>
    </row>
    <row r="743" spans="1:14" outlineLevel="1" x14ac:dyDescent="0.25">
      <c r="A743" s="1038">
        <f t="shared" si="116"/>
        <v>16</v>
      </c>
      <c r="B743" s="995" t="str">
        <f t="shared" si="116"/>
        <v xml:space="preserve"> &lt;Not in use DCM Toyato Bus MH-1&gt;</v>
      </c>
      <c r="C743" s="1038" t="str">
        <f t="shared" si="116"/>
        <v>N.A.</v>
      </c>
      <c r="D743" s="1053" t="str">
        <f t="shared" si="116"/>
        <v>-</v>
      </c>
      <c r="E743" s="1163">
        <f t="shared" si="116"/>
        <v>0</v>
      </c>
      <c r="F743" s="1140">
        <f t="shared" si="109"/>
        <v>0</v>
      </c>
      <c r="G743" s="1140">
        <f t="shared" si="110"/>
        <v>0</v>
      </c>
      <c r="H743" s="1140">
        <f t="shared" si="113"/>
        <v>0</v>
      </c>
      <c r="I743" s="1135">
        <v>0</v>
      </c>
      <c r="J743" s="1135">
        <v>0</v>
      </c>
      <c r="K743" s="1140"/>
      <c r="L743" s="1140"/>
      <c r="M743" s="1140">
        <f t="shared" si="114"/>
        <v>0</v>
      </c>
      <c r="N743" s="1140">
        <f t="shared" si="115"/>
        <v>0</v>
      </c>
    </row>
    <row r="744" spans="1:14" outlineLevel="1" x14ac:dyDescent="0.25">
      <c r="A744" s="1038">
        <f t="shared" si="116"/>
        <v>17</v>
      </c>
      <c r="B744" s="995" t="str">
        <f t="shared" si="116"/>
        <v xml:space="preserve"> &lt;Not in use DCM Toyato Mini Bus&gt;</v>
      </c>
      <c r="C744" s="1038" t="str">
        <f t="shared" si="116"/>
        <v>N.A.</v>
      </c>
      <c r="D744" s="1053" t="str">
        <f t="shared" si="116"/>
        <v>-</v>
      </c>
      <c r="E744" s="1163">
        <f t="shared" si="116"/>
        <v>0</v>
      </c>
      <c r="F744" s="1140">
        <f t="shared" si="109"/>
        <v>0</v>
      </c>
      <c r="G744" s="1140">
        <f t="shared" si="110"/>
        <v>0</v>
      </c>
      <c r="H744" s="1140">
        <f t="shared" si="113"/>
        <v>0</v>
      </c>
      <c r="I744" s="1135">
        <v>0</v>
      </c>
      <c r="J744" s="1135">
        <v>0</v>
      </c>
      <c r="K744" s="1140"/>
      <c r="L744" s="1140"/>
      <c r="M744" s="1140">
        <f t="shared" si="114"/>
        <v>0</v>
      </c>
      <c r="N744" s="1140">
        <f t="shared" si="115"/>
        <v>0</v>
      </c>
    </row>
    <row r="745" spans="1:14" outlineLevel="1" x14ac:dyDescent="0.25">
      <c r="A745" s="1038">
        <f t="shared" si="116"/>
        <v>18</v>
      </c>
      <c r="B745" s="995" t="str">
        <f t="shared" si="116"/>
        <v>&lt;Digital Multimeters, Clamp Meter &amp; Insulation resistance tester for TIC, Stage I&amp;II, Pophali&gt;</v>
      </c>
      <c r="C745" s="1038" t="str">
        <f t="shared" si="116"/>
        <v>N.A.</v>
      </c>
      <c r="D745" s="1053" t="str">
        <f t="shared" si="116"/>
        <v>-</v>
      </c>
      <c r="E745" s="1163">
        <f t="shared" si="116"/>
        <v>0</v>
      </c>
      <c r="F745" s="1140">
        <f t="shared" si="109"/>
        <v>2.8927700000000001E-2</v>
      </c>
      <c r="G745" s="1140">
        <f t="shared" si="110"/>
        <v>2.8927700000000001E-2</v>
      </c>
      <c r="H745" s="1140">
        <f t="shared" si="113"/>
        <v>0</v>
      </c>
      <c r="I745" s="1135">
        <v>0</v>
      </c>
      <c r="J745" s="1135">
        <v>0</v>
      </c>
      <c r="K745" s="1140"/>
      <c r="L745" s="1140"/>
      <c r="M745" s="1140">
        <f t="shared" si="114"/>
        <v>0</v>
      </c>
      <c r="N745" s="1140">
        <f t="shared" si="115"/>
        <v>0</v>
      </c>
    </row>
    <row r="746" spans="1:14" outlineLevel="1" x14ac:dyDescent="0.25">
      <c r="A746" s="1038">
        <f t="shared" si="116"/>
        <v>19</v>
      </c>
      <c r="B746" s="995" t="str">
        <f t="shared" si="116"/>
        <v>&lt;Transformer Winding resistance measurement kit at Stage-III,  Alore&gt;</v>
      </c>
      <c r="C746" s="1038" t="str">
        <f t="shared" si="116"/>
        <v>N.A.</v>
      </c>
      <c r="D746" s="1053" t="str">
        <f t="shared" si="116"/>
        <v>-</v>
      </c>
      <c r="E746" s="1163">
        <f t="shared" si="116"/>
        <v>0</v>
      </c>
      <c r="F746" s="1140">
        <f t="shared" si="109"/>
        <v>2.4337500000000001E-2</v>
      </c>
      <c r="G746" s="1140">
        <f t="shared" si="110"/>
        <v>2.4337500000000001E-2</v>
      </c>
      <c r="H746" s="1140">
        <f t="shared" si="113"/>
        <v>0</v>
      </c>
      <c r="I746" s="1135">
        <v>0</v>
      </c>
      <c r="J746" s="1135">
        <v>0</v>
      </c>
      <c r="K746" s="1140"/>
      <c r="L746" s="1140"/>
      <c r="M746" s="1140">
        <f t="shared" si="114"/>
        <v>0</v>
      </c>
      <c r="N746" s="1140">
        <f t="shared" si="115"/>
        <v>0</v>
      </c>
    </row>
    <row r="747" spans="1:14" outlineLevel="1" x14ac:dyDescent="0.25">
      <c r="A747" s="1038">
        <f t="shared" si="116"/>
        <v>20</v>
      </c>
      <c r="B747" s="995" t="str">
        <f t="shared" si="116"/>
        <v>&lt;Multifunc A3 Scanner &amp; all in one A4 laser printer Technical Purchase , Account Section, H.R. ,MPD&gt;</v>
      </c>
      <c r="C747" s="1038" t="str">
        <f t="shared" si="116"/>
        <v>N.A.</v>
      </c>
      <c r="D747" s="1053" t="str">
        <f t="shared" si="116"/>
        <v>-</v>
      </c>
      <c r="E747" s="1163">
        <f t="shared" si="116"/>
        <v>0</v>
      </c>
      <c r="F747" s="1140">
        <f t="shared" si="109"/>
        <v>3.2520800000000002E-2</v>
      </c>
      <c r="G747" s="1140">
        <f t="shared" si="110"/>
        <v>3.2520800000000002E-2</v>
      </c>
      <c r="H747" s="1140">
        <f t="shared" si="113"/>
        <v>0</v>
      </c>
      <c r="I747" s="1135">
        <v>0</v>
      </c>
      <c r="J747" s="1135">
        <v>0</v>
      </c>
      <c r="K747" s="1140"/>
      <c r="L747" s="1140"/>
      <c r="M747" s="1140">
        <f t="shared" si="114"/>
        <v>0</v>
      </c>
      <c r="N747" s="1140">
        <f t="shared" si="115"/>
        <v>0</v>
      </c>
    </row>
    <row r="748" spans="1:14" outlineLevel="1" x14ac:dyDescent="0.25">
      <c r="A748" s="1038">
        <f t="shared" si="116"/>
        <v>21</v>
      </c>
      <c r="B748" s="995" t="str">
        <f t="shared" si="116"/>
        <v>&lt;Temperature Calibrator at St-IV, KGSC,Pophali&gt;</v>
      </c>
      <c r="C748" s="1038" t="str">
        <f t="shared" si="116"/>
        <v>N.A.</v>
      </c>
      <c r="D748" s="1053" t="str">
        <f t="shared" si="116"/>
        <v>-</v>
      </c>
      <c r="E748" s="1163">
        <f t="shared" si="116"/>
        <v>0</v>
      </c>
      <c r="F748" s="1140">
        <f t="shared" si="109"/>
        <v>1.2272E-2</v>
      </c>
      <c r="G748" s="1140">
        <f t="shared" si="110"/>
        <v>1.2272E-2</v>
      </c>
      <c r="H748" s="1140">
        <f t="shared" si="113"/>
        <v>0</v>
      </c>
      <c r="I748" s="1135">
        <v>0</v>
      </c>
      <c r="J748" s="1135">
        <v>0</v>
      </c>
      <c r="K748" s="1140"/>
      <c r="L748" s="1140"/>
      <c r="M748" s="1140">
        <f t="shared" si="114"/>
        <v>0</v>
      </c>
      <c r="N748" s="1140">
        <f t="shared" si="115"/>
        <v>0</v>
      </c>
    </row>
    <row r="749" spans="1:14" outlineLevel="1" x14ac:dyDescent="0.25">
      <c r="A749" s="1038">
        <f t="shared" ref="A749:E764" si="117">A546</f>
        <v>22</v>
      </c>
      <c r="B749" s="995" t="str">
        <f t="shared" si="117"/>
        <v>&lt; 1 no. new departmental car Maruti Sweft Desire for conveyance of Chief Engr&gt;</v>
      </c>
      <c r="C749" s="1038" t="str">
        <f t="shared" si="117"/>
        <v>N.A.</v>
      </c>
      <c r="D749" s="1053" t="str">
        <f t="shared" si="117"/>
        <v>-</v>
      </c>
      <c r="E749" s="1163">
        <f t="shared" si="117"/>
        <v>0</v>
      </c>
      <c r="F749" s="1140">
        <f t="shared" si="109"/>
        <v>7.7924499999999994E-2</v>
      </c>
      <c r="G749" s="1140">
        <f t="shared" si="110"/>
        <v>7.7924499999999994E-2</v>
      </c>
      <c r="H749" s="1140">
        <f t="shared" si="113"/>
        <v>0</v>
      </c>
      <c r="I749" s="1135">
        <v>0</v>
      </c>
      <c r="J749" s="1135">
        <v>0</v>
      </c>
      <c r="K749" s="1140"/>
      <c r="L749" s="1140"/>
      <c r="M749" s="1140">
        <f t="shared" si="114"/>
        <v>0</v>
      </c>
      <c r="N749" s="1140">
        <f t="shared" si="115"/>
        <v>0</v>
      </c>
    </row>
    <row r="750" spans="1:14" outlineLevel="1" x14ac:dyDescent="0.25">
      <c r="A750" s="1038">
        <f t="shared" si="117"/>
        <v>23</v>
      </c>
      <c r="B750" s="995" t="str">
        <f t="shared" si="117"/>
        <v>&lt;Hitachi A/c Two.NO.VIP Rest House&gt;</v>
      </c>
      <c r="C750" s="1038" t="str">
        <f t="shared" si="117"/>
        <v>N.A.</v>
      </c>
      <c r="D750" s="1053" t="str">
        <f t="shared" si="117"/>
        <v>-</v>
      </c>
      <c r="E750" s="1163">
        <f t="shared" si="117"/>
        <v>0</v>
      </c>
      <c r="F750" s="1140">
        <f t="shared" si="109"/>
        <v>8.0000000000000002E-3</v>
      </c>
      <c r="G750" s="1140">
        <f t="shared" si="110"/>
        <v>8.0000000000000002E-3</v>
      </c>
      <c r="H750" s="1140">
        <f t="shared" si="113"/>
        <v>0</v>
      </c>
      <c r="I750" s="1135">
        <v>0</v>
      </c>
      <c r="J750" s="1135">
        <v>0</v>
      </c>
      <c r="K750" s="1140"/>
      <c r="L750" s="1140"/>
      <c r="M750" s="1140">
        <f t="shared" si="114"/>
        <v>0</v>
      </c>
      <c r="N750" s="1140">
        <f t="shared" si="115"/>
        <v>0</v>
      </c>
    </row>
    <row r="751" spans="1:14" outlineLevel="1" x14ac:dyDescent="0.25">
      <c r="A751" s="1038">
        <f t="shared" si="117"/>
        <v>24</v>
      </c>
      <c r="B751" s="995" t="str">
        <f t="shared" si="117"/>
        <v>&lt;Inverter Split AC Unit, Desert Coolers Water Coolers for KGSC, Pophali&gt;</v>
      </c>
      <c r="C751" s="1038" t="str">
        <f t="shared" si="117"/>
        <v>N.A.</v>
      </c>
      <c r="D751" s="1053" t="str">
        <f t="shared" si="117"/>
        <v>-</v>
      </c>
      <c r="E751" s="1163">
        <f t="shared" si="117"/>
        <v>0</v>
      </c>
      <c r="F751" s="1140">
        <f t="shared" si="109"/>
        <v>7.0799000000000001E-3</v>
      </c>
      <c r="G751" s="1140">
        <f t="shared" si="110"/>
        <v>7.0799000000000001E-3</v>
      </c>
      <c r="H751" s="1140">
        <f t="shared" si="113"/>
        <v>0</v>
      </c>
      <c r="I751" s="1135">
        <v>0</v>
      </c>
      <c r="J751" s="1135">
        <v>0</v>
      </c>
      <c r="K751" s="1140"/>
      <c r="L751" s="1140"/>
      <c r="M751" s="1140">
        <f t="shared" si="114"/>
        <v>0</v>
      </c>
      <c r="N751" s="1140">
        <f t="shared" si="115"/>
        <v>0</v>
      </c>
    </row>
    <row r="752" spans="1:14" outlineLevel="1" x14ac:dyDescent="0.25">
      <c r="A752" s="1038">
        <f t="shared" si="117"/>
        <v>25</v>
      </c>
      <c r="B752" s="995" t="str">
        <f t="shared" si="117"/>
        <v>&lt;Advanced ISDN EPABX system for Koyna Generating St ntercom Telephone Advanced ISDN EPABX system for Koyna Generating Station Complex&gt;</v>
      </c>
      <c r="C752" s="1038" t="str">
        <f t="shared" si="117"/>
        <v>N.A.</v>
      </c>
      <c r="D752" s="1053" t="str">
        <f t="shared" si="117"/>
        <v>-</v>
      </c>
      <c r="E752" s="1163">
        <f t="shared" si="117"/>
        <v>0</v>
      </c>
      <c r="F752" s="1140">
        <f t="shared" si="109"/>
        <v>2.9644799999999999E-2</v>
      </c>
      <c r="G752" s="1140">
        <f t="shared" si="110"/>
        <v>2.9644799999999999E-2</v>
      </c>
      <c r="H752" s="1140">
        <f t="shared" si="113"/>
        <v>0</v>
      </c>
      <c r="I752" s="1135">
        <v>0</v>
      </c>
      <c r="J752" s="1135">
        <v>0</v>
      </c>
      <c r="K752" s="1140"/>
      <c r="L752" s="1140"/>
      <c r="M752" s="1140">
        <f t="shared" si="114"/>
        <v>0</v>
      </c>
      <c r="N752" s="1140">
        <f t="shared" si="115"/>
        <v>0</v>
      </c>
    </row>
    <row r="753" spans="1:14" outlineLevel="1" x14ac:dyDescent="0.25">
      <c r="A753" s="1038">
        <f t="shared" si="117"/>
        <v>26</v>
      </c>
      <c r="B753" s="995" t="str">
        <f t="shared" si="117"/>
        <v>&lt;TATA Sumo MH-14/9763 1 No&gt;</v>
      </c>
      <c r="C753" s="1038" t="str">
        <f t="shared" si="117"/>
        <v>N.A.</v>
      </c>
      <c r="D753" s="1053" t="str">
        <f t="shared" si="117"/>
        <v>-</v>
      </c>
      <c r="E753" s="1163">
        <f t="shared" si="117"/>
        <v>0</v>
      </c>
      <c r="F753" s="1140">
        <f t="shared" si="109"/>
        <v>4.1196799999999999E-2</v>
      </c>
      <c r="G753" s="1140">
        <f t="shared" si="110"/>
        <v>4.1196799999999999E-2</v>
      </c>
      <c r="H753" s="1140">
        <f t="shared" si="113"/>
        <v>0</v>
      </c>
      <c r="I753" s="1135">
        <v>0</v>
      </c>
      <c r="J753" s="1135">
        <v>0</v>
      </c>
      <c r="K753" s="1140"/>
      <c r="L753" s="1140"/>
      <c r="M753" s="1140">
        <f t="shared" si="114"/>
        <v>0</v>
      </c>
      <c r="N753" s="1140">
        <f t="shared" si="115"/>
        <v>0</v>
      </c>
    </row>
    <row r="754" spans="1:14" outlineLevel="1" x14ac:dyDescent="0.25">
      <c r="A754" s="1038">
        <f t="shared" si="117"/>
        <v>27</v>
      </c>
      <c r="B754" s="995" t="str">
        <f t="shared" si="117"/>
        <v>&lt;Ambulance TATA make MH-31/4475 1 No&gt;</v>
      </c>
      <c r="C754" s="1038" t="str">
        <f t="shared" si="117"/>
        <v>N.A.</v>
      </c>
      <c r="D754" s="1053" t="str">
        <f t="shared" si="117"/>
        <v>-</v>
      </c>
      <c r="E754" s="1163">
        <f t="shared" si="117"/>
        <v>0</v>
      </c>
      <c r="F754" s="1140">
        <f t="shared" ref="F754:F816" si="118">F551+I551</f>
        <v>3.6143000000000002E-2</v>
      </c>
      <c r="G754" s="1140">
        <f t="shared" ref="G754:G816" si="119">G551+M551</f>
        <v>3.6143000000000002E-2</v>
      </c>
      <c r="H754" s="1140">
        <f t="shared" si="113"/>
        <v>0</v>
      </c>
      <c r="I754" s="1135">
        <v>0</v>
      </c>
      <c r="J754" s="1135">
        <v>0</v>
      </c>
      <c r="K754" s="1140"/>
      <c r="L754" s="1140"/>
      <c r="M754" s="1140">
        <f t="shared" si="114"/>
        <v>0</v>
      </c>
      <c r="N754" s="1140">
        <f t="shared" si="115"/>
        <v>0</v>
      </c>
    </row>
    <row r="755" spans="1:14" outlineLevel="1" x14ac:dyDescent="0.25">
      <c r="A755" s="1038">
        <f t="shared" si="117"/>
        <v>28</v>
      </c>
      <c r="B755" s="995" t="str">
        <f t="shared" si="117"/>
        <v>&lt;Supply of 1 No of Ambulance Vane for Pophali&gt;</v>
      </c>
      <c r="C755" s="1038" t="str">
        <f t="shared" si="117"/>
        <v>N.A.</v>
      </c>
      <c r="D755" s="1053" t="str">
        <f t="shared" si="117"/>
        <v>-</v>
      </c>
      <c r="E755" s="1163">
        <f t="shared" si="117"/>
        <v>0</v>
      </c>
      <c r="F755" s="1140">
        <f t="shared" si="118"/>
        <v>0.14882899999999999</v>
      </c>
      <c r="G755" s="1140">
        <f t="shared" si="119"/>
        <v>0.14882899999999999</v>
      </c>
      <c r="H755" s="1140">
        <f t="shared" si="113"/>
        <v>0</v>
      </c>
      <c r="I755" s="1135">
        <v>0</v>
      </c>
      <c r="J755" s="1135">
        <v>0</v>
      </c>
      <c r="K755" s="1140"/>
      <c r="L755" s="1140"/>
      <c r="M755" s="1140">
        <f t="shared" si="114"/>
        <v>0</v>
      </c>
      <c r="N755" s="1140">
        <f t="shared" si="115"/>
        <v>0</v>
      </c>
    </row>
    <row r="756" spans="1:14" outlineLevel="1" x14ac:dyDescent="0.25">
      <c r="A756" s="1038">
        <f t="shared" si="117"/>
        <v>29</v>
      </c>
      <c r="B756" s="995" t="str">
        <f t="shared" si="117"/>
        <v>&lt;Supply of 1 No of Ambulance Vane for Pophali&gt;</v>
      </c>
      <c r="C756" s="1038" t="str">
        <f t="shared" si="117"/>
        <v>N.A.</v>
      </c>
      <c r="D756" s="1053" t="str">
        <f t="shared" si="117"/>
        <v>-</v>
      </c>
      <c r="E756" s="1163">
        <f t="shared" si="117"/>
        <v>0</v>
      </c>
      <c r="F756" s="1140">
        <f t="shared" si="118"/>
        <v>0.14882899999999999</v>
      </c>
      <c r="G756" s="1140">
        <f t="shared" si="119"/>
        <v>0.14882899999999999</v>
      </c>
      <c r="H756" s="1140">
        <f t="shared" si="113"/>
        <v>0</v>
      </c>
      <c r="I756" s="1135">
        <v>0</v>
      </c>
      <c r="J756" s="1135">
        <v>0</v>
      </c>
      <c r="K756" s="1140"/>
      <c r="L756" s="1140"/>
      <c r="M756" s="1140">
        <f t="shared" si="114"/>
        <v>0</v>
      </c>
      <c r="N756" s="1140">
        <f t="shared" si="115"/>
        <v>0</v>
      </c>
    </row>
    <row r="757" spans="1:14" outlineLevel="1" x14ac:dyDescent="0.25">
      <c r="A757" s="1038">
        <f t="shared" si="117"/>
        <v>30</v>
      </c>
      <c r="B757" s="995" t="str">
        <f t="shared" si="117"/>
        <v>&lt;HITACHI Make 2 TR non inverter split Air conditioner&gt;</v>
      </c>
      <c r="C757" s="1038" t="str">
        <f t="shared" si="117"/>
        <v>N.A.</v>
      </c>
      <c r="D757" s="1053" t="str">
        <f t="shared" si="117"/>
        <v>-</v>
      </c>
      <c r="E757" s="1163">
        <f t="shared" si="117"/>
        <v>0</v>
      </c>
      <c r="F757" s="1140">
        <f t="shared" si="118"/>
        <v>0.16739329999999999</v>
      </c>
      <c r="G757" s="1140">
        <f t="shared" si="119"/>
        <v>0.16739329999999999</v>
      </c>
      <c r="H757" s="1140">
        <f t="shared" si="113"/>
        <v>0</v>
      </c>
      <c r="I757" s="1135">
        <v>0</v>
      </c>
      <c r="J757" s="1135">
        <v>0</v>
      </c>
      <c r="K757" s="1140"/>
      <c r="L757" s="1140"/>
      <c r="M757" s="1140">
        <f t="shared" si="114"/>
        <v>0</v>
      </c>
      <c r="N757" s="1140">
        <f t="shared" si="115"/>
        <v>0</v>
      </c>
    </row>
    <row r="758" spans="1:14" outlineLevel="1" x14ac:dyDescent="0.25">
      <c r="A758" s="1038">
        <f t="shared" si="117"/>
        <v>31</v>
      </c>
      <c r="B758" s="995" t="str">
        <f t="shared" si="117"/>
        <v>&lt;250 KVA D.G. Set Model KG1-250WS&gt;</v>
      </c>
      <c r="C758" s="1038" t="str">
        <f t="shared" si="117"/>
        <v>N.A.</v>
      </c>
      <c r="D758" s="1053" t="str">
        <f t="shared" si="117"/>
        <v>-</v>
      </c>
      <c r="E758" s="1163">
        <f t="shared" si="117"/>
        <v>0</v>
      </c>
      <c r="F758" s="1140">
        <f t="shared" si="118"/>
        <v>0.192222</v>
      </c>
      <c r="G758" s="1140">
        <f t="shared" si="119"/>
        <v>0.192222</v>
      </c>
      <c r="H758" s="1140">
        <f t="shared" si="113"/>
        <v>0</v>
      </c>
      <c r="I758" s="1135">
        <v>0</v>
      </c>
      <c r="J758" s="1135">
        <v>0</v>
      </c>
      <c r="K758" s="1140"/>
      <c r="L758" s="1140"/>
      <c r="M758" s="1140">
        <f t="shared" si="114"/>
        <v>0</v>
      </c>
      <c r="N758" s="1140">
        <f t="shared" si="115"/>
        <v>0</v>
      </c>
    </row>
    <row r="759" spans="1:14" outlineLevel="1" x14ac:dyDescent="0.25">
      <c r="A759" s="1038">
        <f t="shared" si="117"/>
        <v>32</v>
      </c>
      <c r="B759" s="995" t="str">
        <f t="shared" si="117"/>
        <v>&lt;Dell laptops at KGSC Pophali&gt;</v>
      </c>
      <c r="C759" s="1038" t="str">
        <f t="shared" si="117"/>
        <v>N.A.</v>
      </c>
      <c r="D759" s="1053" t="str">
        <f t="shared" si="117"/>
        <v>-</v>
      </c>
      <c r="E759" s="1163">
        <f t="shared" si="117"/>
        <v>0</v>
      </c>
      <c r="F759" s="1140">
        <f t="shared" si="118"/>
        <v>1.5599999999999999E-2</v>
      </c>
      <c r="G759" s="1140">
        <f t="shared" si="119"/>
        <v>1.5599999999999999E-2</v>
      </c>
      <c r="H759" s="1140">
        <f t="shared" si="113"/>
        <v>0</v>
      </c>
      <c r="I759" s="1135">
        <v>0</v>
      </c>
      <c r="J759" s="1135">
        <v>0</v>
      </c>
      <c r="K759" s="1140"/>
      <c r="L759" s="1140"/>
      <c r="M759" s="1140">
        <f t="shared" si="114"/>
        <v>0</v>
      </c>
      <c r="N759" s="1140">
        <f t="shared" si="115"/>
        <v>0</v>
      </c>
    </row>
    <row r="760" spans="1:14" outlineLevel="1" x14ac:dyDescent="0.25">
      <c r="A760" s="1038">
        <f t="shared" si="117"/>
        <v>33</v>
      </c>
      <c r="B760" s="995" t="str">
        <f t="shared" si="117"/>
        <v>&lt;A.C. Plant chiller 515 to 535 TRx2 at kgsc,Pophali&gt;</v>
      </c>
      <c r="C760" s="1038" t="str">
        <f t="shared" si="117"/>
        <v>N.A.</v>
      </c>
      <c r="D760" s="1053" t="str">
        <f t="shared" si="117"/>
        <v>-</v>
      </c>
      <c r="E760" s="1163">
        <f t="shared" si="117"/>
        <v>0</v>
      </c>
      <c r="F760" s="1140">
        <f t="shared" si="118"/>
        <v>2.1143972</v>
      </c>
      <c r="G760" s="1140">
        <f t="shared" si="119"/>
        <v>2.1143972</v>
      </c>
      <c r="H760" s="1140">
        <f t="shared" si="113"/>
        <v>0</v>
      </c>
      <c r="I760" s="1135">
        <v>0</v>
      </c>
      <c r="J760" s="1135">
        <v>0</v>
      </c>
      <c r="K760" s="1140"/>
      <c r="L760" s="1140"/>
      <c r="M760" s="1140">
        <f t="shared" si="114"/>
        <v>0</v>
      </c>
      <c r="N760" s="1140">
        <f t="shared" si="115"/>
        <v>0</v>
      </c>
    </row>
    <row r="761" spans="1:14" outlineLevel="1" x14ac:dyDescent="0.25">
      <c r="A761" s="1038">
        <f t="shared" si="117"/>
        <v>34</v>
      </c>
      <c r="B761" s="995" t="str">
        <f t="shared" si="117"/>
        <v>&lt;Supply of RDP make Computers at KGSC&gt;</v>
      </c>
      <c r="C761" s="1038" t="str">
        <f t="shared" si="117"/>
        <v>N.A.</v>
      </c>
      <c r="D761" s="1053" t="str">
        <f t="shared" si="117"/>
        <v>-</v>
      </c>
      <c r="E761" s="1163">
        <f t="shared" si="117"/>
        <v>0</v>
      </c>
      <c r="F761" s="1140">
        <f t="shared" si="118"/>
        <v>0.43134899999999998</v>
      </c>
      <c r="G761" s="1140">
        <f t="shared" si="119"/>
        <v>0.43134899999999998</v>
      </c>
      <c r="H761" s="1140">
        <f t="shared" si="113"/>
        <v>0</v>
      </c>
      <c r="I761" s="1135">
        <v>0</v>
      </c>
      <c r="J761" s="1135">
        <v>0</v>
      </c>
      <c r="K761" s="1140"/>
      <c r="L761" s="1140"/>
      <c r="M761" s="1140">
        <f t="shared" si="114"/>
        <v>0</v>
      </c>
      <c r="N761" s="1140">
        <f t="shared" si="115"/>
        <v>0</v>
      </c>
    </row>
    <row r="762" spans="1:14" outlineLevel="1" x14ac:dyDescent="0.25">
      <c r="A762" s="1038">
        <f t="shared" si="117"/>
        <v>35</v>
      </c>
      <c r="B762" s="995" t="str">
        <f t="shared" si="117"/>
        <v>&lt;Welding Machine for KDPH&gt;</v>
      </c>
      <c r="C762" s="1038" t="str">
        <f t="shared" si="117"/>
        <v>N.A.</v>
      </c>
      <c r="D762" s="1053" t="str">
        <f t="shared" si="117"/>
        <v>-</v>
      </c>
      <c r="E762" s="1163">
        <f t="shared" si="117"/>
        <v>0</v>
      </c>
      <c r="F762" s="1140">
        <f t="shared" si="118"/>
        <v>1.039E-3</v>
      </c>
      <c r="G762" s="1140">
        <f t="shared" si="119"/>
        <v>1.039E-3</v>
      </c>
      <c r="H762" s="1140">
        <f t="shared" si="113"/>
        <v>0</v>
      </c>
      <c r="I762" s="1135">
        <v>0</v>
      </c>
      <c r="J762" s="1135">
        <v>0</v>
      </c>
      <c r="K762" s="1140"/>
      <c r="L762" s="1140"/>
      <c r="M762" s="1140">
        <f t="shared" si="114"/>
        <v>0</v>
      </c>
      <c r="N762" s="1140">
        <f t="shared" si="115"/>
        <v>0</v>
      </c>
    </row>
    <row r="763" spans="1:14" outlineLevel="1" x14ac:dyDescent="0.25">
      <c r="A763" s="1038">
        <f t="shared" si="117"/>
        <v>36</v>
      </c>
      <c r="B763" s="995" t="str">
        <f t="shared" si="117"/>
        <v>&lt;Material handling trolley for Majot store&gt;</v>
      </c>
      <c r="C763" s="1038" t="str">
        <f t="shared" si="117"/>
        <v>N.A.</v>
      </c>
      <c r="D763" s="1053" t="str">
        <f t="shared" si="117"/>
        <v>-</v>
      </c>
      <c r="E763" s="1163">
        <f t="shared" si="117"/>
        <v>0</v>
      </c>
      <c r="F763" s="1140">
        <f t="shared" si="118"/>
        <v>1.4197999999999999E-3</v>
      </c>
      <c r="G763" s="1140">
        <f t="shared" si="119"/>
        <v>1.4197999999999999E-3</v>
      </c>
      <c r="H763" s="1140">
        <f t="shared" si="113"/>
        <v>0</v>
      </c>
      <c r="I763" s="1135">
        <v>0</v>
      </c>
      <c r="J763" s="1135">
        <v>0</v>
      </c>
      <c r="K763" s="1140"/>
      <c r="L763" s="1140"/>
      <c r="M763" s="1140">
        <f t="shared" ref="M763:M816" si="120">SUM(J763:L763)</f>
        <v>0</v>
      </c>
      <c r="N763" s="1140">
        <f t="shared" si="115"/>
        <v>0</v>
      </c>
    </row>
    <row r="764" spans="1:14" outlineLevel="1" x14ac:dyDescent="0.25">
      <c r="A764" s="1038">
        <f t="shared" si="117"/>
        <v>37</v>
      </c>
      <c r="B764" s="995" t="str">
        <f t="shared" si="117"/>
        <v>&lt;Canon  LiDe 300 IN Scanner&gt;</v>
      </c>
      <c r="C764" s="1038" t="str">
        <f t="shared" si="117"/>
        <v>N.A.</v>
      </c>
      <c r="D764" s="1053" t="str">
        <f t="shared" si="117"/>
        <v>-</v>
      </c>
      <c r="E764" s="1163">
        <f t="shared" si="117"/>
        <v>0</v>
      </c>
      <c r="F764" s="1140">
        <f t="shared" si="118"/>
        <v>4.8000000000000001E-4</v>
      </c>
      <c r="G764" s="1140">
        <f t="shared" si="119"/>
        <v>4.8000000000000001E-4</v>
      </c>
      <c r="H764" s="1140">
        <f t="shared" si="113"/>
        <v>0</v>
      </c>
      <c r="I764" s="1135">
        <v>0</v>
      </c>
      <c r="J764" s="1135">
        <v>0</v>
      </c>
      <c r="K764" s="1140"/>
      <c r="L764" s="1140"/>
      <c r="M764" s="1140">
        <f t="shared" si="120"/>
        <v>0</v>
      </c>
      <c r="N764" s="1140">
        <f t="shared" si="115"/>
        <v>0</v>
      </c>
    </row>
    <row r="765" spans="1:14" outlineLevel="1" x14ac:dyDescent="0.25">
      <c r="A765" s="1038">
        <f t="shared" ref="A765:E780" si="121">A562</f>
        <v>38</v>
      </c>
      <c r="B765" s="995" t="str">
        <f t="shared" si="121"/>
        <v>&lt;Supply of Pedestal fan at KDPH&gt;</v>
      </c>
      <c r="C765" s="1038" t="str">
        <f t="shared" si="121"/>
        <v>N.A.</v>
      </c>
      <c r="D765" s="1053" t="str">
        <f t="shared" si="121"/>
        <v>-</v>
      </c>
      <c r="E765" s="1163">
        <f t="shared" si="121"/>
        <v>0</v>
      </c>
      <c r="F765" s="1140">
        <f t="shared" si="118"/>
        <v>1.50002E-2</v>
      </c>
      <c r="G765" s="1140">
        <f t="shared" si="119"/>
        <v>1.50002E-2</v>
      </c>
      <c r="H765" s="1140">
        <f t="shared" si="113"/>
        <v>0</v>
      </c>
      <c r="I765" s="1135">
        <v>0</v>
      </c>
      <c r="J765" s="1135">
        <v>0</v>
      </c>
      <c r="K765" s="1140"/>
      <c r="L765" s="1140"/>
      <c r="M765" s="1140">
        <f t="shared" si="120"/>
        <v>0</v>
      </c>
      <c r="N765" s="1140">
        <f t="shared" si="115"/>
        <v>0</v>
      </c>
    </row>
    <row r="766" spans="1:14" outlineLevel="1" x14ac:dyDescent="0.25">
      <c r="A766" s="1038">
        <f t="shared" si="121"/>
        <v>39</v>
      </c>
      <c r="B766" s="995" t="str">
        <f t="shared" si="121"/>
        <v>&lt;Supply of Refrigerator 290 LTR double door capacity&gt;</v>
      </c>
      <c r="C766" s="1038" t="str">
        <f t="shared" si="121"/>
        <v>N.A.</v>
      </c>
      <c r="D766" s="1053" t="str">
        <f t="shared" si="121"/>
        <v>-</v>
      </c>
      <c r="E766" s="1163">
        <f t="shared" si="121"/>
        <v>0</v>
      </c>
      <c r="F766" s="1140">
        <f t="shared" si="118"/>
        <v>2.2000000000000001E-3</v>
      </c>
      <c r="G766" s="1140">
        <f t="shared" si="119"/>
        <v>2.2000000000000001E-3</v>
      </c>
      <c r="H766" s="1140">
        <f t="shared" si="113"/>
        <v>0</v>
      </c>
      <c r="I766" s="1135">
        <v>0</v>
      </c>
      <c r="J766" s="1135">
        <v>0</v>
      </c>
      <c r="K766" s="1140"/>
      <c r="L766" s="1140"/>
      <c r="M766" s="1140">
        <f t="shared" si="120"/>
        <v>0</v>
      </c>
      <c r="N766" s="1140">
        <f t="shared" si="115"/>
        <v>0</v>
      </c>
    </row>
    <row r="767" spans="1:14" outlineLevel="1" x14ac:dyDescent="0.25">
      <c r="A767" s="1038">
        <f t="shared" si="121"/>
        <v>40</v>
      </c>
      <c r="B767" s="995" t="str">
        <f t="shared" si="121"/>
        <v>&lt;Supply of Refrigerator 290 LTR double door capacity&gt;</v>
      </c>
      <c r="C767" s="1038" t="str">
        <f t="shared" si="121"/>
        <v>N.A.</v>
      </c>
      <c r="D767" s="1053" t="str">
        <f t="shared" si="121"/>
        <v>-</v>
      </c>
      <c r="E767" s="1163">
        <f t="shared" si="121"/>
        <v>0</v>
      </c>
      <c r="F767" s="1140">
        <f t="shared" si="118"/>
        <v>2.2000000000000001E-3</v>
      </c>
      <c r="G767" s="1140">
        <f t="shared" si="119"/>
        <v>2.2000000000000001E-3</v>
      </c>
      <c r="H767" s="1140">
        <f t="shared" si="113"/>
        <v>0</v>
      </c>
      <c r="I767" s="1135">
        <v>0</v>
      </c>
      <c r="J767" s="1135">
        <v>0</v>
      </c>
      <c r="K767" s="1140"/>
      <c r="L767" s="1140"/>
      <c r="M767" s="1140">
        <f t="shared" si="120"/>
        <v>0</v>
      </c>
      <c r="N767" s="1140">
        <f t="shared" si="115"/>
        <v>0</v>
      </c>
    </row>
    <row r="768" spans="1:14" outlineLevel="1" x14ac:dyDescent="0.25">
      <c r="A768" s="1038">
        <f t="shared" si="121"/>
        <v>41</v>
      </c>
      <c r="B768" s="995" t="str">
        <f t="shared" si="121"/>
        <v>&lt;HEAVY DUTY AIR PURIFIURE 230V,50HZ&gt;</v>
      </c>
      <c r="C768" s="1038" t="str">
        <f t="shared" si="121"/>
        <v>N.A.</v>
      </c>
      <c r="D768" s="1053" t="str">
        <f t="shared" si="121"/>
        <v>-</v>
      </c>
      <c r="E768" s="1163">
        <f t="shared" si="121"/>
        <v>0</v>
      </c>
      <c r="F768" s="1140">
        <f t="shared" si="118"/>
        <v>7.0000000000000001E-3</v>
      </c>
      <c r="G768" s="1140">
        <f t="shared" si="119"/>
        <v>7.0000000000000001E-3</v>
      </c>
      <c r="H768" s="1140">
        <f t="shared" si="113"/>
        <v>0</v>
      </c>
      <c r="I768" s="1135">
        <v>0</v>
      </c>
      <c r="J768" s="1135">
        <v>0</v>
      </c>
      <c r="K768" s="1140"/>
      <c r="L768" s="1140"/>
      <c r="M768" s="1140">
        <f t="shared" si="120"/>
        <v>0</v>
      </c>
      <c r="N768" s="1140">
        <f t="shared" si="115"/>
        <v>0</v>
      </c>
    </row>
    <row r="769" spans="1:14" outlineLevel="1" x14ac:dyDescent="0.25">
      <c r="A769" s="1038">
        <f t="shared" si="121"/>
        <v>42</v>
      </c>
      <c r="B769" s="995" t="str">
        <f t="shared" si="121"/>
        <v>&lt;HEAVY DUTY AIR PURIFIURE 230V,50HZ&gt;</v>
      </c>
      <c r="C769" s="1038" t="str">
        <f t="shared" si="121"/>
        <v>N.A.</v>
      </c>
      <c r="D769" s="1053" t="str">
        <f t="shared" si="121"/>
        <v>-</v>
      </c>
      <c r="E769" s="1163">
        <f t="shared" si="121"/>
        <v>0</v>
      </c>
      <c r="F769" s="1140">
        <f t="shared" si="118"/>
        <v>3.5000000000000001E-3</v>
      </c>
      <c r="G769" s="1140">
        <f t="shared" si="119"/>
        <v>3.5000000000000001E-3</v>
      </c>
      <c r="H769" s="1140">
        <f t="shared" si="113"/>
        <v>0</v>
      </c>
      <c r="I769" s="1135">
        <v>0</v>
      </c>
      <c r="J769" s="1135">
        <v>0</v>
      </c>
      <c r="K769" s="1140"/>
      <c r="L769" s="1140"/>
      <c r="M769" s="1140">
        <f t="shared" si="120"/>
        <v>0</v>
      </c>
      <c r="N769" s="1140">
        <f t="shared" si="115"/>
        <v>0</v>
      </c>
    </row>
    <row r="770" spans="1:14" outlineLevel="1" x14ac:dyDescent="0.25">
      <c r="A770" s="1038">
        <f t="shared" si="121"/>
        <v>43</v>
      </c>
      <c r="B770" s="995" t="str">
        <f t="shared" si="121"/>
        <v>&lt;HEAVY DUTY AIR PURIFIURE 230V,50HZ&gt;</v>
      </c>
      <c r="C770" s="1038" t="str">
        <f t="shared" si="121"/>
        <v>N.A.</v>
      </c>
      <c r="D770" s="1053" t="str">
        <f t="shared" si="121"/>
        <v>-</v>
      </c>
      <c r="E770" s="1163">
        <f t="shared" si="121"/>
        <v>0</v>
      </c>
      <c r="F770" s="1140">
        <f t="shared" si="118"/>
        <v>3.5000000000000001E-3</v>
      </c>
      <c r="G770" s="1140">
        <f t="shared" si="119"/>
        <v>3.5000000000000001E-3</v>
      </c>
      <c r="H770" s="1140">
        <f t="shared" si="113"/>
        <v>0</v>
      </c>
      <c r="I770" s="1135">
        <v>0</v>
      </c>
      <c r="J770" s="1135">
        <v>0</v>
      </c>
      <c r="K770" s="1140"/>
      <c r="L770" s="1140"/>
      <c r="M770" s="1140">
        <f t="shared" si="120"/>
        <v>0</v>
      </c>
      <c r="N770" s="1140">
        <f t="shared" si="115"/>
        <v>0</v>
      </c>
    </row>
    <row r="771" spans="1:14" outlineLevel="1" x14ac:dyDescent="0.25">
      <c r="A771" s="1038">
        <f t="shared" si="121"/>
        <v>44</v>
      </c>
      <c r="B771" s="995" t="str">
        <f t="shared" si="121"/>
        <v>&lt;HEAVY DUTY AIR PURIFIURE 230V,50HZ&gt;</v>
      </c>
      <c r="C771" s="1038" t="str">
        <f t="shared" si="121"/>
        <v>N.A.</v>
      </c>
      <c r="D771" s="1053" t="str">
        <f t="shared" si="121"/>
        <v>-</v>
      </c>
      <c r="E771" s="1163">
        <f t="shared" si="121"/>
        <v>0</v>
      </c>
      <c r="F771" s="1140">
        <f t="shared" si="118"/>
        <v>3.5000000000000001E-3</v>
      </c>
      <c r="G771" s="1140">
        <f t="shared" si="119"/>
        <v>3.5000000000000001E-3</v>
      </c>
      <c r="H771" s="1140">
        <f t="shared" si="113"/>
        <v>0</v>
      </c>
      <c r="I771" s="1135">
        <v>0</v>
      </c>
      <c r="J771" s="1135">
        <v>0</v>
      </c>
      <c r="K771" s="1140"/>
      <c r="L771" s="1140"/>
      <c r="M771" s="1140">
        <f t="shared" si="120"/>
        <v>0</v>
      </c>
      <c r="N771" s="1140">
        <f t="shared" si="115"/>
        <v>0</v>
      </c>
    </row>
    <row r="772" spans="1:14" outlineLevel="1" x14ac:dyDescent="0.25">
      <c r="A772" s="1038">
        <f t="shared" si="121"/>
        <v>45</v>
      </c>
      <c r="B772" s="995" t="str">
        <f t="shared" si="121"/>
        <v>&lt;Redmi 10 prime Mobile Black for Chief Engineer&gt;</v>
      </c>
      <c r="C772" s="1038" t="str">
        <f t="shared" si="121"/>
        <v>N.A.</v>
      </c>
      <c r="D772" s="1053" t="str">
        <f t="shared" si="121"/>
        <v>-</v>
      </c>
      <c r="E772" s="1163">
        <f t="shared" si="121"/>
        <v>0</v>
      </c>
      <c r="F772" s="1140">
        <f t="shared" si="118"/>
        <v>1.5E-3</v>
      </c>
      <c r="G772" s="1140">
        <f t="shared" si="119"/>
        <v>1.5E-3</v>
      </c>
      <c r="H772" s="1140">
        <f t="shared" si="113"/>
        <v>0</v>
      </c>
      <c r="I772" s="1135">
        <v>0</v>
      </c>
      <c r="J772" s="1135">
        <v>0</v>
      </c>
      <c r="K772" s="1140"/>
      <c r="L772" s="1140"/>
      <c r="M772" s="1140">
        <f t="shared" si="120"/>
        <v>0</v>
      </c>
      <c r="N772" s="1140">
        <f t="shared" si="115"/>
        <v>0</v>
      </c>
    </row>
    <row r="773" spans="1:14" outlineLevel="1" x14ac:dyDescent="0.25">
      <c r="A773" s="1038">
        <f t="shared" si="121"/>
        <v>46</v>
      </c>
      <c r="B773" s="995" t="str">
        <f t="shared" si="121"/>
        <v>&lt;TATA Sumo MH-14/9763 1 No&gt;</v>
      </c>
      <c r="C773" s="1038" t="str">
        <f t="shared" si="121"/>
        <v>N.A.</v>
      </c>
      <c r="D773" s="1053" t="str">
        <f t="shared" si="121"/>
        <v>-</v>
      </c>
      <c r="E773" s="1163">
        <f t="shared" si="121"/>
        <v>0</v>
      </c>
      <c r="F773" s="1140">
        <f t="shared" si="118"/>
        <v>0</v>
      </c>
      <c r="G773" s="1140">
        <f t="shared" si="119"/>
        <v>0</v>
      </c>
      <c r="H773" s="1140">
        <f t="shared" si="113"/>
        <v>0</v>
      </c>
      <c r="I773" s="1140">
        <v>0</v>
      </c>
      <c r="J773" s="1140">
        <v>0</v>
      </c>
      <c r="K773" s="1140"/>
      <c r="L773" s="1140"/>
      <c r="M773" s="1140">
        <f t="shared" si="120"/>
        <v>0</v>
      </c>
      <c r="N773" s="1140">
        <f t="shared" si="115"/>
        <v>0</v>
      </c>
    </row>
    <row r="774" spans="1:14" outlineLevel="1" x14ac:dyDescent="0.25">
      <c r="A774" s="1038">
        <f t="shared" si="121"/>
        <v>47</v>
      </c>
      <c r="B774" s="995" t="str">
        <f t="shared" si="121"/>
        <v>&lt;Ambulance TATA make MH-31/4475 1 No&gt;</v>
      </c>
      <c r="C774" s="1038" t="str">
        <f t="shared" si="121"/>
        <v>N.A.</v>
      </c>
      <c r="D774" s="1053" t="str">
        <f t="shared" si="121"/>
        <v>-</v>
      </c>
      <c r="E774" s="1163">
        <f t="shared" si="121"/>
        <v>0</v>
      </c>
      <c r="F774" s="1140">
        <f t="shared" si="118"/>
        <v>0</v>
      </c>
      <c r="G774" s="1140">
        <f t="shared" si="119"/>
        <v>0</v>
      </c>
      <c r="H774" s="1140">
        <f t="shared" si="113"/>
        <v>0</v>
      </c>
      <c r="I774" s="1140">
        <v>0</v>
      </c>
      <c r="J774" s="1140">
        <v>0</v>
      </c>
      <c r="K774" s="1140"/>
      <c r="L774" s="1140"/>
      <c r="M774" s="1140">
        <f t="shared" si="120"/>
        <v>0</v>
      </c>
      <c r="N774" s="1140">
        <f t="shared" si="115"/>
        <v>0</v>
      </c>
    </row>
    <row r="775" spans="1:14" outlineLevel="1" x14ac:dyDescent="0.25">
      <c r="A775" s="967">
        <f t="shared" si="121"/>
        <v>48</v>
      </c>
      <c r="B775" s="968" t="str">
        <f t="shared" si="121"/>
        <v xml:space="preserve">     &lt;Supply of Two Post Lift (4 Ton) for Vehicle Maint.&gt;</v>
      </c>
      <c r="C775" s="967" t="str">
        <f t="shared" si="121"/>
        <v>N.A.</v>
      </c>
      <c r="D775" s="1052" t="str">
        <f t="shared" si="121"/>
        <v>-</v>
      </c>
      <c r="E775" s="1162">
        <f t="shared" si="121"/>
        <v>0</v>
      </c>
      <c r="F775" s="1146">
        <f t="shared" si="118"/>
        <v>1.4396000000000001E-2</v>
      </c>
      <c r="G775" s="1146">
        <f t="shared" si="119"/>
        <v>1.4396000000000001E-2</v>
      </c>
      <c r="H775" s="1146">
        <f t="shared" si="113"/>
        <v>0</v>
      </c>
      <c r="I775" s="1146">
        <v>0</v>
      </c>
      <c r="J775" s="1146">
        <v>0</v>
      </c>
      <c r="K775" s="1146"/>
      <c r="L775" s="1146"/>
      <c r="M775" s="1146">
        <f t="shared" si="120"/>
        <v>0</v>
      </c>
      <c r="N775" s="1146">
        <f t="shared" si="115"/>
        <v>0</v>
      </c>
    </row>
    <row r="776" spans="1:14" outlineLevel="1" x14ac:dyDescent="0.25">
      <c r="A776" s="967">
        <f t="shared" si="121"/>
        <v>49</v>
      </c>
      <c r="B776" s="968" t="str">
        <f t="shared" si="121"/>
        <v>Supply,Installation, commissioning and testing of 415V, 3 Phase diesel 
generating setof 125 KVA capacity for Admin building emergency power 
supply backup at KGSC,Pophali.</v>
      </c>
      <c r="C776" s="967" t="str">
        <f t="shared" si="121"/>
        <v>N.A.</v>
      </c>
      <c r="D776" s="1052" t="str">
        <f t="shared" si="121"/>
        <v>-</v>
      </c>
      <c r="E776" s="1162">
        <f t="shared" si="121"/>
        <v>0</v>
      </c>
      <c r="F776" s="1146">
        <f t="shared" si="118"/>
        <v>9.9499900000000002E-2</v>
      </c>
      <c r="G776" s="1146">
        <f t="shared" si="119"/>
        <v>9.9499900000000002E-2</v>
      </c>
      <c r="H776" s="1146">
        <f t="shared" si="113"/>
        <v>0</v>
      </c>
      <c r="I776" s="1146">
        <v>0</v>
      </c>
      <c r="J776" s="1146">
        <v>0</v>
      </c>
      <c r="K776" s="1146"/>
      <c r="L776" s="1146"/>
      <c r="M776" s="1146">
        <f t="shared" si="120"/>
        <v>0</v>
      </c>
      <c r="N776" s="1146">
        <f t="shared" si="115"/>
        <v>0</v>
      </c>
    </row>
    <row r="777" spans="1:14" outlineLevel="1" x14ac:dyDescent="0.25">
      <c r="A777" s="967">
        <f t="shared" si="121"/>
        <v>50</v>
      </c>
      <c r="B777" s="968" t="str">
        <f t="shared" si="121"/>
        <v>Design,Manufacturing, supply erriction and commissioning of 60 MT surface mounted (pit type/ platform type) weighbridge at major stores 'c' pophali</v>
      </c>
      <c r="C777" s="967" t="str">
        <f t="shared" si="121"/>
        <v>N.A.</v>
      </c>
      <c r="D777" s="1052" t="str">
        <f t="shared" si="121"/>
        <v>-</v>
      </c>
      <c r="E777" s="1162">
        <f t="shared" si="121"/>
        <v>0</v>
      </c>
      <c r="F777" s="1146">
        <f t="shared" si="118"/>
        <v>0.21577479999999999</v>
      </c>
      <c r="G777" s="1146">
        <f t="shared" si="119"/>
        <v>0.21577479999999999</v>
      </c>
      <c r="H777" s="1146">
        <f t="shared" si="113"/>
        <v>0</v>
      </c>
      <c r="I777" s="1146">
        <v>0</v>
      </c>
      <c r="J777" s="1146">
        <v>0</v>
      </c>
      <c r="K777" s="1146"/>
      <c r="L777" s="1146"/>
      <c r="M777" s="1146">
        <f t="shared" si="120"/>
        <v>0</v>
      </c>
      <c r="N777" s="1146">
        <f t="shared" si="115"/>
        <v>0</v>
      </c>
    </row>
    <row r="778" spans="1:14" outlineLevel="1" x14ac:dyDescent="0.25">
      <c r="A778" s="967">
        <f t="shared" si="121"/>
        <v>51</v>
      </c>
      <c r="B778" s="968" t="str">
        <f t="shared" si="121"/>
        <v>Supply of Hydraulically operated manual stacker for Material Handling at Major Store "C", KGSC, Pophali</v>
      </c>
      <c r="C778" s="967" t="str">
        <f t="shared" si="121"/>
        <v>N.A.</v>
      </c>
      <c r="D778" s="1052" t="str">
        <f t="shared" si="121"/>
        <v>-</v>
      </c>
      <c r="E778" s="1162">
        <f t="shared" si="121"/>
        <v>0</v>
      </c>
      <c r="F778" s="1146">
        <f t="shared" si="118"/>
        <v>5.2399999999999999E-3</v>
      </c>
      <c r="G778" s="1146">
        <f t="shared" si="119"/>
        <v>5.2399999999999999E-3</v>
      </c>
      <c r="H778" s="1146">
        <f t="shared" si="113"/>
        <v>0</v>
      </c>
      <c r="I778" s="1146">
        <v>0</v>
      </c>
      <c r="J778" s="1146">
        <v>0</v>
      </c>
      <c r="K778" s="1146"/>
      <c r="L778" s="1146"/>
      <c r="M778" s="1146">
        <f t="shared" si="120"/>
        <v>0</v>
      </c>
      <c r="N778" s="1146">
        <f t="shared" si="115"/>
        <v>0</v>
      </c>
    </row>
    <row r="779" spans="1:14" outlineLevel="1" x14ac:dyDescent="0.25">
      <c r="A779" s="967">
        <f t="shared" si="121"/>
        <v>52</v>
      </c>
      <c r="B779" s="968" t="str">
        <f t="shared" si="121"/>
        <v>Supply of Indef makes Chain Pulley Blocks</v>
      </c>
      <c r="C779" s="967" t="str">
        <f t="shared" si="121"/>
        <v>N.A.</v>
      </c>
      <c r="D779" s="1052" t="str">
        <f t="shared" si="121"/>
        <v>-</v>
      </c>
      <c r="E779" s="1162">
        <f t="shared" si="121"/>
        <v>0</v>
      </c>
      <c r="F779" s="1146">
        <f t="shared" si="118"/>
        <v>1.1505E-2</v>
      </c>
      <c r="G779" s="1146">
        <f t="shared" si="119"/>
        <v>1.1505E-2</v>
      </c>
      <c r="H779" s="1146">
        <f t="shared" si="113"/>
        <v>0</v>
      </c>
      <c r="I779" s="1146">
        <v>0</v>
      </c>
      <c r="J779" s="1146">
        <v>0</v>
      </c>
      <c r="K779" s="1146"/>
      <c r="L779" s="1146"/>
      <c r="M779" s="1146">
        <f t="shared" si="120"/>
        <v>0</v>
      </c>
      <c r="N779" s="1146">
        <f t="shared" si="115"/>
        <v>0</v>
      </c>
    </row>
    <row r="780" spans="1:14" outlineLevel="1" x14ac:dyDescent="0.25">
      <c r="A780" s="967">
        <f t="shared" si="121"/>
        <v>53</v>
      </c>
      <c r="B780" s="968" t="str">
        <f t="shared" si="121"/>
        <v>Supply of  Motwane Make ‘Digital Multimeter and AC Multimeter</v>
      </c>
      <c r="C780" s="967" t="str">
        <f t="shared" si="121"/>
        <v>N.A.</v>
      </c>
      <c r="D780" s="1052" t="str">
        <f t="shared" si="121"/>
        <v>-</v>
      </c>
      <c r="E780" s="1162">
        <f t="shared" si="121"/>
        <v>0</v>
      </c>
      <c r="F780" s="1146">
        <f t="shared" si="118"/>
        <v>1.8457500000000002E-2</v>
      </c>
      <c r="G780" s="1146">
        <f t="shared" si="119"/>
        <v>1.8457500000000002E-2</v>
      </c>
      <c r="H780" s="1146">
        <f t="shared" si="113"/>
        <v>0</v>
      </c>
      <c r="I780" s="1146">
        <v>0</v>
      </c>
      <c r="J780" s="1146">
        <v>0</v>
      </c>
      <c r="K780" s="1146"/>
      <c r="L780" s="1146"/>
      <c r="M780" s="1146">
        <f t="shared" si="120"/>
        <v>0</v>
      </c>
      <c r="N780" s="1146">
        <f t="shared" si="115"/>
        <v>0</v>
      </c>
    </row>
    <row r="781" spans="1:14" outlineLevel="1" x14ac:dyDescent="0.25">
      <c r="A781" s="967">
        <f t="shared" ref="A781:E796" si="122">A578</f>
        <v>54</v>
      </c>
      <c r="B781" s="968" t="str">
        <f t="shared" si="122"/>
        <v>Supply 1 Ton split AC Daiken make for control room cabin Operation Stage III</v>
      </c>
      <c r="C781" s="967" t="str">
        <f t="shared" si="122"/>
        <v>N.A.</v>
      </c>
      <c r="D781" s="1052" t="str">
        <f t="shared" si="122"/>
        <v>-</v>
      </c>
      <c r="E781" s="1162">
        <f t="shared" si="122"/>
        <v>0</v>
      </c>
      <c r="F781" s="1146">
        <f t="shared" si="118"/>
        <v>3.96E-3</v>
      </c>
      <c r="G781" s="1146">
        <f t="shared" si="119"/>
        <v>3.96E-3</v>
      </c>
      <c r="H781" s="1146">
        <f t="shared" ref="H781:H816" si="123">F781-G781</f>
        <v>0</v>
      </c>
      <c r="I781" s="1146">
        <v>0</v>
      </c>
      <c r="J781" s="1146">
        <v>0</v>
      </c>
      <c r="K781" s="1146"/>
      <c r="L781" s="1146"/>
      <c r="M781" s="1146">
        <f t="shared" si="120"/>
        <v>0</v>
      </c>
      <c r="N781" s="1146">
        <f t="shared" ref="N781:N816" si="124">H781+I781-M781</f>
        <v>0</v>
      </c>
    </row>
    <row r="782" spans="1:14" outlineLevel="1" x14ac:dyDescent="0.25">
      <c r="A782" s="967">
        <f t="shared" si="122"/>
        <v>55</v>
      </c>
      <c r="B782" s="968" t="str">
        <f t="shared" si="122"/>
        <v>Emer Rescue cum Multipurpose Fire Tender</v>
      </c>
      <c r="C782" s="967" t="str">
        <f t="shared" si="122"/>
        <v>N.A.</v>
      </c>
      <c r="D782" s="1052" t="str">
        <f t="shared" si="122"/>
        <v>-</v>
      </c>
      <c r="E782" s="1162">
        <f t="shared" si="122"/>
        <v>0</v>
      </c>
      <c r="F782" s="1146">
        <f t="shared" si="118"/>
        <v>2.0038809999999998</v>
      </c>
      <c r="G782" s="1146">
        <f t="shared" si="119"/>
        <v>2.0038809999999998</v>
      </c>
      <c r="H782" s="1146">
        <f t="shared" si="123"/>
        <v>0</v>
      </c>
      <c r="I782" s="1146">
        <v>0</v>
      </c>
      <c r="J782" s="1146">
        <v>0</v>
      </c>
      <c r="K782" s="1146"/>
      <c r="L782" s="1146"/>
      <c r="M782" s="1146">
        <f t="shared" si="120"/>
        <v>0</v>
      </c>
      <c r="N782" s="1146">
        <f t="shared" si="124"/>
        <v>0</v>
      </c>
    </row>
    <row r="783" spans="1:14" outlineLevel="1" x14ac:dyDescent="0.25">
      <c r="A783" s="967">
        <f t="shared" si="122"/>
        <v>56</v>
      </c>
      <c r="B783" s="968" t="str">
        <f t="shared" si="122"/>
        <v>Procurement of portable chairs for training sub centre</v>
      </c>
      <c r="C783" s="967" t="str">
        <f t="shared" si="122"/>
        <v>N.A.</v>
      </c>
      <c r="D783" s="1052" t="str">
        <f t="shared" si="122"/>
        <v>-</v>
      </c>
      <c r="E783" s="1162">
        <f t="shared" si="122"/>
        <v>0</v>
      </c>
      <c r="F783" s="1146">
        <f t="shared" si="118"/>
        <v>1.308E-2</v>
      </c>
      <c r="G783" s="1146">
        <f t="shared" si="119"/>
        <v>1.308E-2</v>
      </c>
      <c r="H783" s="1146">
        <f t="shared" si="123"/>
        <v>0</v>
      </c>
      <c r="I783" s="1146">
        <v>0</v>
      </c>
      <c r="J783" s="1146">
        <v>0</v>
      </c>
      <c r="K783" s="1146"/>
      <c r="L783" s="1146"/>
      <c r="M783" s="1146">
        <f t="shared" si="120"/>
        <v>0</v>
      </c>
      <c r="N783" s="1146">
        <f t="shared" si="124"/>
        <v>0</v>
      </c>
    </row>
    <row r="784" spans="1:14" outlineLevel="1" x14ac:dyDescent="0.25">
      <c r="A784" s="967">
        <f t="shared" si="122"/>
        <v>57</v>
      </c>
      <c r="B784" s="968" t="str">
        <f t="shared" si="122"/>
        <v>Procurement of portable computer tables</v>
      </c>
      <c r="C784" s="967" t="str">
        <f t="shared" si="122"/>
        <v>N.A.</v>
      </c>
      <c r="D784" s="1052" t="str">
        <f t="shared" si="122"/>
        <v>-</v>
      </c>
      <c r="E784" s="1162">
        <f t="shared" si="122"/>
        <v>0</v>
      </c>
      <c r="F784" s="1146">
        <f t="shared" si="118"/>
        <v>3.3449E-3</v>
      </c>
      <c r="G784" s="1146">
        <f t="shared" si="119"/>
        <v>3.3449E-3</v>
      </c>
      <c r="H784" s="1146">
        <f t="shared" si="123"/>
        <v>0</v>
      </c>
      <c r="I784" s="1146">
        <v>0</v>
      </c>
      <c r="J784" s="1146">
        <v>0</v>
      </c>
      <c r="K784" s="1146"/>
      <c r="L784" s="1146"/>
      <c r="M784" s="1146">
        <f t="shared" si="120"/>
        <v>0</v>
      </c>
      <c r="N784" s="1146">
        <f t="shared" si="124"/>
        <v>0</v>
      </c>
    </row>
    <row r="785" spans="1:14" outlineLevel="1" x14ac:dyDescent="0.25">
      <c r="A785" s="967">
        <f t="shared" si="122"/>
        <v>58</v>
      </c>
      <c r="B785" s="968" t="str">
        <f t="shared" si="122"/>
        <v>Purchase of High back chair (3 Nos.) in conferenc hall</v>
      </c>
      <c r="C785" s="967" t="str">
        <f t="shared" si="122"/>
        <v>N.A.</v>
      </c>
      <c r="D785" s="1052" t="str">
        <f t="shared" si="122"/>
        <v>-</v>
      </c>
      <c r="E785" s="1162">
        <f t="shared" si="122"/>
        <v>0</v>
      </c>
      <c r="F785" s="1146">
        <f t="shared" si="118"/>
        <v>4.4013999999999998E-3</v>
      </c>
      <c r="G785" s="1146">
        <f t="shared" si="119"/>
        <v>4.4013999999999998E-3</v>
      </c>
      <c r="H785" s="1146">
        <f t="shared" si="123"/>
        <v>0</v>
      </c>
      <c r="I785" s="1146">
        <v>0</v>
      </c>
      <c r="J785" s="1146">
        <v>0</v>
      </c>
      <c r="K785" s="1146"/>
      <c r="L785" s="1146"/>
      <c r="M785" s="1146">
        <f t="shared" si="120"/>
        <v>0</v>
      </c>
      <c r="N785" s="1146">
        <f t="shared" si="124"/>
        <v>0</v>
      </c>
    </row>
    <row r="786" spans="1:14" outlineLevel="1" x14ac:dyDescent="0.25">
      <c r="A786" s="967">
        <f t="shared" si="122"/>
        <v>59</v>
      </c>
      <c r="B786" s="968" t="str">
        <f t="shared" si="122"/>
        <v>Supply of Water Purifier at MSPGCL KGSC Pophali.</v>
      </c>
      <c r="C786" s="967" t="str">
        <f t="shared" si="122"/>
        <v>N.A.</v>
      </c>
      <c r="D786" s="1052" t="str">
        <f t="shared" si="122"/>
        <v>-</v>
      </c>
      <c r="E786" s="1162">
        <f t="shared" si="122"/>
        <v>0</v>
      </c>
      <c r="F786" s="1146">
        <f t="shared" si="118"/>
        <v>5.0000000000000001E-3</v>
      </c>
      <c r="G786" s="1146">
        <f t="shared" si="119"/>
        <v>5.0000000000000001E-3</v>
      </c>
      <c r="H786" s="1146">
        <f t="shared" si="123"/>
        <v>0</v>
      </c>
      <c r="I786" s="1146">
        <v>0</v>
      </c>
      <c r="J786" s="1146">
        <v>0</v>
      </c>
      <c r="K786" s="1146"/>
      <c r="L786" s="1146"/>
      <c r="M786" s="1146">
        <f t="shared" si="120"/>
        <v>0</v>
      </c>
      <c r="N786" s="1146">
        <f t="shared" si="124"/>
        <v>0</v>
      </c>
    </row>
    <row r="787" spans="1:14" outlineLevel="1" x14ac:dyDescent="0.25">
      <c r="A787" s="967">
        <f t="shared" si="122"/>
        <v>60</v>
      </c>
      <c r="B787" s="968" t="str">
        <f t="shared" si="122"/>
        <v>Interactive Digital LV SCREEN  6.56 FT X 3.28 FT</v>
      </c>
      <c r="C787" s="967" t="str">
        <f t="shared" si="122"/>
        <v>N.A.</v>
      </c>
      <c r="D787" s="1052" t="str">
        <f t="shared" si="122"/>
        <v>-</v>
      </c>
      <c r="E787" s="1162">
        <f t="shared" si="122"/>
        <v>0</v>
      </c>
      <c r="F787" s="1146">
        <f t="shared" si="118"/>
        <v>1.295E-2</v>
      </c>
      <c r="G787" s="1146">
        <f t="shared" si="119"/>
        <v>1.295E-2</v>
      </c>
      <c r="H787" s="1146">
        <f t="shared" si="123"/>
        <v>0</v>
      </c>
      <c r="I787" s="1146">
        <v>0</v>
      </c>
      <c r="J787" s="1146">
        <v>0</v>
      </c>
      <c r="K787" s="1146"/>
      <c r="L787" s="1146"/>
      <c r="M787" s="1146">
        <f t="shared" si="120"/>
        <v>0</v>
      </c>
      <c r="N787" s="1146">
        <f t="shared" si="124"/>
        <v>0</v>
      </c>
    </row>
    <row r="788" spans="1:14" outlineLevel="1" x14ac:dyDescent="0.25">
      <c r="A788" s="967">
        <f t="shared" si="122"/>
        <v>61</v>
      </c>
      <c r="B788" s="968" t="str">
        <f t="shared" si="122"/>
        <v>Network Attached Storage Server at KGSC, Pophali.</v>
      </c>
      <c r="C788" s="967" t="str">
        <f t="shared" si="122"/>
        <v>N.A.</v>
      </c>
      <c r="D788" s="1052" t="str">
        <f t="shared" si="122"/>
        <v>-</v>
      </c>
      <c r="E788" s="1162">
        <f t="shared" si="122"/>
        <v>0</v>
      </c>
      <c r="F788" s="1146">
        <f t="shared" si="118"/>
        <v>2.3333199999999998E-2</v>
      </c>
      <c r="G788" s="1146">
        <f t="shared" si="119"/>
        <v>2.3333199999999998E-2</v>
      </c>
      <c r="H788" s="1146">
        <f t="shared" si="123"/>
        <v>0</v>
      </c>
      <c r="I788" s="1146">
        <v>0</v>
      </c>
      <c r="J788" s="1146">
        <v>0</v>
      </c>
      <c r="K788" s="1146"/>
      <c r="L788" s="1146"/>
      <c r="M788" s="1146">
        <f t="shared" si="120"/>
        <v>0</v>
      </c>
      <c r="N788" s="1146">
        <f t="shared" si="124"/>
        <v>0</v>
      </c>
    </row>
    <row r="789" spans="1:14" outlineLevel="1" x14ac:dyDescent="0.25">
      <c r="A789" s="967">
        <f t="shared" si="122"/>
        <v>62</v>
      </c>
      <c r="B789" s="968" t="str">
        <f t="shared" si="122"/>
        <v>Supply of A4 Printer at KGSC, Pophali.</v>
      </c>
      <c r="C789" s="967" t="str">
        <f t="shared" si="122"/>
        <v>N.A.</v>
      </c>
      <c r="D789" s="1052" t="str">
        <f t="shared" si="122"/>
        <v>-</v>
      </c>
      <c r="E789" s="1162">
        <f t="shared" si="122"/>
        <v>0</v>
      </c>
      <c r="F789" s="1146">
        <f t="shared" si="118"/>
        <v>9.9994999999999997E-3</v>
      </c>
      <c r="G789" s="1146">
        <f t="shared" si="119"/>
        <v>9.9994999999999997E-3</v>
      </c>
      <c r="H789" s="1146">
        <f t="shared" si="123"/>
        <v>0</v>
      </c>
      <c r="I789" s="1146">
        <v>0</v>
      </c>
      <c r="J789" s="1146">
        <v>0</v>
      </c>
      <c r="K789" s="1146"/>
      <c r="L789" s="1146"/>
      <c r="M789" s="1146">
        <f t="shared" si="120"/>
        <v>0</v>
      </c>
      <c r="N789" s="1146">
        <f t="shared" si="124"/>
        <v>0</v>
      </c>
    </row>
    <row r="790" spans="1:14" outlineLevel="1" x14ac:dyDescent="0.25">
      <c r="A790" s="967">
        <f t="shared" si="122"/>
        <v>63</v>
      </c>
      <c r="B790" s="968" t="str">
        <f t="shared" si="122"/>
        <v>Supply of A4 Scanner, A3 &amp; MF Printer at KGSC, Pop</v>
      </c>
      <c r="C790" s="967" t="str">
        <f t="shared" si="122"/>
        <v>N.A.</v>
      </c>
      <c r="D790" s="1052" t="str">
        <f t="shared" si="122"/>
        <v>-</v>
      </c>
      <c r="E790" s="1162">
        <f t="shared" si="122"/>
        <v>0</v>
      </c>
      <c r="F790" s="1146">
        <f t="shared" si="118"/>
        <v>5.8599999999999999E-2</v>
      </c>
      <c r="G790" s="1146">
        <f t="shared" si="119"/>
        <v>5.8599999999999999E-2</v>
      </c>
      <c r="H790" s="1146">
        <f t="shared" si="123"/>
        <v>0</v>
      </c>
      <c r="I790" s="1146">
        <v>0</v>
      </c>
      <c r="J790" s="1146">
        <v>0</v>
      </c>
      <c r="K790" s="1146"/>
      <c r="L790" s="1146"/>
      <c r="M790" s="1146">
        <f t="shared" si="120"/>
        <v>0</v>
      </c>
      <c r="N790" s="1146">
        <f t="shared" si="124"/>
        <v>0</v>
      </c>
    </row>
    <row r="791" spans="1:14" outlineLevel="1" x14ac:dyDescent="0.25">
      <c r="A791" s="967">
        <f t="shared" si="122"/>
        <v>64</v>
      </c>
      <c r="B791" s="968" t="str">
        <f t="shared" si="122"/>
        <v>Supply of Various Hard Disks for Network Attached</v>
      </c>
      <c r="C791" s="967" t="str">
        <f t="shared" si="122"/>
        <v>N.A.</v>
      </c>
      <c r="D791" s="1052" t="str">
        <f t="shared" si="122"/>
        <v>-</v>
      </c>
      <c r="E791" s="1162">
        <f t="shared" si="122"/>
        <v>0</v>
      </c>
      <c r="F791" s="1146">
        <f t="shared" si="118"/>
        <v>2.18064E-2</v>
      </c>
      <c r="G791" s="1146">
        <f t="shared" si="119"/>
        <v>2.18064E-2</v>
      </c>
      <c r="H791" s="1146">
        <f t="shared" si="123"/>
        <v>0</v>
      </c>
      <c r="I791" s="1146">
        <v>0</v>
      </c>
      <c r="J791" s="1146">
        <v>0</v>
      </c>
      <c r="K791" s="1146"/>
      <c r="L791" s="1146"/>
      <c r="M791" s="1146">
        <f t="shared" si="120"/>
        <v>0</v>
      </c>
      <c r="N791" s="1146">
        <f t="shared" si="124"/>
        <v>0</v>
      </c>
    </row>
    <row r="792" spans="1:14" outlineLevel="1" x14ac:dyDescent="0.25">
      <c r="A792" s="967">
        <f t="shared" si="122"/>
        <v>65</v>
      </c>
      <c r="B792" s="968" t="str">
        <f t="shared" si="122"/>
        <v>Supply of Video conference Microphone at KGSC,</v>
      </c>
      <c r="C792" s="967" t="str">
        <f t="shared" si="122"/>
        <v>N.A.</v>
      </c>
      <c r="D792" s="1052" t="str">
        <f t="shared" si="122"/>
        <v>-</v>
      </c>
      <c r="E792" s="1162">
        <f t="shared" si="122"/>
        <v>0</v>
      </c>
      <c r="F792" s="1146">
        <f t="shared" si="118"/>
        <v>2.1511999999999998E-3</v>
      </c>
      <c r="G792" s="1146">
        <f t="shared" si="119"/>
        <v>2.1511999999999998E-3</v>
      </c>
      <c r="H792" s="1146">
        <f t="shared" si="123"/>
        <v>0</v>
      </c>
      <c r="I792" s="1146">
        <v>0</v>
      </c>
      <c r="J792" s="1146">
        <v>0</v>
      </c>
      <c r="K792" s="1146"/>
      <c r="L792" s="1146"/>
      <c r="M792" s="1146">
        <f t="shared" si="120"/>
        <v>0</v>
      </c>
      <c r="N792" s="1146">
        <f t="shared" si="124"/>
        <v>0</v>
      </c>
    </row>
    <row r="793" spans="1:14" outlineLevel="1" x14ac:dyDescent="0.25">
      <c r="A793" s="967">
        <f t="shared" si="122"/>
        <v>66</v>
      </c>
      <c r="B793" s="968" t="str">
        <f t="shared" si="122"/>
        <v>Supply of Video Conference Screen at KGSC Pophali</v>
      </c>
      <c r="C793" s="967" t="str">
        <f t="shared" si="122"/>
        <v>N.A.</v>
      </c>
      <c r="D793" s="1052" t="str">
        <f t="shared" si="122"/>
        <v>-</v>
      </c>
      <c r="E793" s="1162">
        <f t="shared" si="122"/>
        <v>0</v>
      </c>
      <c r="F793" s="1146">
        <f t="shared" si="118"/>
        <v>0.02</v>
      </c>
      <c r="G793" s="1146">
        <f t="shared" si="119"/>
        <v>0.02</v>
      </c>
      <c r="H793" s="1146">
        <f t="shared" si="123"/>
        <v>0</v>
      </c>
      <c r="I793" s="1146">
        <v>0</v>
      </c>
      <c r="J793" s="1146">
        <v>0</v>
      </c>
      <c r="K793" s="1146"/>
      <c r="L793" s="1146"/>
      <c r="M793" s="1146">
        <f t="shared" si="120"/>
        <v>0</v>
      </c>
      <c r="N793" s="1146">
        <f t="shared" si="124"/>
        <v>0</v>
      </c>
    </row>
    <row r="794" spans="1:14" outlineLevel="1" x14ac:dyDescent="0.25">
      <c r="A794" s="967">
        <f t="shared" si="122"/>
        <v>67</v>
      </c>
      <c r="B794" s="968" t="str">
        <f t="shared" si="122"/>
        <v>Supply of Video conference Screen at KGSC, Pophali</v>
      </c>
      <c r="C794" s="967" t="str">
        <f t="shared" si="122"/>
        <v>N.A.</v>
      </c>
      <c r="D794" s="1052" t="str">
        <f t="shared" si="122"/>
        <v>-</v>
      </c>
      <c r="E794" s="1162">
        <f t="shared" si="122"/>
        <v>0</v>
      </c>
      <c r="F794" s="1146">
        <f t="shared" si="118"/>
        <v>1.09E-2</v>
      </c>
      <c r="G794" s="1146">
        <f t="shared" si="119"/>
        <v>1.09E-2</v>
      </c>
      <c r="H794" s="1146">
        <f t="shared" si="123"/>
        <v>0</v>
      </c>
      <c r="I794" s="1146">
        <v>0</v>
      </c>
      <c r="J794" s="1146">
        <v>0</v>
      </c>
      <c r="K794" s="1146"/>
      <c r="L794" s="1146"/>
      <c r="M794" s="1146">
        <f t="shared" si="120"/>
        <v>0</v>
      </c>
      <c r="N794" s="1146">
        <f t="shared" si="124"/>
        <v>0</v>
      </c>
    </row>
    <row r="795" spans="1:14" outlineLevel="1" x14ac:dyDescent="0.25">
      <c r="A795" s="967">
        <f t="shared" si="122"/>
        <v>68</v>
      </c>
      <c r="B795" s="968" t="str">
        <f t="shared" si="122"/>
        <v>Supply of Kelvinator / Godrej / Croma Make Refrigerator</v>
      </c>
      <c r="C795" s="967" t="str">
        <f t="shared" si="122"/>
        <v>N.A.</v>
      </c>
      <c r="D795" s="1052" t="str">
        <f t="shared" si="122"/>
        <v>-</v>
      </c>
      <c r="E795" s="1162">
        <f t="shared" si="122"/>
        <v>0</v>
      </c>
      <c r="F795" s="1146">
        <f t="shared" si="118"/>
        <v>1.09322E-2</v>
      </c>
      <c r="G795" s="1146">
        <f t="shared" si="119"/>
        <v>1.09322E-2</v>
      </c>
      <c r="H795" s="1146">
        <f t="shared" si="123"/>
        <v>0</v>
      </c>
      <c r="I795" s="1146">
        <v>0</v>
      </c>
      <c r="J795" s="1146">
        <v>0</v>
      </c>
      <c r="K795" s="1146"/>
      <c r="L795" s="1146"/>
      <c r="M795" s="1146">
        <f t="shared" si="120"/>
        <v>0</v>
      </c>
      <c r="N795" s="1146">
        <f t="shared" si="124"/>
        <v>0</v>
      </c>
    </row>
    <row r="796" spans="1:14" outlineLevel="1" x14ac:dyDescent="0.25">
      <c r="A796" s="967">
        <f t="shared" si="122"/>
        <v>69</v>
      </c>
      <c r="B796" s="968" t="str">
        <f t="shared" si="122"/>
        <v>supply of Bosch make High Pressure Washer at Mecha</v>
      </c>
      <c r="C796" s="967" t="str">
        <f t="shared" si="122"/>
        <v>N.A.</v>
      </c>
      <c r="D796" s="1052" t="str">
        <f t="shared" si="122"/>
        <v>-</v>
      </c>
      <c r="E796" s="1162">
        <f t="shared" si="122"/>
        <v>0</v>
      </c>
      <c r="F796" s="1146">
        <f t="shared" si="118"/>
        <v>2.0649000000000002E-3</v>
      </c>
      <c r="G796" s="1146">
        <f t="shared" si="119"/>
        <v>2.0649000000000002E-3</v>
      </c>
      <c r="H796" s="1146">
        <f t="shared" si="123"/>
        <v>0</v>
      </c>
      <c r="I796" s="1146">
        <v>0</v>
      </c>
      <c r="J796" s="1146">
        <v>0</v>
      </c>
      <c r="K796" s="1146"/>
      <c r="L796" s="1146"/>
      <c r="M796" s="1146">
        <f t="shared" si="120"/>
        <v>0</v>
      </c>
      <c r="N796" s="1146">
        <f t="shared" si="124"/>
        <v>0</v>
      </c>
    </row>
    <row r="797" spans="1:14" outlineLevel="1" x14ac:dyDescent="0.25">
      <c r="A797" s="967">
        <f t="shared" ref="A797:E812" si="125">A594</f>
        <v>70</v>
      </c>
      <c r="B797" s="968" t="str">
        <f t="shared" si="125"/>
        <v>Supply of Pneumatic Tools for Mechanical Maintenan</v>
      </c>
      <c r="C797" s="967" t="str">
        <f t="shared" si="125"/>
        <v>N.A.</v>
      </c>
      <c r="D797" s="1052" t="str">
        <f t="shared" si="125"/>
        <v>-</v>
      </c>
      <c r="E797" s="1162">
        <f t="shared" si="125"/>
        <v>0</v>
      </c>
      <c r="F797" s="1146">
        <f t="shared" si="118"/>
        <v>3.5258699999999997E-2</v>
      </c>
      <c r="G797" s="1146">
        <f t="shared" si="119"/>
        <v>3.5258699999999997E-2</v>
      </c>
      <c r="H797" s="1146">
        <f t="shared" si="123"/>
        <v>0</v>
      </c>
      <c r="I797" s="1146">
        <v>0</v>
      </c>
      <c r="J797" s="1146">
        <v>0</v>
      </c>
      <c r="K797" s="1146"/>
      <c r="L797" s="1146"/>
      <c r="M797" s="1146">
        <f t="shared" si="120"/>
        <v>0</v>
      </c>
      <c r="N797" s="1146">
        <f t="shared" si="124"/>
        <v>0</v>
      </c>
    </row>
    <row r="798" spans="1:14" outlineLevel="1" x14ac:dyDescent="0.25">
      <c r="A798" s="967">
        <f t="shared" si="125"/>
        <v>72</v>
      </c>
      <c r="B798" s="968" t="str">
        <f t="shared" si="125"/>
        <v>Low BACK Revolving Chairs 45 No &amp; Desk Chair 2 No</v>
      </c>
      <c r="C798" s="967" t="str">
        <f t="shared" si="125"/>
        <v>N.A.</v>
      </c>
      <c r="D798" s="1052" t="str">
        <f t="shared" si="125"/>
        <v>-</v>
      </c>
      <c r="E798" s="1162">
        <f t="shared" si="125"/>
        <v>0</v>
      </c>
      <c r="F798" s="1146">
        <f t="shared" si="118"/>
        <v>2.09453E-2</v>
      </c>
      <c r="G798" s="1146">
        <f t="shared" si="119"/>
        <v>2.09453E-2</v>
      </c>
      <c r="H798" s="1146">
        <f t="shared" si="123"/>
        <v>0</v>
      </c>
      <c r="I798" s="1146">
        <v>0</v>
      </c>
      <c r="J798" s="1146">
        <v>0</v>
      </c>
      <c r="K798" s="1146"/>
      <c r="L798" s="1146"/>
      <c r="M798" s="1146">
        <f t="shared" si="120"/>
        <v>0</v>
      </c>
      <c r="N798" s="1146">
        <f t="shared" si="124"/>
        <v>0</v>
      </c>
    </row>
    <row r="799" spans="1:14" outlineLevel="1" x14ac:dyDescent="0.25">
      <c r="A799" s="967">
        <f t="shared" si="125"/>
        <v>73</v>
      </c>
      <c r="B799" s="968" t="str">
        <f t="shared" si="125"/>
        <v>Supply of Tables at KGSC</v>
      </c>
      <c r="C799" s="967" t="str">
        <f t="shared" si="125"/>
        <v>N.A.</v>
      </c>
      <c r="D799" s="1052" t="str">
        <f t="shared" si="125"/>
        <v>-</v>
      </c>
      <c r="E799" s="1162">
        <f t="shared" si="125"/>
        <v>0</v>
      </c>
      <c r="F799" s="1146">
        <f t="shared" si="118"/>
        <v>3.7339400000000002E-2</v>
      </c>
      <c r="G799" s="1146">
        <f t="shared" si="119"/>
        <v>3.7339400000000002E-2</v>
      </c>
      <c r="H799" s="1146">
        <f t="shared" si="123"/>
        <v>0</v>
      </c>
      <c r="I799" s="1146">
        <v>0</v>
      </c>
      <c r="J799" s="1146">
        <v>0</v>
      </c>
      <c r="K799" s="1146"/>
      <c r="L799" s="1146"/>
      <c r="M799" s="1146">
        <f t="shared" si="120"/>
        <v>0</v>
      </c>
      <c r="N799" s="1146">
        <f t="shared" si="124"/>
        <v>0</v>
      </c>
    </row>
    <row r="800" spans="1:14" outlineLevel="1" x14ac:dyDescent="0.25">
      <c r="A800" s="967">
        <f t="shared" si="125"/>
        <v>74</v>
      </c>
      <c r="B800" s="968" t="str">
        <f t="shared" si="125"/>
        <v>Supply of Visitor Chairs &amp; Office chairs at KGSC,</v>
      </c>
      <c r="C800" s="967" t="str">
        <f t="shared" si="125"/>
        <v>N.A.</v>
      </c>
      <c r="D800" s="1052" t="str">
        <f t="shared" si="125"/>
        <v>-</v>
      </c>
      <c r="E800" s="1162">
        <f t="shared" si="125"/>
        <v>0</v>
      </c>
      <c r="F800" s="1146">
        <f t="shared" si="118"/>
        <v>3.3201000000000001E-2</v>
      </c>
      <c r="G800" s="1146">
        <f t="shared" si="119"/>
        <v>3.3201000000000001E-2</v>
      </c>
      <c r="H800" s="1146">
        <f t="shared" si="123"/>
        <v>0</v>
      </c>
      <c r="I800" s="1146">
        <v>0</v>
      </c>
      <c r="J800" s="1146">
        <v>0</v>
      </c>
      <c r="K800" s="1146"/>
      <c r="L800" s="1146"/>
      <c r="M800" s="1146">
        <f t="shared" si="120"/>
        <v>0</v>
      </c>
      <c r="N800" s="1146">
        <f t="shared" si="124"/>
        <v>0</v>
      </c>
    </row>
    <row r="801" spans="1:14" outlineLevel="1" x14ac:dyDescent="0.25">
      <c r="A801" s="967">
        <f t="shared" si="125"/>
        <v>75</v>
      </c>
      <c r="B801" s="968" t="str">
        <f t="shared" si="125"/>
        <v>water purifier for colony electrical maintenance</v>
      </c>
      <c r="C801" s="967" t="str">
        <f t="shared" si="125"/>
        <v>N.A.</v>
      </c>
      <c r="D801" s="1052" t="str">
        <f t="shared" si="125"/>
        <v>-</v>
      </c>
      <c r="E801" s="1162">
        <f t="shared" si="125"/>
        <v>0</v>
      </c>
      <c r="F801" s="1146">
        <f t="shared" si="118"/>
        <v>1.74E-3</v>
      </c>
      <c r="G801" s="1146">
        <f t="shared" si="119"/>
        <v>1.74E-3</v>
      </c>
      <c r="H801" s="1146">
        <f t="shared" si="123"/>
        <v>0</v>
      </c>
      <c r="I801" s="1146">
        <v>0</v>
      </c>
      <c r="J801" s="1146">
        <v>0</v>
      </c>
      <c r="K801" s="1146"/>
      <c r="L801" s="1146"/>
      <c r="M801" s="1146">
        <f t="shared" si="120"/>
        <v>0</v>
      </c>
      <c r="N801" s="1146">
        <f t="shared" si="124"/>
        <v>0</v>
      </c>
    </row>
    <row r="802" spans="1:14" outlineLevel="1" x14ac:dyDescent="0.25">
      <c r="A802" s="967">
        <f t="shared" si="125"/>
        <v>76</v>
      </c>
      <c r="B802" s="968" t="str">
        <f t="shared" si="125"/>
        <v>Projectors and Motorized Projector Screens (2+2)</v>
      </c>
      <c r="C802" s="967" t="str">
        <f t="shared" si="125"/>
        <v>N.A.</v>
      </c>
      <c r="D802" s="1052" t="str">
        <f t="shared" si="125"/>
        <v>-</v>
      </c>
      <c r="E802" s="1162">
        <f t="shared" si="125"/>
        <v>0</v>
      </c>
      <c r="F802" s="1146">
        <f t="shared" si="118"/>
        <v>3.4810000000000001E-2</v>
      </c>
      <c r="G802" s="1146">
        <f t="shared" si="119"/>
        <v>3.4810000000000001E-2</v>
      </c>
      <c r="H802" s="1146">
        <f t="shared" si="123"/>
        <v>0</v>
      </c>
      <c r="I802" s="1146">
        <v>0</v>
      </c>
      <c r="J802" s="1146">
        <v>0</v>
      </c>
      <c r="K802" s="1146"/>
      <c r="L802" s="1146"/>
      <c r="M802" s="1146">
        <f t="shared" si="120"/>
        <v>0</v>
      </c>
      <c r="N802" s="1146">
        <f t="shared" si="124"/>
        <v>0</v>
      </c>
    </row>
    <row r="803" spans="1:14" outlineLevel="1" x14ac:dyDescent="0.25">
      <c r="A803" s="967">
        <f t="shared" si="125"/>
        <v>77</v>
      </c>
      <c r="B803" s="968" t="str">
        <f t="shared" si="125"/>
        <v>Acer make Computers at KGSC Pophali.21 No.</v>
      </c>
      <c r="C803" s="967" t="str">
        <f t="shared" si="125"/>
        <v>N.A.</v>
      </c>
      <c r="D803" s="1052" t="str">
        <f t="shared" si="125"/>
        <v>-</v>
      </c>
      <c r="E803" s="1162">
        <f t="shared" si="125"/>
        <v>0</v>
      </c>
      <c r="F803" s="1146">
        <f t="shared" si="118"/>
        <v>0.1189986</v>
      </c>
      <c r="G803" s="1146">
        <f t="shared" si="119"/>
        <v>0.1189986</v>
      </c>
      <c r="H803" s="1146">
        <f t="shared" si="123"/>
        <v>0</v>
      </c>
      <c r="I803" s="1146">
        <v>0</v>
      </c>
      <c r="J803" s="1146">
        <v>0</v>
      </c>
      <c r="K803" s="1146"/>
      <c r="L803" s="1146"/>
      <c r="M803" s="1146">
        <f t="shared" si="120"/>
        <v>0</v>
      </c>
      <c r="N803" s="1146">
        <f t="shared" si="124"/>
        <v>0</v>
      </c>
    </row>
    <row r="804" spans="1:14" outlineLevel="1" x14ac:dyDescent="0.25">
      <c r="A804" s="967">
        <f t="shared" si="125"/>
        <v>78</v>
      </c>
      <c r="B804" s="968" t="str">
        <f t="shared" si="125"/>
        <v>Acer make Laptops at KGSC Pophali.</v>
      </c>
      <c r="C804" s="967" t="str">
        <f t="shared" si="125"/>
        <v>N.A.</v>
      </c>
      <c r="D804" s="1052" t="str">
        <f t="shared" si="125"/>
        <v>-</v>
      </c>
      <c r="E804" s="1162">
        <f t="shared" si="125"/>
        <v>0</v>
      </c>
      <c r="F804" s="1146">
        <f t="shared" si="118"/>
        <v>3.0088E-2</v>
      </c>
      <c r="G804" s="1146">
        <f t="shared" si="119"/>
        <v>3.0088E-2</v>
      </c>
      <c r="H804" s="1146">
        <f t="shared" si="123"/>
        <v>0</v>
      </c>
      <c r="I804" s="1146">
        <v>0</v>
      </c>
      <c r="J804" s="1146">
        <v>0</v>
      </c>
      <c r="K804" s="1146"/>
      <c r="L804" s="1146"/>
      <c r="M804" s="1146">
        <f t="shared" si="120"/>
        <v>0</v>
      </c>
      <c r="N804" s="1146">
        <f t="shared" si="124"/>
        <v>0</v>
      </c>
    </row>
    <row r="805" spans="1:14" outlineLevel="1" x14ac:dyDescent="0.25">
      <c r="A805" s="967">
        <f t="shared" si="125"/>
        <v>79</v>
      </c>
      <c r="B805" s="968" t="str">
        <f t="shared" si="125"/>
        <v>APS Smart UPS Xl 2200 VA RM 3U 230</v>
      </c>
      <c r="C805" s="967" t="str">
        <f t="shared" si="125"/>
        <v>N.A.</v>
      </c>
      <c r="D805" s="1052" t="str">
        <f t="shared" si="125"/>
        <v>-</v>
      </c>
      <c r="E805" s="1162">
        <f t="shared" si="125"/>
        <v>0</v>
      </c>
      <c r="F805" s="1146">
        <f t="shared" si="118"/>
        <v>1.5983000000000001E-2</v>
      </c>
      <c r="G805" s="1146">
        <f t="shared" si="119"/>
        <v>1.5983000000000001E-2</v>
      </c>
      <c r="H805" s="1146">
        <f t="shared" si="123"/>
        <v>0</v>
      </c>
      <c r="I805" s="1146">
        <v>0</v>
      </c>
      <c r="J805" s="1146">
        <v>0</v>
      </c>
      <c r="K805" s="1146"/>
      <c r="L805" s="1146"/>
      <c r="M805" s="1146">
        <f t="shared" si="120"/>
        <v>0</v>
      </c>
      <c r="N805" s="1146">
        <f t="shared" si="124"/>
        <v>0</v>
      </c>
    </row>
    <row r="806" spans="1:14" outlineLevel="1" x14ac:dyDescent="0.25">
      <c r="A806" s="967">
        <f t="shared" si="125"/>
        <v>80</v>
      </c>
      <c r="B806" s="968" t="str">
        <f t="shared" si="125"/>
        <v>BATRY 12V 75 AH BATTREY 11 PLATE</v>
      </c>
      <c r="C806" s="967" t="str">
        <f t="shared" si="125"/>
        <v>N.A.</v>
      </c>
      <c r="D806" s="1052" t="str">
        <f t="shared" si="125"/>
        <v>-</v>
      </c>
      <c r="E806" s="1162">
        <f t="shared" si="125"/>
        <v>0</v>
      </c>
      <c r="F806" s="1146">
        <f t="shared" si="118"/>
        <v>1.76288E-2</v>
      </c>
      <c r="G806" s="1146">
        <f t="shared" si="119"/>
        <v>1.76288E-2</v>
      </c>
      <c r="H806" s="1146">
        <f t="shared" si="123"/>
        <v>0</v>
      </c>
      <c r="I806" s="1146">
        <v>0</v>
      </c>
      <c r="J806" s="1146">
        <v>0</v>
      </c>
      <c r="K806" s="1146"/>
      <c r="L806" s="1146"/>
      <c r="M806" s="1146">
        <f t="shared" si="120"/>
        <v>0</v>
      </c>
      <c r="N806" s="1146">
        <f t="shared" si="124"/>
        <v>0</v>
      </c>
    </row>
    <row r="807" spans="1:14" outlineLevel="1" x14ac:dyDescent="0.25">
      <c r="A807" s="967">
        <f t="shared" si="125"/>
        <v>81</v>
      </c>
      <c r="B807" s="968" t="str">
        <f t="shared" si="125"/>
        <v>Supply &amp; installation of IP Camera System and network spare</v>
      </c>
      <c r="C807" s="967" t="str">
        <f t="shared" si="125"/>
        <v>N.A.</v>
      </c>
      <c r="D807" s="1052" t="str">
        <f t="shared" si="125"/>
        <v>-</v>
      </c>
      <c r="E807" s="1162">
        <f t="shared" si="125"/>
        <v>0</v>
      </c>
      <c r="F807" s="1146">
        <f t="shared" si="118"/>
        <v>2.5806599999999999E-2</v>
      </c>
      <c r="G807" s="1146">
        <f t="shared" si="119"/>
        <v>2.5806599999999999E-2</v>
      </c>
      <c r="H807" s="1146">
        <f t="shared" si="123"/>
        <v>0</v>
      </c>
      <c r="I807" s="1146">
        <v>0</v>
      </c>
      <c r="J807" s="1146">
        <v>0</v>
      </c>
      <c r="K807" s="1146"/>
      <c r="L807" s="1146"/>
      <c r="M807" s="1146">
        <f t="shared" si="120"/>
        <v>0</v>
      </c>
      <c r="N807" s="1146">
        <f t="shared" si="124"/>
        <v>0</v>
      </c>
    </row>
    <row r="808" spans="1:14" outlineLevel="1" x14ac:dyDescent="0.25">
      <c r="A808" s="967">
        <f t="shared" si="125"/>
        <v>82</v>
      </c>
      <c r="B808" s="968" t="str">
        <f t="shared" si="125"/>
        <v>Gym Equipments at MSPGCL Recreation club , 33 Item</v>
      </c>
      <c r="C808" s="967" t="str">
        <f t="shared" si="125"/>
        <v>N.A.</v>
      </c>
      <c r="D808" s="1052" t="str">
        <f t="shared" si="125"/>
        <v>-</v>
      </c>
      <c r="E808" s="1162">
        <f t="shared" si="125"/>
        <v>0</v>
      </c>
      <c r="F808" s="1146">
        <f t="shared" si="118"/>
        <v>4.7833599999999997E-2</v>
      </c>
      <c r="G808" s="1146">
        <f t="shared" si="119"/>
        <v>4.7833599999999997E-2</v>
      </c>
      <c r="H808" s="1146">
        <f t="shared" si="123"/>
        <v>0</v>
      </c>
      <c r="I808" s="1146">
        <v>0</v>
      </c>
      <c r="J808" s="1146">
        <v>0</v>
      </c>
      <c r="K808" s="1146"/>
      <c r="L808" s="1146"/>
      <c r="M808" s="1146">
        <f t="shared" si="120"/>
        <v>0</v>
      </c>
      <c r="N808" s="1146">
        <f t="shared" si="124"/>
        <v>0</v>
      </c>
    </row>
    <row r="809" spans="1:14" outlineLevel="1" x14ac:dyDescent="0.25">
      <c r="A809" s="967">
        <f t="shared" si="125"/>
        <v>0</v>
      </c>
      <c r="B809" s="968" t="str">
        <f t="shared" si="125"/>
        <v>Non-DPR schemes (3 Nos) for FY 2024-25 at KGSC Pophali</v>
      </c>
      <c r="C809" s="967" t="str">
        <f t="shared" si="125"/>
        <v>Board Resolution No-MSPGCL/BM-219/Item 219.7 dtd.24.07.2023</v>
      </c>
      <c r="D809" s="1052" t="str">
        <f t="shared" si="125"/>
        <v>-</v>
      </c>
      <c r="E809" s="1162">
        <f t="shared" si="125"/>
        <v>0</v>
      </c>
      <c r="F809" s="1146">
        <f t="shared" si="118"/>
        <v>0</v>
      </c>
      <c r="G809" s="1146">
        <f t="shared" si="119"/>
        <v>0</v>
      </c>
      <c r="H809" s="1146">
        <f t="shared" si="123"/>
        <v>0</v>
      </c>
      <c r="I809" s="1146">
        <v>0</v>
      </c>
      <c r="J809" s="1146">
        <v>0</v>
      </c>
      <c r="K809" s="1146"/>
      <c r="L809" s="1146"/>
      <c r="M809" s="1146">
        <f t="shared" si="120"/>
        <v>0</v>
      </c>
      <c r="N809" s="1146">
        <f t="shared" si="124"/>
        <v>0</v>
      </c>
    </row>
    <row r="810" spans="1:14" outlineLevel="1" x14ac:dyDescent="0.25">
      <c r="A810" s="967">
        <f t="shared" si="125"/>
        <v>83</v>
      </c>
      <c r="B810" s="968" t="str">
        <f t="shared" si="125"/>
        <v xml:space="preserve">Up-gradation of thyristor based 48V Battery Chargers (4 nos)  by SMPS Microprocessor based dual float cum boost Battery Chargers at Stage-III, Stage-I&amp;II and KDPH at KGSC, Pophali </v>
      </c>
      <c r="C810" s="967">
        <f t="shared" si="125"/>
        <v>0</v>
      </c>
      <c r="D810" s="1052" t="str">
        <f t="shared" si="125"/>
        <v>-</v>
      </c>
      <c r="E810" s="1162">
        <f t="shared" si="125"/>
        <v>0</v>
      </c>
      <c r="F810" s="1146">
        <f t="shared" si="118"/>
        <v>1.57</v>
      </c>
      <c r="G810" s="1146">
        <f t="shared" si="119"/>
        <v>1.57</v>
      </c>
      <c r="H810" s="1146">
        <f t="shared" si="123"/>
        <v>0</v>
      </c>
      <c r="I810" s="1146">
        <v>0</v>
      </c>
      <c r="J810" s="1146">
        <v>0</v>
      </c>
      <c r="K810" s="1146"/>
      <c r="L810" s="1146"/>
      <c r="M810" s="1146">
        <f t="shared" si="120"/>
        <v>0</v>
      </c>
      <c r="N810" s="1146">
        <f t="shared" si="124"/>
        <v>0</v>
      </c>
    </row>
    <row r="811" spans="1:14" outlineLevel="1" x14ac:dyDescent="0.25">
      <c r="A811" s="967">
        <f t="shared" si="125"/>
        <v>84</v>
      </c>
      <c r="B811" s="968" t="str">
        <f t="shared" si="125"/>
        <v xml:space="preserve">Up-gradation of thyristor based 220V Battery Chargers (4 nos)  by SMPS Microprocessor based dual float cum boost Battery Chargers at Stage-III and Stage-I&amp;II at KGSC, Pophali </v>
      </c>
      <c r="C811" s="967">
        <f t="shared" si="125"/>
        <v>0</v>
      </c>
      <c r="D811" s="1052" t="str">
        <f t="shared" si="125"/>
        <v>-</v>
      </c>
      <c r="E811" s="1162">
        <f t="shared" si="125"/>
        <v>0</v>
      </c>
      <c r="F811" s="1146">
        <f t="shared" si="118"/>
        <v>3.79</v>
      </c>
      <c r="G811" s="1146">
        <f t="shared" si="119"/>
        <v>3.79</v>
      </c>
      <c r="H811" s="1146">
        <f t="shared" si="123"/>
        <v>0</v>
      </c>
      <c r="I811" s="1146">
        <v>0</v>
      </c>
      <c r="J811" s="1146">
        <v>0</v>
      </c>
      <c r="K811" s="1146"/>
      <c r="L811" s="1146"/>
      <c r="M811" s="1146">
        <f t="shared" si="120"/>
        <v>0</v>
      </c>
      <c r="N811" s="1146">
        <f t="shared" si="124"/>
        <v>0</v>
      </c>
    </row>
    <row r="812" spans="1:14" outlineLevel="1" x14ac:dyDescent="0.25">
      <c r="A812" s="967">
        <f t="shared" si="125"/>
        <v>85</v>
      </c>
      <c r="B812" s="968" t="str">
        <f t="shared" si="125"/>
        <v>Retrofitting of Generator and Gen. Transformer protection relay by Numerical protection system at KGSC stage III, Alore</v>
      </c>
      <c r="C812" s="967">
        <f t="shared" si="125"/>
        <v>0</v>
      </c>
      <c r="D812" s="1052" t="str">
        <f t="shared" si="125"/>
        <v>-</v>
      </c>
      <c r="E812" s="1162">
        <f t="shared" si="125"/>
        <v>0</v>
      </c>
      <c r="F812" s="1146">
        <f t="shared" si="118"/>
        <v>4.78</v>
      </c>
      <c r="G812" s="1146">
        <f t="shared" si="119"/>
        <v>4.78</v>
      </c>
      <c r="H812" s="1146">
        <f t="shared" si="123"/>
        <v>0</v>
      </c>
      <c r="I812" s="1146">
        <v>0</v>
      </c>
      <c r="J812" s="1146">
        <v>0</v>
      </c>
      <c r="K812" s="1146"/>
      <c r="L812" s="1146"/>
      <c r="M812" s="1146">
        <f t="shared" si="120"/>
        <v>0</v>
      </c>
      <c r="N812" s="1146">
        <f t="shared" si="124"/>
        <v>0</v>
      </c>
    </row>
    <row r="813" spans="1:14" outlineLevel="1" x14ac:dyDescent="0.25">
      <c r="A813" s="967">
        <f t="shared" ref="A813:E816" si="126">A610</f>
        <v>0</v>
      </c>
      <c r="B813" s="968" t="str">
        <f t="shared" si="126"/>
        <v>IDC</v>
      </c>
      <c r="C813" s="967">
        <f t="shared" si="126"/>
        <v>0</v>
      </c>
      <c r="D813" s="1052" t="str">
        <f t="shared" si="126"/>
        <v>-</v>
      </c>
      <c r="E813" s="1162">
        <f t="shared" si="126"/>
        <v>0</v>
      </c>
      <c r="F813" s="1146">
        <f t="shared" si="118"/>
        <v>0</v>
      </c>
      <c r="G813" s="1146">
        <f t="shared" si="119"/>
        <v>0</v>
      </c>
      <c r="H813" s="1146">
        <f t="shared" si="123"/>
        <v>0</v>
      </c>
      <c r="I813" s="1146">
        <v>0</v>
      </c>
      <c r="J813" s="1146">
        <v>0</v>
      </c>
      <c r="K813" s="1146"/>
      <c r="L813" s="1146"/>
      <c r="M813" s="1146">
        <f t="shared" si="120"/>
        <v>0</v>
      </c>
      <c r="N813" s="1146">
        <f t="shared" si="124"/>
        <v>0</v>
      </c>
    </row>
    <row r="814" spans="1:14" outlineLevel="1" x14ac:dyDescent="0.25">
      <c r="A814" s="967">
        <f t="shared" si="126"/>
        <v>0</v>
      </c>
      <c r="B814" s="968" t="str">
        <f t="shared" si="126"/>
        <v>Non-DPR schemes (2 Nos) for FY 2025-26 at KGSC Pophali</v>
      </c>
      <c r="C814" s="967" t="str">
        <f t="shared" si="126"/>
        <v>Yet Not Submitted</v>
      </c>
      <c r="D814" s="1052" t="str">
        <f t="shared" si="126"/>
        <v>-</v>
      </c>
      <c r="E814" s="1162">
        <f t="shared" si="126"/>
        <v>0</v>
      </c>
      <c r="F814" s="1146">
        <f t="shared" si="118"/>
        <v>0</v>
      </c>
      <c r="G814" s="1146">
        <f t="shared" si="119"/>
        <v>0</v>
      </c>
      <c r="H814" s="1146">
        <f t="shared" si="123"/>
        <v>0</v>
      </c>
      <c r="I814" s="1146">
        <v>0</v>
      </c>
      <c r="J814" s="1146">
        <v>0</v>
      </c>
      <c r="K814" s="1146"/>
      <c r="L814" s="1146"/>
      <c r="M814" s="1146">
        <f t="shared" si="120"/>
        <v>0</v>
      </c>
      <c r="N814" s="1146">
        <f t="shared" si="124"/>
        <v>0</v>
      </c>
    </row>
    <row r="815" spans="1:14" outlineLevel="1" x14ac:dyDescent="0.25">
      <c r="A815" s="967">
        <f t="shared" si="126"/>
        <v>86</v>
      </c>
      <c r="B815" s="968" t="str">
        <f t="shared" si="126"/>
        <v>Supply, Erection, Commissioning &amp; Retrofitting of 220 VDC Ni-cadmium type Battery set    (4 Nos) having different ampere hour capacity at Stage-I&amp;II and Stage-IV</v>
      </c>
      <c r="C815" s="967">
        <f t="shared" si="126"/>
        <v>0</v>
      </c>
      <c r="D815" s="1052" t="str">
        <f t="shared" si="126"/>
        <v>-</v>
      </c>
      <c r="E815" s="1162">
        <f t="shared" si="126"/>
        <v>0</v>
      </c>
      <c r="F815" s="1146">
        <f t="shared" si="118"/>
        <v>0</v>
      </c>
      <c r="G815" s="1146">
        <f t="shared" si="119"/>
        <v>0</v>
      </c>
      <c r="H815" s="1146">
        <f t="shared" si="123"/>
        <v>0</v>
      </c>
      <c r="I815" s="1147">
        <v>9.23</v>
      </c>
      <c r="J815" s="1147">
        <v>9.23</v>
      </c>
      <c r="K815" s="1146"/>
      <c r="L815" s="1146"/>
      <c r="M815" s="1146">
        <f t="shared" si="120"/>
        <v>9.23</v>
      </c>
      <c r="N815" s="1146">
        <f t="shared" si="124"/>
        <v>0</v>
      </c>
    </row>
    <row r="816" spans="1:14" outlineLevel="1" x14ac:dyDescent="0.25">
      <c r="A816" s="967">
        <f t="shared" si="126"/>
        <v>87</v>
      </c>
      <c r="B816" s="968" t="str">
        <f t="shared" si="126"/>
        <v>Supply, Erection, Commissioning &amp; Retrofitting of 48VDC, 300AH Ni-cadmium type Battery set at Stage-I&amp;II switchyard</v>
      </c>
      <c r="C816" s="967">
        <f t="shared" si="126"/>
        <v>0</v>
      </c>
      <c r="D816" s="1052" t="str">
        <f t="shared" si="126"/>
        <v>-</v>
      </c>
      <c r="E816" s="1162">
        <f t="shared" si="126"/>
        <v>0</v>
      </c>
      <c r="F816" s="1146">
        <f t="shared" si="118"/>
        <v>0</v>
      </c>
      <c r="G816" s="1146">
        <f t="shared" si="119"/>
        <v>0</v>
      </c>
      <c r="H816" s="1146">
        <f t="shared" si="123"/>
        <v>0</v>
      </c>
      <c r="I816" s="1147">
        <v>0.37</v>
      </c>
      <c r="J816" s="1147">
        <v>0.37</v>
      </c>
      <c r="K816" s="1146"/>
      <c r="L816" s="1146"/>
      <c r="M816" s="1146">
        <f t="shared" si="120"/>
        <v>0.37</v>
      </c>
      <c r="N816" s="1146">
        <f t="shared" si="124"/>
        <v>0</v>
      </c>
    </row>
    <row r="817" spans="1:16" ht="15" thickBot="1" x14ac:dyDescent="0.3">
      <c r="A817" s="1051"/>
      <c r="B817" s="1050" t="str">
        <f>B614</f>
        <v>Total</v>
      </c>
      <c r="C817" s="1049"/>
      <c r="D817" s="1048"/>
      <c r="E817" s="1164"/>
      <c r="F817" s="1165">
        <f>SUM(F619:F816)</f>
        <v>137.55494699999997</v>
      </c>
      <c r="G817" s="1165">
        <f t="shared" ref="G817:N817" si="127">SUM(G619:G816)</f>
        <v>129.63264719999995</v>
      </c>
      <c r="H817" s="1165">
        <f t="shared" si="127"/>
        <v>7.9222997999999976</v>
      </c>
      <c r="I817" s="1165">
        <f t="shared" si="127"/>
        <v>93.220000000000013</v>
      </c>
      <c r="J817" s="1165">
        <f t="shared" si="127"/>
        <v>98.410000000000011</v>
      </c>
      <c r="K817" s="1165">
        <f t="shared" si="127"/>
        <v>0</v>
      </c>
      <c r="L817" s="1165">
        <f t="shared" si="127"/>
        <v>0</v>
      </c>
      <c r="M817" s="1165">
        <f t="shared" si="127"/>
        <v>98.410000000000011</v>
      </c>
      <c r="N817" s="1165">
        <f t="shared" si="127"/>
        <v>2.7322997999999994</v>
      </c>
    </row>
    <row r="818" spans="1:16" x14ac:dyDescent="0.25">
      <c r="F818" s="1166"/>
      <c r="G818" s="1166"/>
      <c r="H818" s="1166"/>
      <c r="I818" s="1166"/>
      <c r="J818" s="1166"/>
      <c r="K818" s="1166"/>
      <c r="L818" s="1166"/>
      <c r="M818" s="1166"/>
      <c r="N818" s="1166"/>
    </row>
    <row r="819" spans="1:16" x14ac:dyDescent="0.25">
      <c r="A819" s="999"/>
      <c r="B819" s="1059" t="s">
        <v>914</v>
      </c>
      <c r="C819" s="1058"/>
      <c r="D819" s="1057"/>
      <c r="E819" s="1130"/>
      <c r="F819" s="1167"/>
      <c r="G819" s="1167"/>
      <c r="H819" s="1167"/>
      <c r="I819" s="1167"/>
      <c r="J819" s="1167"/>
      <c r="K819" s="1167"/>
      <c r="L819" s="1167"/>
      <c r="M819" s="1167"/>
      <c r="N819" s="1167"/>
    </row>
    <row r="820" spans="1:16" outlineLevel="1" x14ac:dyDescent="0.35">
      <c r="A820" s="999"/>
      <c r="B820" s="975" t="str">
        <f t="shared" ref="B820:E835" si="128">B617</f>
        <v>a) DPR Schemes</v>
      </c>
      <c r="C820" s="1058"/>
      <c r="D820" s="1057"/>
      <c r="E820" s="1130"/>
      <c r="F820" s="1130"/>
      <c r="G820" s="1130"/>
      <c r="H820" s="1130"/>
      <c r="I820" s="1130"/>
      <c r="J820" s="1130"/>
      <c r="K820" s="1130"/>
      <c r="L820" s="1130"/>
      <c r="M820" s="1130"/>
      <c r="N820" s="1130"/>
    </row>
    <row r="821" spans="1:16" outlineLevel="1" x14ac:dyDescent="0.25">
      <c r="A821" s="974"/>
      <c r="B821" s="974" t="str">
        <f t="shared" si="128"/>
        <v>(i) Submitted to MERC</v>
      </c>
      <c r="C821" s="1056"/>
      <c r="D821" s="1055"/>
      <c r="E821" s="1130"/>
      <c r="F821" s="1130"/>
      <c r="G821" s="1130"/>
      <c r="H821" s="1130"/>
      <c r="I821" s="1130"/>
      <c r="J821" s="1130"/>
      <c r="K821" s="1130"/>
      <c r="L821" s="1130"/>
      <c r="M821" s="1130"/>
      <c r="N821" s="1130"/>
    </row>
    <row r="822" spans="1:16" outlineLevel="1" x14ac:dyDescent="0.25">
      <c r="A822" s="1131">
        <f t="shared" ref="A822:E837" si="129">A619</f>
        <v>1</v>
      </c>
      <c r="B822" s="1132" t="str">
        <f t="shared" si="128"/>
        <v>Various improvement schemes at Pophali Hydro Power Station</v>
      </c>
      <c r="C822" s="1131" t="str">
        <f t="shared" si="128"/>
        <v>MERC/TECH 1/CAPEX/20142015/00086</v>
      </c>
      <c r="D822" s="1133">
        <f t="shared" si="128"/>
        <v>41739</v>
      </c>
      <c r="E822" s="1134">
        <f t="shared" si="128"/>
        <v>11.900051899999999</v>
      </c>
      <c r="F822" s="1135">
        <f t="shared" ref="F822:F885" si="130">F619+I619</f>
        <v>0</v>
      </c>
      <c r="G822" s="1135">
        <f t="shared" ref="G822:G885" si="131">G619+M619</f>
        <v>0</v>
      </c>
      <c r="H822" s="1135">
        <f>F822-G822</f>
        <v>0</v>
      </c>
      <c r="I822" s="1135">
        <v>0</v>
      </c>
      <c r="J822" s="1135">
        <v>0</v>
      </c>
      <c r="K822" s="1135"/>
      <c r="L822" s="1135"/>
      <c r="M822" s="1135">
        <f>SUM(J822:L822)</f>
        <v>0</v>
      </c>
      <c r="N822" s="1135">
        <f>H822+I822-M822</f>
        <v>0</v>
      </c>
      <c r="O822" s="1148">
        <f t="shared" ref="O822:O884" si="132">MAX(0,IF(M822=0,0,IF(G822+M822&lt;E822,M822,E822-G822)))</f>
        <v>0</v>
      </c>
      <c r="P822" s="1054">
        <f t="shared" ref="P822:P884" si="133">M822-O822</f>
        <v>0</v>
      </c>
    </row>
    <row r="823" spans="1:16" outlineLevel="1" x14ac:dyDescent="0.25">
      <c r="A823" s="1137">
        <f t="shared" si="129"/>
        <v>1.1000000000000001</v>
      </c>
      <c r="B823" s="1138" t="str">
        <f t="shared" si="128"/>
        <v>ALSPA HMI Series 6  Centralog System</v>
      </c>
      <c r="C823" s="1137" t="str">
        <f t="shared" si="128"/>
        <v>MERC/TECH 1/CAPEX/20142015/00086</v>
      </c>
      <c r="D823" s="1053">
        <f t="shared" si="128"/>
        <v>41739</v>
      </c>
      <c r="E823" s="1139">
        <f t="shared" si="128"/>
        <v>6.8555000000000001</v>
      </c>
      <c r="F823" s="1135">
        <f t="shared" si="130"/>
        <v>7.8385819000000003</v>
      </c>
      <c r="G823" s="1135">
        <f t="shared" si="131"/>
        <v>7.8385819000000003</v>
      </c>
      <c r="H823" s="1140">
        <f t="shared" ref="H823:H886" si="134">F823-G823</f>
        <v>0</v>
      </c>
      <c r="I823" s="1135">
        <v>0</v>
      </c>
      <c r="J823" s="1135">
        <v>0</v>
      </c>
      <c r="K823" s="1140"/>
      <c r="L823" s="1140"/>
      <c r="M823" s="1140">
        <f t="shared" ref="M823:M862" si="135">SUM(J823:L823)</f>
        <v>0</v>
      </c>
      <c r="N823" s="1140">
        <f t="shared" ref="N823:N886" si="136">H823+I823-M823</f>
        <v>0</v>
      </c>
      <c r="O823" s="1148">
        <f t="shared" si="132"/>
        <v>0</v>
      </c>
      <c r="P823" s="1054">
        <f t="shared" si="133"/>
        <v>0</v>
      </c>
    </row>
    <row r="824" spans="1:16" outlineLevel="1" x14ac:dyDescent="0.25">
      <c r="A824" s="1137">
        <f t="shared" si="129"/>
        <v>1.2</v>
      </c>
      <c r="B824" s="1138" t="str">
        <f t="shared" si="128"/>
        <v>1 X 525 Tr chiller unit</v>
      </c>
      <c r="C824" s="1137" t="str">
        <f t="shared" si="128"/>
        <v>MERC/TECH 1/CAPEX/20142015/00086</v>
      </c>
      <c r="D824" s="1053">
        <f t="shared" si="128"/>
        <v>41739</v>
      </c>
      <c r="E824" s="1139">
        <f t="shared" si="128"/>
        <v>1.23</v>
      </c>
      <c r="F824" s="1135">
        <f t="shared" si="130"/>
        <v>1.1499999999999999</v>
      </c>
      <c r="G824" s="1135">
        <f t="shared" si="131"/>
        <v>1.1499999999999999</v>
      </c>
      <c r="H824" s="1140">
        <f t="shared" si="134"/>
        <v>0</v>
      </c>
      <c r="I824" s="1135">
        <v>0</v>
      </c>
      <c r="J824" s="1135">
        <v>0</v>
      </c>
      <c r="K824" s="1140"/>
      <c r="L824" s="1140"/>
      <c r="M824" s="1140">
        <f t="shared" si="135"/>
        <v>0</v>
      </c>
      <c r="N824" s="1140">
        <f t="shared" si="136"/>
        <v>0</v>
      </c>
      <c r="O824" s="1148">
        <f t="shared" si="132"/>
        <v>0</v>
      </c>
      <c r="P824" s="1054">
        <f t="shared" si="133"/>
        <v>0</v>
      </c>
    </row>
    <row r="825" spans="1:16" ht="29" outlineLevel="1" x14ac:dyDescent="0.25">
      <c r="A825" s="1137">
        <f t="shared" si="129"/>
        <v>1.3</v>
      </c>
      <c r="B825" s="1138" t="str">
        <f t="shared" si="128"/>
        <v>Micom P343 Numerical generator protection relay with 24 DI &amp; 24 DO with CLIO input. (5 Nos)</v>
      </c>
      <c r="C825" s="1137" t="str">
        <f t="shared" si="128"/>
        <v>MERC/TECH 1/CAPEX/20142015/00086</v>
      </c>
      <c r="D825" s="1053">
        <f t="shared" si="128"/>
        <v>41739</v>
      </c>
      <c r="E825" s="1139">
        <f t="shared" si="128"/>
        <v>1.4675</v>
      </c>
      <c r="F825" s="1135">
        <f t="shared" si="130"/>
        <v>1.474</v>
      </c>
      <c r="G825" s="1135">
        <f t="shared" si="131"/>
        <v>1.474</v>
      </c>
      <c r="H825" s="1140">
        <f t="shared" si="134"/>
        <v>0</v>
      </c>
      <c r="I825" s="1135">
        <v>0</v>
      </c>
      <c r="J825" s="1135">
        <v>0</v>
      </c>
      <c r="K825" s="1140"/>
      <c r="L825" s="1140"/>
      <c r="M825" s="1140">
        <f t="shared" si="135"/>
        <v>0</v>
      </c>
      <c r="N825" s="1140">
        <f t="shared" si="136"/>
        <v>0</v>
      </c>
      <c r="O825" s="1148">
        <f t="shared" si="132"/>
        <v>0</v>
      </c>
      <c r="P825" s="1054">
        <f t="shared" si="133"/>
        <v>0</v>
      </c>
    </row>
    <row r="826" spans="1:16" outlineLevel="1" x14ac:dyDescent="0.25">
      <c r="A826" s="1137">
        <f t="shared" si="129"/>
        <v>1.4</v>
      </c>
      <c r="B826" s="1138" t="str">
        <f t="shared" si="128"/>
        <v>Security Building at Stage-IV</v>
      </c>
      <c r="C826" s="1137" t="str">
        <f t="shared" si="128"/>
        <v>MERC/TECH 1/CAPEX/20142015/00086</v>
      </c>
      <c r="D826" s="1053">
        <f t="shared" si="128"/>
        <v>41739</v>
      </c>
      <c r="E826" s="1139">
        <f t="shared" si="128"/>
        <v>0.1644613</v>
      </c>
      <c r="F826" s="1135">
        <f t="shared" si="130"/>
        <v>0.1837684</v>
      </c>
      <c r="G826" s="1135">
        <f t="shared" si="131"/>
        <v>0.1837684</v>
      </c>
      <c r="H826" s="1140">
        <f t="shared" si="134"/>
        <v>0</v>
      </c>
      <c r="I826" s="1135">
        <v>0</v>
      </c>
      <c r="J826" s="1135">
        <v>0</v>
      </c>
      <c r="K826" s="1140"/>
      <c r="L826" s="1140"/>
      <c r="M826" s="1140">
        <f t="shared" si="135"/>
        <v>0</v>
      </c>
      <c r="N826" s="1140">
        <f t="shared" si="136"/>
        <v>0</v>
      </c>
      <c r="O826" s="1148">
        <f t="shared" si="132"/>
        <v>0</v>
      </c>
      <c r="P826" s="1054">
        <f t="shared" si="133"/>
        <v>0</v>
      </c>
    </row>
    <row r="827" spans="1:16" outlineLevel="1" x14ac:dyDescent="0.25">
      <c r="A827" s="1137">
        <f t="shared" si="129"/>
        <v>1.5</v>
      </c>
      <c r="B827" s="1138" t="str">
        <f t="shared" si="128"/>
        <v>Construction of recreation club building</v>
      </c>
      <c r="C827" s="1137" t="str">
        <f t="shared" si="128"/>
        <v>MERC/TECH 1/CAPEX/20142015/00086</v>
      </c>
      <c r="D827" s="1053">
        <f t="shared" si="128"/>
        <v>41739</v>
      </c>
      <c r="E827" s="1139">
        <f t="shared" si="128"/>
        <v>1.8204346</v>
      </c>
      <c r="F827" s="1135">
        <f t="shared" si="130"/>
        <v>2.1946485999999998</v>
      </c>
      <c r="G827" s="1135">
        <f t="shared" si="131"/>
        <v>2.1946485999999998</v>
      </c>
      <c r="H827" s="1140">
        <f t="shared" si="134"/>
        <v>0</v>
      </c>
      <c r="I827" s="1135">
        <v>0</v>
      </c>
      <c r="J827" s="1135">
        <v>0</v>
      </c>
      <c r="K827" s="1140"/>
      <c r="L827" s="1140"/>
      <c r="M827" s="1140">
        <f t="shared" si="135"/>
        <v>0</v>
      </c>
      <c r="N827" s="1140">
        <f t="shared" si="136"/>
        <v>0</v>
      </c>
      <c r="O827" s="1148">
        <f t="shared" si="132"/>
        <v>0</v>
      </c>
      <c r="P827" s="1054">
        <f t="shared" si="133"/>
        <v>0</v>
      </c>
    </row>
    <row r="828" spans="1:16" outlineLevel="1" x14ac:dyDescent="0.25">
      <c r="A828" s="1137">
        <f t="shared" si="129"/>
        <v>1.6</v>
      </c>
      <c r="B828" s="1138" t="str">
        <f t="shared" si="128"/>
        <v>Security Building for Stage-IV at EVT</v>
      </c>
      <c r="C828" s="1137" t="str">
        <f t="shared" si="128"/>
        <v>MERC/TECH 1/CAPEX/20142015/00086</v>
      </c>
      <c r="D828" s="1053">
        <f t="shared" si="128"/>
        <v>41739</v>
      </c>
      <c r="E828" s="1139">
        <f t="shared" si="128"/>
        <v>0.22775599999999999</v>
      </c>
      <c r="F828" s="1135">
        <f t="shared" si="130"/>
        <v>0.2596135</v>
      </c>
      <c r="G828" s="1135">
        <f t="shared" si="131"/>
        <v>0.2596135</v>
      </c>
      <c r="H828" s="1140">
        <f t="shared" si="134"/>
        <v>0</v>
      </c>
      <c r="I828" s="1135">
        <v>0</v>
      </c>
      <c r="J828" s="1135">
        <v>0</v>
      </c>
      <c r="K828" s="1140"/>
      <c r="L828" s="1140"/>
      <c r="M828" s="1140">
        <f t="shared" si="135"/>
        <v>0</v>
      </c>
      <c r="N828" s="1140">
        <f t="shared" si="136"/>
        <v>0</v>
      </c>
      <c r="O828" s="1148">
        <f t="shared" si="132"/>
        <v>0</v>
      </c>
      <c r="P828" s="1054">
        <f t="shared" si="133"/>
        <v>0</v>
      </c>
    </row>
    <row r="829" spans="1:16" outlineLevel="1" x14ac:dyDescent="0.25">
      <c r="A829" s="1137">
        <f t="shared" si="129"/>
        <v>0</v>
      </c>
      <c r="B829" s="1138" t="str">
        <f t="shared" si="128"/>
        <v>IDC</v>
      </c>
      <c r="C829" s="1137" t="str">
        <f t="shared" si="128"/>
        <v>MERC/TECH 1/CAPEX/20142015/00086</v>
      </c>
      <c r="D829" s="1053">
        <f t="shared" si="128"/>
        <v>41739</v>
      </c>
      <c r="E829" s="1139">
        <f t="shared" si="128"/>
        <v>0.13439999999999999</v>
      </c>
      <c r="F829" s="1135">
        <f t="shared" si="130"/>
        <v>0</v>
      </c>
      <c r="G829" s="1135">
        <f t="shared" si="131"/>
        <v>0</v>
      </c>
      <c r="H829" s="1140">
        <f t="shared" si="134"/>
        <v>0</v>
      </c>
      <c r="I829" s="1135">
        <v>0</v>
      </c>
      <c r="J829" s="1135">
        <v>0</v>
      </c>
      <c r="K829" s="1140"/>
      <c r="L829" s="1140"/>
      <c r="M829" s="1140">
        <f t="shared" si="135"/>
        <v>0</v>
      </c>
      <c r="N829" s="1140">
        <f t="shared" si="136"/>
        <v>0</v>
      </c>
      <c r="O829" s="1148">
        <f t="shared" si="132"/>
        <v>0</v>
      </c>
      <c r="P829" s="1054">
        <f t="shared" si="133"/>
        <v>0</v>
      </c>
    </row>
    <row r="830" spans="1:16" outlineLevel="1" x14ac:dyDescent="0.25">
      <c r="A830" s="1141">
        <f t="shared" si="129"/>
        <v>3</v>
      </c>
      <c r="B830" s="1142" t="str">
        <f t="shared" si="128"/>
        <v>Various DPR Schemes for Civil Section, KGSC Pophali</v>
      </c>
      <c r="C830" s="1143" t="str">
        <f t="shared" si="128"/>
        <v>MERC/CAPEX/20152016/00907</v>
      </c>
      <c r="D830" s="1144">
        <f t="shared" si="128"/>
        <v>42313</v>
      </c>
      <c r="E830" s="1145">
        <f t="shared" si="128"/>
        <v>21.201000000000001</v>
      </c>
      <c r="F830" s="1135">
        <f t="shared" si="130"/>
        <v>0</v>
      </c>
      <c r="G830" s="1135">
        <f t="shared" si="131"/>
        <v>0</v>
      </c>
      <c r="H830" s="1146">
        <f t="shared" si="134"/>
        <v>0</v>
      </c>
      <c r="I830" s="1147">
        <v>0</v>
      </c>
      <c r="J830" s="1147">
        <v>0</v>
      </c>
      <c r="K830" s="1146"/>
      <c r="L830" s="1146"/>
      <c r="M830" s="1146">
        <f t="shared" si="135"/>
        <v>0</v>
      </c>
      <c r="N830" s="1146">
        <f t="shared" si="136"/>
        <v>0</v>
      </c>
      <c r="O830" s="1148">
        <f t="shared" si="132"/>
        <v>0</v>
      </c>
      <c r="P830" s="1054">
        <f t="shared" si="133"/>
        <v>0</v>
      </c>
    </row>
    <row r="831" spans="1:16" outlineLevel="1" x14ac:dyDescent="0.35">
      <c r="A831" s="1149">
        <f t="shared" si="129"/>
        <v>3.1</v>
      </c>
      <c r="B831" s="1150" t="str">
        <f t="shared" si="128"/>
        <v>Providing Road Network at KGSC, Pophali</v>
      </c>
      <c r="C831" s="1151" t="str">
        <f t="shared" si="128"/>
        <v>MERC/CAPEX/20152016/00907</v>
      </c>
      <c r="D831" s="1052">
        <f t="shared" si="128"/>
        <v>42313</v>
      </c>
      <c r="E831" s="1152">
        <f t="shared" si="128"/>
        <v>7.7759999999999998</v>
      </c>
      <c r="F831" s="1135">
        <f t="shared" si="130"/>
        <v>7.0181969999999998</v>
      </c>
      <c r="G831" s="1135">
        <f t="shared" si="131"/>
        <v>7.0181969999999998</v>
      </c>
      <c r="H831" s="1146">
        <f t="shared" si="134"/>
        <v>0</v>
      </c>
      <c r="I831" s="1147">
        <v>0</v>
      </c>
      <c r="J831" s="1147">
        <v>0</v>
      </c>
      <c r="K831" s="1146"/>
      <c r="L831" s="1146"/>
      <c r="M831" s="1146">
        <f t="shared" si="135"/>
        <v>0</v>
      </c>
      <c r="N831" s="1146">
        <f t="shared" si="136"/>
        <v>0</v>
      </c>
      <c r="O831" s="1148">
        <f t="shared" si="132"/>
        <v>0</v>
      </c>
      <c r="P831" s="1054">
        <f t="shared" si="133"/>
        <v>0</v>
      </c>
    </row>
    <row r="832" spans="1:16" outlineLevel="1" x14ac:dyDescent="0.35">
      <c r="A832" s="1149">
        <f t="shared" si="129"/>
        <v>3.2</v>
      </c>
      <c r="B832" s="1150" t="str">
        <f t="shared" si="128"/>
        <v>Modernisation &amp; Refurbishing of Residential Complex</v>
      </c>
      <c r="C832" s="1151" t="str">
        <f t="shared" si="128"/>
        <v>MERC/CAPEX/20152016/00907</v>
      </c>
      <c r="D832" s="1052">
        <f t="shared" si="128"/>
        <v>42313</v>
      </c>
      <c r="E832" s="1152">
        <f t="shared" si="128"/>
        <v>8.9849999999999994</v>
      </c>
      <c r="F832" s="1135">
        <f t="shared" si="130"/>
        <v>8.9364673999999997</v>
      </c>
      <c r="G832" s="1135">
        <f t="shared" si="131"/>
        <v>8.9364673999999997</v>
      </c>
      <c r="H832" s="1146">
        <f t="shared" si="134"/>
        <v>0</v>
      </c>
      <c r="I832" s="1147">
        <v>0</v>
      </c>
      <c r="J832" s="1147">
        <v>0</v>
      </c>
      <c r="K832" s="1146"/>
      <c r="L832" s="1146"/>
      <c r="M832" s="1146">
        <f t="shared" si="135"/>
        <v>0</v>
      </c>
      <c r="N832" s="1146">
        <f t="shared" si="136"/>
        <v>0</v>
      </c>
      <c r="O832" s="1148">
        <f t="shared" si="132"/>
        <v>0</v>
      </c>
      <c r="P832" s="1054">
        <f t="shared" si="133"/>
        <v>0</v>
      </c>
    </row>
    <row r="833" spans="1:16" outlineLevel="1" x14ac:dyDescent="0.35">
      <c r="A833" s="1153">
        <f t="shared" si="129"/>
        <v>3.3</v>
      </c>
      <c r="B833" s="1154" t="str">
        <f t="shared" si="128"/>
        <v>Water Supply &amp; Sanitory Works</v>
      </c>
      <c r="C833" s="1151" t="str">
        <f t="shared" si="128"/>
        <v>MERC/CAPEX/20152016/00907</v>
      </c>
      <c r="D833" s="1052">
        <f t="shared" si="128"/>
        <v>42313</v>
      </c>
      <c r="E833" s="1152">
        <f t="shared" si="128"/>
        <v>4.4400000000000004</v>
      </c>
      <c r="F833" s="1135">
        <f t="shared" si="130"/>
        <v>5.9018379999999997</v>
      </c>
      <c r="G833" s="1135">
        <f t="shared" si="131"/>
        <v>4.1021511999999998</v>
      </c>
      <c r="H833" s="1146">
        <f t="shared" si="134"/>
        <v>1.7996867999999999</v>
      </c>
      <c r="I833" s="1147">
        <v>0</v>
      </c>
      <c r="J833" s="1147">
        <v>0</v>
      </c>
      <c r="K833" s="1146"/>
      <c r="L833" s="1146"/>
      <c r="M833" s="1146">
        <f t="shared" si="135"/>
        <v>0</v>
      </c>
      <c r="N833" s="1146">
        <f t="shared" si="136"/>
        <v>1.7996867999999999</v>
      </c>
      <c r="O833" s="1148">
        <f t="shared" si="132"/>
        <v>0</v>
      </c>
      <c r="P833" s="1054">
        <f t="shared" si="133"/>
        <v>0</v>
      </c>
    </row>
    <row r="834" spans="1:16" outlineLevel="1" x14ac:dyDescent="0.25">
      <c r="A834" s="1131">
        <f t="shared" si="129"/>
        <v>4</v>
      </c>
      <c r="B834" s="1132" t="str">
        <f t="shared" si="128"/>
        <v>Various Performance Improvement related schemes at KGSC, Pophali</v>
      </c>
      <c r="C834" s="1131" t="str">
        <f t="shared" si="128"/>
        <v>MERC/CAPEX/20162017/01018</v>
      </c>
      <c r="D834" s="1133">
        <f t="shared" si="128"/>
        <v>42691</v>
      </c>
      <c r="E834" s="1134">
        <f t="shared" si="128"/>
        <v>12.976504</v>
      </c>
      <c r="F834" s="1135">
        <f t="shared" si="130"/>
        <v>0</v>
      </c>
      <c r="G834" s="1135">
        <f t="shared" si="131"/>
        <v>0</v>
      </c>
      <c r="H834" s="1140">
        <f t="shared" si="134"/>
        <v>0</v>
      </c>
      <c r="I834" s="1135">
        <v>0</v>
      </c>
      <c r="J834" s="1135">
        <v>0</v>
      </c>
      <c r="K834" s="1140"/>
      <c r="L834" s="1140"/>
      <c r="M834" s="1140">
        <f t="shared" si="135"/>
        <v>0</v>
      </c>
      <c r="N834" s="1140">
        <f t="shared" si="136"/>
        <v>0</v>
      </c>
      <c r="O834" s="1148">
        <f t="shared" si="132"/>
        <v>0</v>
      </c>
      <c r="P834" s="1054">
        <f t="shared" si="133"/>
        <v>0</v>
      </c>
    </row>
    <row r="835" spans="1:16" outlineLevel="1" x14ac:dyDescent="0.25">
      <c r="A835" s="1137">
        <f t="shared" si="129"/>
        <v>4.0999999999999996</v>
      </c>
      <c r="B835" s="1138" t="str">
        <f t="shared" si="128"/>
        <v>Up gradation of 245 kV CTs at Stage-I&amp;II SY</v>
      </c>
      <c r="C835" s="1137" t="str">
        <f t="shared" si="128"/>
        <v>MERC/CAPEX/20162017/01018</v>
      </c>
      <c r="D835" s="1053">
        <f t="shared" si="128"/>
        <v>42691</v>
      </c>
      <c r="E835" s="1139">
        <f t="shared" si="128"/>
        <v>1.962432</v>
      </c>
      <c r="F835" s="1135">
        <f t="shared" si="130"/>
        <v>2.0900159999999999</v>
      </c>
      <c r="G835" s="1135">
        <f t="shared" si="131"/>
        <v>2.0900159999999999</v>
      </c>
      <c r="H835" s="1140">
        <f t="shared" si="134"/>
        <v>0</v>
      </c>
      <c r="I835" s="1135">
        <v>0</v>
      </c>
      <c r="J835" s="1135">
        <v>0</v>
      </c>
      <c r="K835" s="1140"/>
      <c r="L835" s="1140"/>
      <c r="M835" s="1140">
        <f t="shared" si="135"/>
        <v>0</v>
      </c>
      <c r="N835" s="1140">
        <f t="shared" si="136"/>
        <v>0</v>
      </c>
      <c r="O835" s="1148">
        <f t="shared" si="132"/>
        <v>0</v>
      </c>
      <c r="P835" s="1054">
        <f t="shared" si="133"/>
        <v>0</v>
      </c>
    </row>
    <row r="836" spans="1:16" outlineLevel="1" x14ac:dyDescent="0.25">
      <c r="A836" s="1137">
        <f t="shared" si="129"/>
        <v>4.2</v>
      </c>
      <c r="B836" s="1138" t="str">
        <f t="shared" si="129"/>
        <v>Up gradation of 245 kV PTs at Stage-I&amp;II SY</v>
      </c>
      <c r="C836" s="1137" t="str">
        <f t="shared" si="129"/>
        <v>MERC/CAPEX/20162017/01018</v>
      </c>
      <c r="D836" s="1053">
        <f t="shared" si="129"/>
        <v>42691</v>
      </c>
      <c r="E836" s="1139">
        <f t="shared" si="129"/>
        <v>0.40508549999999999</v>
      </c>
      <c r="F836" s="1135">
        <f t="shared" si="130"/>
        <v>0.3417</v>
      </c>
      <c r="G836" s="1135">
        <f t="shared" si="131"/>
        <v>0.3417</v>
      </c>
      <c r="H836" s="1140">
        <f t="shared" si="134"/>
        <v>0</v>
      </c>
      <c r="I836" s="1135">
        <v>0</v>
      </c>
      <c r="J836" s="1135">
        <v>0</v>
      </c>
      <c r="K836" s="1140"/>
      <c r="L836" s="1140"/>
      <c r="M836" s="1140">
        <f t="shared" si="135"/>
        <v>0</v>
      </c>
      <c r="N836" s="1140">
        <f t="shared" si="136"/>
        <v>0</v>
      </c>
      <c r="O836" s="1148">
        <f t="shared" si="132"/>
        <v>0</v>
      </c>
      <c r="P836" s="1054">
        <f t="shared" si="133"/>
        <v>0</v>
      </c>
    </row>
    <row r="837" spans="1:16" outlineLevel="1" x14ac:dyDescent="0.25">
      <c r="A837" s="1137">
        <f t="shared" si="129"/>
        <v>4.3</v>
      </c>
      <c r="B837" s="1138" t="str">
        <f t="shared" si="129"/>
        <v>Up gradation of CW system of Stage-I&amp;II Units</v>
      </c>
      <c r="C837" s="1137" t="str">
        <f t="shared" si="129"/>
        <v>MERC/CAPEX/20162017/01018</v>
      </c>
      <c r="D837" s="1053">
        <f t="shared" si="129"/>
        <v>42691</v>
      </c>
      <c r="E837" s="1139">
        <f t="shared" si="129"/>
        <v>1.7099491</v>
      </c>
      <c r="F837" s="1135">
        <f t="shared" si="130"/>
        <v>1.4730966999999999</v>
      </c>
      <c r="G837" s="1135">
        <f t="shared" si="131"/>
        <v>1.4730966999999999</v>
      </c>
      <c r="H837" s="1140">
        <f t="shared" si="134"/>
        <v>0</v>
      </c>
      <c r="I837" s="1135">
        <v>0</v>
      </c>
      <c r="J837" s="1135">
        <v>0</v>
      </c>
      <c r="K837" s="1140"/>
      <c r="L837" s="1140"/>
      <c r="M837" s="1140">
        <f t="shared" si="135"/>
        <v>0</v>
      </c>
      <c r="N837" s="1140">
        <f t="shared" si="136"/>
        <v>0</v>
      </c>
      <c r="O837" s="1148">
        <f t="shared" si="132"/>
        <v>0</v>
      </c>
      <c r="P837" s="1054">
        <f t="shared" si="133"/>
        <v>0</v>
      </c>
    </row>
    <row r="838" spans="1:16" ht="29" outlineLevel="1" x14ac:dyDescent="0.25">
      <c r="A838" s="1137">
        <f t="shared" ref="A838:E853" si="137">A635</f>
        <v>4.4000000000000004</v>
      </c>
      <c r="B838" s="1138" t="str">
        <f t="shared" si="137"/>
        <v>Up gradation of Intercom Exchange System between Stage-I&amp;II PH &amp; Admin. Bldg &amp; Staff Colony.</v>
      </c>
      <c r="C838" s="1137" t="str">
        <f t="shared" si="137"/>
        <v>MERC/CAPEX/20162017/01018</v>
      </c>
      <c r="D838" s="1053">
        <f t="shared" si="137"/>
        <v>42691</v>
      </c>
      <c r="E838" s="1139">
        <f t="shared" si="137"/>
        <v>0.43826300000000001</v>
      </c>
      <c r="F838" s="1135">
        <f t="shared" si="130"/>
        <v>0.35899999999999999</v>
      </c>
      <c r="G838" s="1135">
        <f t="shared" si="131"/>
        <v>0.35899999999999999</v>
      </c>
      <c r="H838" s="1140">
        <f t="shared" si="134"/>
        <v>0</v>
      </c>
      <c r="I838" s="1135">
        <v>0</v>
      </c>
      <c r="J838" s="1135">
        <v>0</v>
      </c>
      <c r="K838" s="1140"/>
      <c r="L838" s="1140"/>
      <c r="M838" s="1140">
        <f t="shared" si="135"/>
        <v>0</v>
      </c>
      <c r="N838" s="1140">
        <f t="shared" si="136"/>
        <v>0</v>
      </c>
      <c r="O838" s="1148">
        <f t="shared" si="132"/>
        <v>0</v>
      </c>
      <c r="P838" s="1054">
        <f t="shared" si="133"/>
        <v>0</v>
      </c>
    </row>
    <row r="839" spans="1:16" outlineLevel="1" x14ac:dyDescent="0.25">
      <c r="A839" s="1137">
        <f t="shared" si="137"/>
        <v>4.5</v>
      </c>
      <c r="B839" s="1138" t="str">
        <f t="shared" si="137"/>
        <v>Up gradation of 220 kV Breakers at KDPH SY</v>
      </c>
      <c r="C839" s="1137" t="str">
        <f t="shared" si="137"/>
        <v>MERC/CAPEX/20162017/01018</v>
      </c>
      <c r="D839" s="1053">
        <f t="shared" si="137"/>
        <v>42691</v>
      </c>
      <c r="E839" s="1139">
        <f t="shared" si="137"/>
        <v>1.2890455999999999</v>
      </c>
      <c r="F839" s="1135">
        <f t="shared" si="130"/>
        <v>0.97899999999999998</v>
      </c>
      <c r="G839" s="1135">
        <f t="shared" si="131"/>
        <v>0.97899999999999998</v>
      </c>
      <c r="H839" s="1140">
        <f t="shared" si="134"/>
        <v>0</v>
      </c>
      <c r="I839" s="1135">
        <v>0</v>
      </c>
      <c r="J839" s="1135">
        <v>0</v>
      </c>
      <c r="K839" s="1140"/>
      <c r="L839" s="1140"/>
      <c r="M839" s="1140">
        <f t="shared" si="135"/>
        <v>0</v>
      </c>
      <c r="N839" s="1140">
        <f t="shared" si="136"/>
        <v>0</v>
      </c>
      <c r="O839" s="1148">
        <f t="shared" si="132"/>
        <v>0</v>
      </c>
      <c r="P839" s="1054">
        <f t="shared" si="133"/>
        <v>0</v>
      </c>
    </row>
    <row r="840" spans="1:16" outlineLevel="1" x14ac:dyDescent="0.25">
      <c r="A840" s="1137">
        <f t="shared" si="137"/>
        <v>4.5999999999999996</v>
      </c>
      <c r="B840" s="1138" t="str">
        <f t="shared" si="137"/>
        <v>Procurement of Governing Oil Pumps for Stage-III Units.</v>
      </c>
      <c r="C840" s="1137" t="str">
        <f t="shared" si="137"/>
        <v>MERC/CAPEX/20162017/01018</v>
      </c>
      <c r="D840" s="1053">
        <f t="shared" si="137"/>
        <v>42691</v>
      </c>
      <c r="E840" s="1139">
        <f t="shared" si="137"/>
        <v>1.2316254</v>
      </c>
      <c r="F840" s="1135">
        <f t="shared" si="130"/>
        <v>0.70174179999999997</v>
      </c>
      <c r="G840" s="1135">
        <f t="shared" si="131"/>
        <v>0.70174179999999997</v>
      </c>
      <c r="H840" s="1140">
        <f t="shared" si="134"/>
        <v>0</v>
      </c>
      <c r="I840" s="1135">
        <v>0</v>
      </c>
      <c r="J840" s="1135">
        <v>0</v>
      </c>
      <c r="K840" s="1140"/>
      <c r="L840" s="1140"/>
      <c r="M840" s="1140">
        <f t="shared" si="135"/>
        <v>0</v>
      </c>
      <c r="N840" s="1140">
        <f t="shared" si="136"/>
        <v>0</v>
      </c>
      <c r="O840" s="1148">
        <f t="shared" si="132"/>
        <v>0</v>
      </c>
      <c r="P840" s="1054">
        <f t="shared" si="133"/>
        <v>0</v>
      </c>
    </row>
    <row r="841" spans="1:16" outlineLevel="1" x14ac:dyDescent="0.25">
      <c r="A841" s="1155">
        <f t="shared" si="137"/>
        <v>4.7</v>
      </c>
      <c r="B841" s="1156" t="str">
        <f t="shared" si="137"/>
        <v>Up gradation of TG Governing system of Stage-IV Units.</v>
      </c>
      <c r="C841" s="1151" t="str">
        <f t="shared" si="137"/>
        <v>MERC/CAPEX/20162017/01018</v>
      </c>
      <c r="D841" s="1052">
        <f t="shared" si="137"/>
        <v>42691</v>
      </c>
      <c r="E841" s="1152">
        <f t="shared" si="137"/>
        <v>2.2151633999999998</v>
      </c>
      <c r="F841" s="1135">
        <f t="shared" si="130"/>
        <v>2.7472045999999999</v>
      </c>
      <c r="G841" s="1135">
        <f t="shared" si="131"/>
        <v>2.7472045999999999</v>
      </c>
      <c r="H841" s="1146">
        <f t="shared" si="134"/>
        <v>0</v>
      </c>
      <c r="I841" s="1147">
        <v>0</v>
      </c>
      <c r="J841" s="1147">
        <v>0</v>
      </c>
      <c r="K841" s="1146"/>
      <c r="L841" s="1146"/>
      <c r="M841" s="1146">
        <f t="shared" si="135"/>
        <v>0</v>
      </c>
      <c r="N841" s="1146">
        <f t="shared" si="136"/>
        <v>0</v>
      </c>
      <c r="O841" s="1148">
        <f t="shared" si="132"/>
        <v>0</v>
      </c>
      <c r="P841" s="1054">
        <f t="shared" si="133"/>
        <v>0</v>
      </c>
    </row>
    <row r="842" spans="1:16" outlineLevel="1" x14ac:dyDescent="0.25">
      <c r="A842" s="1137">
        <f t="shared" si="137"/>
        <v>4.8</v>
      </c>
      <c r="B842" s="1138" t="str">
        <f t="shared" si="137"/>
        <v>Up gradation of Numerical Protection system of Stage-IV Units.</v>
      </c>
      <c r="C842" s="1137" t="str">
        <f t="shared" si="137"/>
        <v>MERC/CAPEX/20162017/01018</v>
      </c>
      <c r="D842" s="1053">
        <f t="shared" si="137"/>
        <v>42691</v>
      </c>
      <c r="E842" s="1139">
        <f t="shared" si="137"/>
        <v>2.8249399999999998</v>
      </c>
      <c r="F842" s="1135">
        <f t="shared" si="130"/>
        <v>2.8673999999999999</v>
      </c>
      <c r="G842" s="1135">
        <f t="shared" si="131"/>
        <v>2.8673999999999999</v>
      </c>
      <c r="H842" s="1140">
        <f t="shared" si="134"/>
        <v>0</v>
      </c>
      <c r="I842" s="1135">
        <v>0</v>
      </c>
      <c r="J842" s="1135">
        <v>0</v>
      </c>
      <c r="K842" s="1140"/>
      <c r="L842" s="1140"/>
      <c r="M842" s="1140">
        <f t="shared" si="135"/>
        <v>0</v>
      </c>
      <c r="N842" s="1140">
        <f t="shared" si="136"/>
        <v>0</v>
      </c>
      <c r="O842" s="1148">
        <f t="shared" si="132"/>
        <v>0</v>
      </c>
      <c r="P842" s="1054">
        <f t="shared" si="133"/>
        <v>0</v>
      </c>
    </row>
    <row r="843" spans="1:16" outlineLevel="1" x14ac:dyDescent="0.25">
      <c r="A843" s="1137">
        <f t="shared" si="137"/>
        <v>0</v>
      </c>
      <c r="B843" s="1138" t="str">
        <f t="shared" si="137"/>
        <v>IDC</v>
      </c>
      <c r="C843" s="1137" t="str">
        <f t="shared" si="137"/>
        <v>MERC/CAPEX/20162017/01018</v>
      </c>
      <c r="D843" s="1053">
        <f t="shared" si="137"/>
        <v>42691</v>
      </c>
      <c r="E843" s="1139">
        <f t="shared" si="137"/>
        <v>0.9</v>
      </c>
      <c r="F843" s="1135">
        <f t="shared" si="130"/>
        <v>0</v>
      </c>
      <c r="G843" s="1135">
        <f t="shared" si="131"/>
        <v>0</v>
      </c>
      <c r="H843" s="1140">
        <f t="shared" si="134"/>
        <v>0</v>
      </c>
      <c r="I843" s="1135">
        <v>0</v>
      </c>
      <c r="J843" s="1135">
        <v>0</v>
      </c>
      <c r="K843" s="1140"/>
      <c r="L843" s="1140"/>
      <c r="M843" s="1140">
        <f t="shared" si="135"/>
        <v>0</v>
      </c>
      <c r="N843" s="1140">
        <f t="shared" si="136"/>
        <v>0</v>
      </c>
      <c r="O843" s="1148">
        <f t="shared" si="132"/>
        <v>0</v>
      </c>
      <c r="P843" s="1054">
        <f t="shared" si="133"/>
        <v>0</v>
      </c>
    </row>
    <row r="844" spans="1:16" ht="29" outlineLevel="1" x14ac:dyDescent="0.25">
      <c r="A844" s="1131">
        <f t="shared" si="137"/>
        <v>7</v>
      </c>
      <c r="B844" s="1132" t="str">
        <f t="shared" si="137"/>
        <v>Replacement of Generator Stator of unit No. 11 (80 MW), Stage III, KGSC Pophali</v>
      </c>
      <c r="C844" s="1131" t="str">
        <f t="shared" si="137"/>
        <v>MERC/CAPEX/20172018/04592</v>
      </c>
      <c r="D844" s="1133">
        <f t="shared" si="137"/>
        <v>43046</v>
      </c>
      <c r="E844" s="1134">
        <f t="shared" si="137"/>
        <v>22.54</v>
      </c>
      <c r="F844" s="1135">
        <f t="shared" si="130"/>
        <v>0</v>
      </c>
      <c r="G844" s="1135">
        <f t="shared" si="131"/>
        <v>0</v>
      </c>
      <c r="H844" s="1140">
        <f t="shared" si="134"/>
        <v>0</v>
      </c>
      <c r="I844" s="1135">
        <v>0</v>
      </c>
      <c r="J844" s="1135">
        <v>0</v>
      </c>
      <c r="K844" s="1140"/>
      <c r="L844" s="1140"/>
      <c r="M844" s="1140">
        <f t="shared" si="135"/>
        <v>0</v>
      </c>
      <c r="N844" s="1140">
        <f t="shared" si="136"/>
        <v>0</v>
      </c>
      <c r="O844" s="1148">
        <f t="shared" si="132"/>
        <v>0</v>
      </c>
      <c r="P844" s="1054">
        <f t="shared" si="133"/>
        <v>0</v>
      </c>
    </row>
    <row r="845" spans="1:16" ht="29" outlineLevel="1" x14ac:dyDescent="0.25">
      <c r="A845" s="1151">
        <f t="shared" si="137"/>
        <v>7.1</v>
      </c>
      <c r="B845" s="1157" t="str">
        <f t="shared" si="137"/>
        <v>Replacement of Generator Stator of unit No. 11 (80 MW), Stage III, KGSC Pophali</v>
      </c>
      <c r="C845" s="1151" t="str">
        <f t="shared" si="137"/>
        <v>MERC/CAPEX/20172018/04592</v>
      </c>
      <c r="D845" s="1052">
        <f t="shared" si="137"/>
        <v>43046</v>
      </c>
      <c r="E845" s="1152">
        <f t="shared" si="137"/>
        <v>22.54</v>
      </c>
      <c r="F845" s="1135">
        <f t="shared" si="130"/>
        <v>19.408999999999999</v>
      </c>
      <c r="G845" s="1135">
        <f t="shared" si="131"/>
        <v>19.41</v>
      </c>
      <c r="H845" s="1146">
        <f t="shared" si="134"/>
        <v>-1.0000000000012221E-3</v>
      </c>
      <c r="I845" s="1147">
        <v>0</v>
      </c>
      <c r="J845" s="1147">
        <v>0</v>
      </c>
      <c r="K845" s="1146"/>
      <c r="L845" s="1146"/>
      <c r="M845" s="1146">
        <f t="shared" si="135"/>
        <v>0</v>
      </c>
      <c r="N845" s="1146">
        <f t="shared" si="136"/>
        <v>-1.0000000000012221E-3</v>
      </c>
      <c r="O845" s="1148">
        <f t="shared" si="132"/>
        <v>0</v>
      </c>
      <c r="P845" s="1054">
        <f t="shared" si="133"/>
        <v>0</v>
      </c>
    </row>
    <row r="846" spans="1:16" ht="29" outlineLevel="1" x14ac:dyDescent="0.25">
      <c r="A846" s="1131">
        <f t="shared" si="137"/>
        <v>8</v>
      </c>
      <c r="B846" s="1132" t="str">
        <f t="shared" si="137"/>
        <v>Procurement of new pelton wheel runners (2 Nos.) for Stage II at KGSC, Pophali</v>
      </c>
      <c r="C846" s="1131" t="str">
        <f t="shared" si="137"/>
        <v>MERC/CAPEX/20172018/04421</v>
      </c>
      <c r="D846" s="1133">
        <f t="shared" si="137"/>
        <v>43032</v>
      </c>
      <c r="E846" s="1134">
        <f t="shared" si="137"/>
        <v>13.07</v>
      </c>
      <c r="F846" s="1135">
        <f t="shared" si="130"/>
        <v>0</v>
      </c>
      <c r="G846" s="1135">
        <f t="shared" si="131"/>
        <v>0</v>
      </c>
      <c r="H846" s="1140">
        <f t="shared" si="134"/>
        <v>0</v>
      </c>
      <c r="I846" s="1135">
        <v>0</v>
      </c>
      <c r="J846" s="1135">
        <v>0</v>
      </c>
      <c r="K846" s="1140"/>
      <c r="L846" s="1140"/>
      <c r="M846" s="1140">
        <f t="shared" si="135"/>
        <v>0</v>
      </c>
      <c r="N846" s="1140">
        <f t="shared" si="136"/>
        <v>0</v>
      </c>
      <c r="O846" s="1148">
        <f t="shared" si="132"/>
        <v>0</v>
      </c>
      <c r="P846" s="1054">
        <f t="shared" si="133"/>
        <v>0</v>
      </c>
    </row>
    <row r="847" spans="1:16" ht="29" outlineLevel="1" x14ac:dyDescent="0.25">
      <c r="A847" s="1151">
        <f t="shared" si="137"/>
        <v>8.1</v>
      </c>
      <c r="B847" s="1157" t="str">
        <f t="shared" si="137"/>
        <v>Procurement of new pelton wheel runners (2 Nos.) for Stage II at KGSC, Pophali</v>
      </c>
      <c r="C847" s="1151" t="str">
        <f t="shared" si="137"/>
        <v>MERC/CAPEX/20172018/04421</v>
      </c>
      <c r="D847" s="1052">
        <f t="shared" si="137"/>
        <v>43032</v>
      </c>
      <c r="E847" s="1152">
        <f t="shared" si="137"/>
        <v>13.07</v>
      </c>
      <c r="F847" s="1135">
        <f t="shared" si="130"/>
        <v>10.38</v>
      </c>
      <c r="G847" s="1135">
        <f t="shared" si="131"/>
        <v>10.38</v>
      </c>
      <c r="H847" s="1146">
        <f t="shared" si="134"/>
        <v>0</v>
      </c>
      <c r="I847" s="1147">
        <v>0</v>
      </c>
      <c r="J847" s="1147">
        <v>0</v>
      </c>
      <c r="K847" s="1146"/>
      <c r="L847" s="1146"/>
      <c r="M847" s="1146">
        <f t="shared" si="135"/>
        <v>0</v>
      </c>
      <c r="N847" s="1146">
        <f t="shared" si="136"/>
        <v>0</v>
      </c>
      <c r="O847" s="1148">
        <f t="shared" si="132"/>
        <v>0</v>
      </c>
      <c r="P847" s="1054">
        <f t="shared" si="133"/>
        <v>0</v>
      </c>
    </row>
    <row r="848" spans="1:16" outlineLevel="1" x14ac:dyDescent="0.25">
      <c r="A848" s="1158">
        <f t="shared" si="137"/>
        <v>11</v>
      </c>
      <c r="B848" s="1142" t="str">
        <f t="shared" si="137"/>
        <v>Implementation of 12 Nos. of various schemes at KGSC, Pophali.</v>
      </c>
      <c r="C848" s="1143" t="str">
        <f t="shared" si="137"/>
        <v>MERC/CAPEX/2019-2020/01</v>
      </c>
      <c r="D848" s="1144">
        <f t="shared" si="137"/>
        <v>43609</v>
      </c>
      <c r="E848" s="1145">
        <f t="shared" si="137"/>
        <v>26.891000000000002</v>
      </c>
      <c r="F848" s="1135">
        <f t="shared" si="130"/>
        <v>0</v>
      </c>
      <c r="G848" s="1135">
        <f t="shared" si="131"/>
        <v>0</v>
      </c>
      <c r="H848" s="1146">
        <f t="shared" si="134"/>
        <v>0</v>
      </c>
      <c r="I848" s="1147">
        <v>0</v>
      </c>
      <c r="J848" s="1147">
        <v>0</v>
      </c>
      <c r="K848" s="1146"/>
      <c r="L848" s="1146"/>
      <c r="M848" s="1146">
        <f t="shared" si="135"/>
        <v>0</v>
      </c>
      <c r="N848" s="1146">
        <f t="shared" si="136"/>
        <v>0</v>
      </c>
      <c r="O848" s="1148">
        <f t="shared" si="132"/>
        <v>0</v>
      </c>
      <c r="P848" s="1054">
        <f t="shared" si="133"/>
        <v>0</v>
      </c>
    </row>
    <row r="849" spans="1:16" ht="29" outlineLevel="1" x14ac:dyDescent="0.25">
      <c r="A849" s="1151">
        <f t="shared" si="137"/>
        <v>11.1</v>
      </c>
      <c r="B849" s="1157" t="str">
        <f t="shared" si="137"/>
        <v>Replacement of  UGB (8 Nos), LGB (8 Nos) &amp; Generator air coolers (8 Nos) for Stage-I</v>
      </c>
      <c r="C849" s="1151" t="str">
        <f t="shared" si="137"/>
        <v>MERC/CAPEX/2019-2020/01</v>
      </c>
      <c r="D849" s="1052">
        <f t="shared" si="137"/>
        <v>43609</v>
      </c>
      <c r="E849" s="1152">
        <f t="shared" si="137"/>
        <v>1.3440000000000001</v>
      </c>
      <c r="F849" s="1135">
        <f t="shared" si="130"/>
        <v>0.85</v>
      </c>
      <c r="G849" s="1135">
        <f t="shared" si="131"/>
        <v>0.85</v>
      </c>
      <c r="H849" s="1146">
        <f t="shared" si="134"/>
        <v>0</v>
      </c>
      <c r="I849" s="1147">
        <v>0</v>
      </c>
      <c r="J849" s="1147">
        <v>0</v>
      </c>
      <c r="K849" s="1146"/>
      <c r="L849" s="1146"/>
      <c r="M849" s="1146">
        <f t="shared" si="135"/>
        <v>0</v>
      </c>
      <c r="N849" s="1146">
        <f t="shared" si="136"/>
        <v>0</v>
      </c>
      <c r="O849" s="1148">
        <f t="shared" si="132"/>
        <v>0</v>
      </c>
      <c r="P849" s="1054">
        <f t="shared" si="133"/>
        <v>0</v>
      </c>
    </row>
    <row r="850" spans="1:16" ht="43.5" outlineLevel="1" x14ac:dyDescent="0.25">
      <c r="A850" s="1151">
        <f t="shared" si="137"/>
        <v>11.2</v>
      </c>
      <c r="B850" s="1157" t="str">
        <f t="shared" si="137"/>
        <v>Retrofitting of Generator &amp; Gen-Transformer relays by new numerical protection system at Koyna Dam Power House (KDPH) Koynanagar</v>
      </c>
      <c r="C850" s="1151" t="str">
        <f t="shared" si="137"/>
        <v>MERC/CAPEX/2019-2020/01</v>
      </c>
      <c r="D850" s="1052">
        <f t="shared" si="137"/>
        <v>43609</v>
      </c>
      <c r="E850" s="1152">
        <f t="shared" si="137"/>
        <v>1.097</v>
      </c>
      <c r="F850" s="1135">
        <f t="shared" si="130"/>
        <v>1.08</v>
      </c>
      <c r="G850" s="1135">
        <f t="shared" si="131"/>
        <v>1.08</v>
      </c>
      <c r="H850" s="1146">
        <f t="shared" si="134"/>
        <v>0</v>
      </c>
      <c r="I850" s="1147">
        <v>0</v>
      </c>
      <c r="J850" s="1147">
        <v>0</v>
      </c>
      <c r="K850" s="1146"/>
      <c r="L850" s="1146"/>
      <c r="M850" s="1146">
        <f t="shared" si="135"/>
        <v>0</v>
      </c>
      <c r="N850" s="1146">
        <f t="shared" si="136"/>
        <v>0</v>
      </c>
      <c r="O850" s="1148">
        <f t="shared" si="132"/>
        <v>0</v>
      </c>
      <c r="P850" s="1054">
        <f t="shared" si="133"/>
        <v>0</v>
      </c>
    </row>
    <row r="851" spans="1:16" ht="29" outlineLevel="1" x14ac:dyDescent="0.25">
      <c r="A851" s="1137">
        <f t="shared" si="137"/>
        <v>11.3</v>
      </c>
      <c r="B851" s="1138" t="str">
        <f t="shared" si="137"/>
        <v>Replacement of two 220V Battery chargers with 220V dual float cum boost (60A) battery Charger including DCDB at KDPH, Koynanagar</v>
      </c>
      <c r="C851" s="1137" t="str">
        <f t="shared" si="137"/>
        <v>MERC/CAPEX/2019-2020/01</v>
      </c>
      <c r="D851" s="1053">
        <f t="shared" si="137"/>
        <v>43609</v>
      </c>
      <c r="E851" s="1139">
        <f t="shared" si="137"/>
        <v>0.20200000000000001</v>
      </c>
      <c r="F851" s="1135">
        <f t="shared" si="130"/>
        <v>0.137824</v>
      </c>
      <c r="G851" s="1135">
        <f t="shared" si="131"/>
        <v>0.137824</v>
      </c>
      <c r="H851" s="1140">
        <f t="shared" si="134"/>
        <v>0</v>
      </c>
      <c r="I851" s="1135">
        <v>0</v>
      </c>
      <c r="J851" s="1135">
        <v>0</v>
      </c>
      <c r="K851" s="1140"/>
      <c r="L851" s="1140"/>
      <c r="M851" s="1140">
        <f t="shared" si="135"/>
        <v>0</v>
      </c>
      <c r="N851" s="1140">
        <f t="shared" si="136"/>
        <v>0</v>
      </c>
      <c r="O851" s="1148">
        <f t="shared" si="132"/>
        <v>0</v>
      </c>
      <c r="P851" s="1054">
        <f t="shared" si="133"/>
        <v>0</v>
      </c>
    </row>
    <row r="852" spans="1:16" ht="43.5" outlineLevel="1" x14ac:dyDescent="0.25">
      <c r="A852" s="1151">
        <f t="shared" si="137"/>
        <v>11.4</v>
      </c>
      <c r="B852" s="1157" t="str">
        <f t="shared" si="137"/>
        <v>Replacement of 220KV current transformer (54 Nos), Potential transformer (13 Nos),110KV Current Transformer (14 Nos)&amp; Potential Transformer (4 Nos),Stage-III.</v>
      </c>
      <c r="C852" s="1151" t="str">
        <f t="shared" si="137"/>
        <v>MERC/CAPEX/2019-2020/01</v>
      </c>
      <c r="D852" s="1052">
        <f t="shared" si="137"/>
        <v>43609</v>
      </c>
      <c r="E852" s="1152">
        <f t="shared" si="137"/>
        <v>5.2809999999999997</v>
      </c>
      <c r="F852" s="1135">
        <f t="shared" si="130"/>
        <v>5.28</v>
      </c>
      <c r="G852" s="1135">
        <f t="shared" si="131"/>
        <v>5.28</v>
      </c>
      <c r="H852" s="1146">
        <f t="shared" si="134"/>
        <v>0</v>
      </c>
      <c r="I852" s="1147">
        <v>0</v>
      </c>
      <c r="J852" s="1147">
        <v>0</v>
      </c>
      <c r="K852" s="1146"/>
      <c r="L852" s="1146"/>
      <c r="M852" s="1146">
        <f t="shared" si="135"/>
        <v>0</v>
      </c>
      <c r="N852" s="1146">
        <f t="shared" si="136"/>
        <v>0</v>
      </c>
      <c r="O852" s="1148">
        <f t="shared" si="132"/>
        <v>0</v>
      </c>
      <c r="P852" s="1054">
        <f t="shared" si="133"/>
        <v>0</v>
      </c>
    </row>
    <row r="853" spans="1:16" outlineLevel="1" x14ac:dyDescent="0.25">
      <c r="A853" s="1151">
        <f t="shared" si="137"/>
        <v>11.5</v>
      </c>
      <c r="B853" s="1157" t="str">
        <f t="shared" si="137"/>
        <v>Replacement of Generator Air Cooler (32 Nos), St-III</v>
      </c>
      <c r="C853" s="1151" t="str">
        <f t="shared" si="137"/>
        <v>MERC/CAPEX/2019-2020/01</v>
      </c>
      <c r="D853" s="1052">
        <f t="shared" si="137"/>
        <v>43609</v>
      </c>
      <c r="E853" s="1152">
        <f t="shared" si="137"/>
        <v>2.4129999999999998</v>
      </c>
      <c r="F853" s="1135">
        <f t="shared" si="130"/>
        <v>2.0541399999999999</v>
      </c>
      <c r="G853" s="1135">
        <f t="shared" si="131"/>
        <v>2.054144</v>
      </c>
      <c r="H853" s="1146">
        <f t="shared" si="134"/>
        <v>-4.0000000001150227E-6</v>
      </c>
      <c r="I853" s="1147">
        <v>0</v>
      </c>
      <c r="J853" s="1147">
        <v>0</v>
      </c>
      <c r="K853" s="1146"/>
      <c r="L853" s="1146"/>
      <c r="M853" s="1146">
        <f t="shared" si="135"/>
        <v>0</v>
      </c>
      <c r="N853" s="1146">
        <f t="shared" si="136"/>
        <v>-4.0000000001150227E-6</v>
      </c>
      <c r="O853" s="1148">
        <f t="shared" si="132"/>
        <v>0</v>
      </c>
      <c r="P853" s="1054">
        <f t="shared" si="133"/>
        <v>0</v>
      </c>
    </row>
    <row r="854" spans="1:16" ht="29" outlineLevel="1" x14ac:dyDescent="0.25">
      <c r="A854" s="1137">
        <f t="shared" ref="A854:E869" si="138">A651</f>
        <v>11.6</v>
      </c>
      <c r="B854" s="1138" t="str">
        <f t="shared" si="138"/>
        <v>Replacement of 48 Volt, 1000 AH tubular battery set with 48 Volt, 750AH Plante type battery set at KGSC, Stage-III</v>
      </c>
      <c r="C854" s="1137" t="str">
        <f t="shared" si="138"/>
        <v>MERC/CAPEX/2019-2020/01</v>
      </c>
      <c r="D854" s="1053">
        <f t="shared" si="138"/>
        <v>43609</v>
      </c>
      <c r="E854" s="1139">
        <f t="shared" si="138"/>
        <v>0.318</v>
      </c>
      <c r="F854" s="1135">
        <f t="shared" si="130"/>
        <v>0.30941800000000003</v>
      </c>
      <c r="G854" s="1135">
        <f t="shared" si="131"/>
        <v>0.30941800000000003</v>
      </c>
      <c r="H854" s="1140">
        <f t="shared" si="134"/>
        <v>0</v>
      </c>
      <c r="I854" s="1135">
        <v>0</v>
      </c>
      <c r="J854" s="1135">
        <v>0</v>
      </c>
      <c r="K854" s="1140"/>
      <c r="L854" s="1140"/>
      <c r="M854" s="1140">
        <f t="shared" si="135"/>
        <v>0</v>
      </c>
      <c r="N854" s="1140">
        <f t="shared" si="136"/>
        <v>0</v>
      </c>
      <c r="O854" s="1148">
        <f t="shared" si="132"/>
        <v>0</v>
      </c>
      <c r="P854" s="1054">
        <f t="shared" si="133"/>
        <v>0</v>
      </c>
    </row>
    <row r="855" spans="1:16" ht="29" outlineLevel="1" x14ac:dyDescent="0.25">
      <c r="A855" s="1137">
        <f t="shared" si="138"/>
        <v>11.7</v>
      </c>
      <c r="B855" s="1138" t="str">
        <f t="shared" si="138"/>
        <v>Replacement of 220V-150AH Battery set with Ni-Cad type, along with standard accessories for UPS scheme at Stage-IV</v>
      </c>
      <c r="C855" s="1137" t="str">
        <f t="shared" si="138"/>
        <v>MERC/CAPEX/2019-2020/01</v>
      </c>
      <c r="D855" s="1053">
        <f t="shared" si="138"/>
        <v>43609</v>
      </c>
      <c r="E855" s="1139">
        <f t="shared" si="138"/>
        <v>0.27200000000000002</v>
      </c>
      <c r="F855" s="1135">
        <f t="shared" si="130"/>
        <v>0.25759480000000001</v>
      </c>
      <c r="G855" s="1135">
        <f t="shared" si="131"/>
        <v>0.25759480000000001</v>
      </c>
      <c r="H855" s="1140">
        <f t="shared" si="134"/>
        <v>0</v>
      </c>
      <c r="I855" s="1135">
        <v>0</v>
      </c>
      <c r="J855" s="1135">
        <v>0</v>
      </c>
      <c r="K855" s="1140"/>
      <c r="L855" s="1140"/>
      <c r="M855" s="1140">
        <f t="shared" si="135"/>
        <v>0</v>
      </c>
      <c r="N855" s="1140">
        <f t="shared" si="136"/>
        <v>0</v>
      </c>
      <c r="O855" s="1148">
        <f t="shared" si="132"/>
        <v>0</v>
      </c>
      <c r="P855" s="1054">
        <f t="shared" si="133"/>
        <v>0</v>
      </c>
    </row>
    <row r="856" spans="1:16" outlineLevel="1" x14ac:dyDescent="0.25">
      <c r="A856" s="1137">
        <f t="shared" si="138"/>
        <v>11.8</v>
      </c>
      <c r="B856" s="1138" t="str">
        <f t="shared" si="138"/>
        <v>Reliability enhancement of Gas Insulated Switchyard Stage-IV.</v>
      </c>
      <c r="C856" s="1137" t="str">
        <f t="shared" si="138"/>
        <v>MERC/CAPEX/2019-2020/01</v>
      </c>
      <c r="D856" s="1053">
        <f t="shared" si="138"/>
        <v>43609</v>
      </c>
      <c r="E856" s="1139">
        <f t="shared" si="138"/>
        <v>10.472</v>
      </c>
      <c r="F856" s="1135">
        <f t="shared" si="130"/>
        <v>0</v>
      </c>
      <c r="G856" s="1135">
        <f t="shared" si="131"/>
        <v>0</v>
      </c>
      <c r="H856" s="1140">
        <f t="shared" si="134"/>
        <v>0</v>
      </c>
      <c r="I856" s="1135">
        <v>0</v>
      </c>
      <c r="J856" s="1135">
        <v>0</v>
      </c>
      <c r="K856" s="1140"/>
      <c r="L856" s="1140"/>
      <c r="M856" s="1140">
        <f t="shared" si="135"/>
        <v>0</v>
      </c>
      <c r="N856" s="1140">
        <f t="shared" si="136"/>
        <v>0</v>
      </c>
      <c r="O856" s="1148">
        <f t="shared" si="132"/>
        <v>0</v>
      </c>
      <c r="P856" s="1054">
        <f t="shared" si="133"/>
        <v>0</v>
      </c>
    </row>
    <row r="857" spans="1:16" ht="29" outlineLevel="1" x14ac:dyDescent="0.25">
      <c r="A857" s="1151">
        <f t="shared" si="138"/>
        <v>11.9</v>
      </c>
      <c r="B857" s="1157" t="str">
        <f t="shared" si="138"/>
        <v>Up-gradation of Vibration system at all units of Stage-IV:Stage-IV, KGSC, Pophali</v>
      </c>
      <c r="C857" s="1151" t="str">
        <f t="shared" si="138"/>
        <v>MERC/CAPEX/2019-2020/01</v>
      </c>
      <c r="D857" s="1052">
        <f t="shared" si="138"/>
        <v>43609</v>
      </c>
      <c r="E857" s="1152">
        <f t="shared" si="138"/>
        <v>1.4430000000000001</v>
      </c>
      <c r="F857" s="1135">
        <f t="shared" si="130"/>
        <v>1.5040594999999999</v>
      </c>
      <c r="G857" s="1135">
        <f t="shared" si="131"/>
        <v>1.5040595000000001</v>
      </c>
      <c r="H857" s="1146">
        <f t="shared" si="134"/>
        <v>0</v>
      </c>
      <c r="I857" s="1147">
        <v>0</v>
      </c>
      <c r="J857" s="1147">
        <v>0</v>
      </c>
      <c r="K857" s="1146"/>
      <c r="L857" s="1146"/>
      <c r="M857" s="1146">
        <f t="shared" si="135"/>
        <v>0</v>
      </c>
      <c r="N857" s="1146">
        <f t="shared" si="136"/>
        <v>0</v>
      </c>
      <c r="O857" s="1148">
        <f t="shared" si="132"/>
        <v>0</v>
      </c>
      <c r="P857" s="1054">
        <f t="shared" si="133"/>
        <v>0</v>
      </c>
    </row>
    <row r="858" spans="1:16" ht="29" outlineLevel="1" x14ac:dyDescent="0.25">
      <c r="A858" s="1159" t="str">
        <f t="shared" si="138"/>
        <v>11.10</v>
      </c>
      <c r="B858" s="1138" t="str">
        <f t="shared" si="138"/>
        <v>Replacement of station battery set of 220V, 2000Ah capacity at Stage-IV.</v>
      </c>
      <c r="C858" s="1137" t="str">
        <f t="shared" si="138"/>
        <v>MERC/CAPEX/2019-2020/01</v>
      </c>
      <c r="D858" s="1053">
        <f t="shared" si="138"/>
        <v>43609</v>
      </c>
      <c r="E858" s="1139">
        <f t="shared" si="138"/>
        <v>2.3849999999999998</v>
      </c>
      <c r="F858" s="1135">
        <f t="shared" si="130"/>
        <v>2.3648853999999999</v>
      </c>
      <c r="G858" s="1135">
        <f t="shared" si="131"/>
        <v>2.3648853999999999</v>
      </c>
      <c r="H858" s="1140">
        <f t="shared" si="134"/>
        <v>0</v>
      </c>
      <c r="I858" s="1135">
        <v>0</v>
      </c>
      <c r="J858" s="1135">
        <v>0</v>
      </c>
      <c r="K858" s="1140"/>
      <c r="L858" s="1140"/>
      <c r="M858" s="1140">
        <f t="shared" si="135"/>
        <v>0</v>
      </c>
      <c r="N858" s="1140">
        <f t="shared" si="136"/>
        <v>0</v>
      </c>
      <c r="O858" s="1148">
        <f t="shared" si="132"/>
        <v>0</v>
      </c>
      <c r="P858" s="1054">
        <f t="shared" si="133"/>
        <v>0</v>
      </c>
    </row>
    <row r="859" spans="1:16" ht="29" outlineLevel="1" x14ac:dyDescent="0.25">
      <c r="A859" s="1151">
        <f t="shared" si="138"/>
        <v>11.11</v>
      </c>
      <c r="B859" s="1157" t="str">
        <f t="shared" si="138"/>
        <v>Renovations and modernization of 1500kg capacity passenger cum goods lifts (2 Nos) for KGSC, Stage-IV</v>
      </c>
      <c r="C859" s="1151" t="str">
        <f t="shared" si="138"/>
        <v>MERC/CAPEX/2019-2020/01</v>
      </c>
      <c r="D859" s="1052">
        <f t="shared" si="138"/>
        <v>43609</v>
      </c>
      <c r="E859" s="1152">
        <f t="shared" si="138"/>
        <v>0.96799999999999997</v>
      </c>
      <c r="F859" s="1135">
        <f t="shared" si="130"/>
        <v>0.852078</v>
      </c>
      <c r="G859" s="1135">
        <f t="shared" si="131"/>
        <v>0.852078</v>
      </c>
      <c r="H859" s="1146">
        <f t="shared" si="134"/>
        <v>0</v>
      </c>
      <c r="I859" s="1147">
        <v>0</v>
      </c>
      <c r="J859" s="1147">
        <v>0</v>
      </c>
      <c r="K859" s="1146"/>
      <c r="L859" s="1146"/>
      <c r="M859" s="1146">
        <f t="shared" si="135"/>
        <v>0</v>
      </c>
      <c r="N859" s="1146">
        <f t="shared" si="136"/>
        <v>0</v>
      </c>
      <c r="O859" s="1148">
        <f t="shared" si="132"/>
        <v>0</v>
      </c>
      <c r="P859" s="1054">
        <f t="shared" si="133"/>
        <v>0</v>
      </c>
    </row>
    <row r="860" spans="1:16" ht="43.5" outlineLevel="1" x14ac:dyDescent="0.25">
      <c r="A860" s="1137">
        <f t="shared" si="138"/>
        <v>11.12</v>
      </c>
      <c r="B860" s="1138" t="str">
        <f t="shared" si="138"/>
        <v>Replacement of existing 3x7.5 TR Air conditioning package units at Stage-I&amp;II control room by new 3x11 TR Air conditioning package units</v>
      </c>
      <c r="C860" s="1137" t="str">
        <f t="shared" si="138"/>
        <v>MERC/CAPEX/2019-2020/01</v>
      </c>
      <c r="D860" s="1053">
        <f t="shared" si="138"/>
        <v>43609</v>
      </c>
      <c r="E860" s="1139">
        <f t="shared" si="138"/>
        <v>0.34499999999999997</v>
      </c>
      <c r="F860" s="1135">
        <f t="shared" si="130"/>
        <v>0.16909379999999999</v>
      </c>
      <c r="G860" s="1135">
        <f t="shared" si="131"/>
        <v>0.16909379999999999</v>
      </c>
      <c r="H860" s="1140">
        <f t="shared" si="134"/>
        <v>0</v>
      </c>
      <c r="I860" s="1135">
        <v>0</v>
      </c>
      <c r="J860" s="1135">
        <v>0</v>
      </c>
      <c r="K860" s="1140"/>
      <c r="L860" s="1140"/>
      <c r="M860" s="1140">
        <f t="shared" si="135"/>
        <v>0</v>
      </c>
      <c r="N860" s="1140">
        <f t="shared" si="136"/>
        <v>0</v>
      </c>
      <c r="O860" s="1148">
        <f t="shared" si="132"/>
        <v>0</v>
      </c>
      <c r="P860" s="1054">
        <f t="shared" si="133"/>
        <v>0</v>
      </c>
    </row>
    <row r="861" spans="1:16" outlineLevel="1" x14ac:dyDescent="0.25">
      <c r="A861" s="1137">
        <f t="shared" si="138"/>
        <v>0</v>
      </c>
      <c r="B861" s="1138" t="str">
        <f t="shared" si="138"/>
        <v>IDC</v>
      </c>
      <c r="C861" s="1137" t="str">
        <f t="shared" si="138"/>
        <v>MERC/CAPEX/2019-2020/01</v>
      </c>
      <c r="D861" s="1053">
        <f t="shared" si="138"/>
        <v>43609</v>
      </c>
      <c r="E861" s="1139">
        <f t="shared" si="138"/>
        <v>0.35099999999999998</v>
      </c>
      <c r="F861" s="1135">
        <f t="shared" si="130"/>
        <v>0</v>
      </c>
      <c r="G861" s="1135">
        <f t="shared" si="131"/>
        <v>0</v>
      </c>
      <c r="H861" s="1140">
        <f t="shared" si="134"/>
        <v>0</v>
      </c>
      <c r="I861" s="1135">
        <v>0</v>
      </c>
      <c r="J861" s="1135">
        <v>0</v>
      </c>
      <c r="K861" s="1140"/>
      <c r="L861" s="1140"/>
      <c r="M861" s="1140">
        <f t="shared" si="135"/>
        <v>0</v>
      </c>
      <c r="N861" s="1140">
        <f t="shared" si="136"/>
        <v>0</v>
      </c>
      <c r="O861" s="1148">
        <f t="shared" si="132"/>
        <v>0</v>
      </c>
      <c r="P861" s="1054">
        <f t="shared" si="133"/>
        <v>0</v>
      </c>
    </row>
    <row r="862" spans="1:16" ht="29" outlineLevel="1" x14ac:dyDescent="0.25">
      <c r="A862" s="1131">
        <f t="shared" si="138"/>
        <v>12</v>
      </c>
      <c r="B862" s="1132" t="str">
        <f t="shared" si="138"/>
        <v>Upgradation of Governing System at Stage-I, KDPH&amp; Stage-III at KGSC, Pophali</v>
      </c>
      <c r="C862" s="1131" t="str">
        <f t="shared" si="138"/>
        <v>MERC/CAPEX/2019-2020/0134</v>
      </c>
      <c r="D862" s="1133">
        <f t="shared" si="138"/>
        <v>43595</v>
      </c>
      <c r="E862" s="1134">
        <f t="shared" si="138"/>
        <v>19.165120000000002</v>
      </c>
      <c r="F862" s="1135">
        <f t="shared" si="130"/>
        <v>0</v>
      </c>
      <c r="G862" s="1135">
        <f t="shared" si="131"/>
        <v>0</v>
      </c>
      <c r="H862" s="1140">
        <f t="shared" si="134"/>
        <v>0</v>
      </c>
      <c r="I862" s="1135">
        <v>0</v>
      </c>
      <c r="J862" s="1135">
        <v>0</v>
      </c>
      <c r="K862" s="1140"/>
      <c r="L862" s="1140"/>
      <c r="M862" s="1140">
        <f t="shared" si="135"/>
        <v>0</v>
      </c>
      <c r="N862" s="1140">
        <f t="shared" si="136"/>
        <v>0</v>
      </c>
      <c r="O862" s="1148">
        <f t="shared" si="132"/>
        <v>0</v>
      </c>
      <c r="P862" s="1054">
        <f t="shared" si="133"/>
        <v>0</v>
      </c>
    </row>
    <row r="863" spans="1:16" ht="29" outlineLevel="1" x14ac:dyDescent="0.25">
      <c r="A863" s="1151">
        <f t="shared" si="138"/>
        <v>12.1</v>
      </c>
      <c r="B863" s="1157" t="str">
        <f t="shared" si="138"/>
        <v>Up gradation of DIGIPID1500 governing system with new governor (TSLG) for all units of stage-I</v>
      </c>
      <c r="C863" s="1151" t="str">
        <f t="shared" si="138"/>
        <v>MERC/CAPEX/2019-2020/0134</v>
      </c>
      <c r="D863" s="1052">
        <f t="shared" si="138"/>
        <v>43595</v>
      </c>
      <c r="E863" s="1152">
        <f t="shared" si="138"/>
        <v>6.0888</v>
      </c>
      <c r="F863" s="1135">
        <f t="shared" si="130"/>
        <v>3.89</v>
      </c>
      <c r="G863" s="1135">
        <f t="shared" si="131"/>
        <v>3.89</v>
      </c>
      <c r="H863" s="1146">
        <f t="shared" si="134"/>
        <v>0</v>
      </c>
      <c r="I863" s="1147">
        <v>0</v>
      </c>
      <c r="J863" s="1147">
        <v>0</v>
      </c>
      <c r="K863" s="1146"/>
      <c r="L863" s="1146"/>
      <c r="M863" s="1146">
        <f t="shared" ref="M863:M886" si="139">SUM(J863:L863)</f>
        <v>0</v>
      </c>
      <c r="N863" s="1146">
        <f t="shared" si="136"/>
        <v>0</v>
      </c>
      <c r="O863" s="1148">
        <f t="shared" si="132"/>
        <v>0</v>
      </c>
      <c r="P863" s="1054">
        <f t="shared" si="133"/>
        <v>0</v>
      </c>
    </row>
    <row r="864" spans="1:16" ht="29" outlineLevel="1" x14ac:dyDescent="0.25">
      <c r="A864" s="1151">
        <f t="shared" si="138"/>
        <v>12.2</v>
      </c>
      <c r="B864" s="1157" t="str">
        <f t="shared" si="138"/>
        <v>Up-gradation of governing system at Koyna Dam Power House (KDPH) Koynanagar</v>
      </c>
      <c r="C864" s="1151" t="str">
        <f t="shared" si="138"/>
        <v>MERC/CAPEX/2019-2020/0134</v>
      </c>
      <c r="D864" s="1052">
        <f t="shared" si="138"/>
        <v>43595</v>
      </c>
      <c r="E864" s="1152">
        <f t="shared" si="138"/>
        <v>2.9240400000000002</v>
      </c>
      <c r="F864" s="1135">
        <f t="shared" si="130"/>
        <v>1.41</v>
      </c>
      <c r="G864" s="1135">
        <f t="shared" si="131"/>
        <v>1.41</v>
      </c>
      <c r="H864" s="1146">
        <f t="shared" si="134"/>
        <v>0</v>
      </c>
      <c r="I864" s="1147">
        <v>0</v>
      </c>
      <c r="J864" s="1147">
        <v>0</v>
      </c>
      <c r="K864" s="1146"/>
      <c r="L864" s="1146"/>
      <c r="M864" s="1146">
        <f t="shared" si="139"/>
        <v>0</v>
      </c>
      <c r="N864" s="1146">
        <f t="shared" si="136"/>
        <v>0</v>
      </c>
      <c r="O864" s="1148">
        <f t="shared" si="132"/>
        <v>0</v>
      </c>
      <c r="P864" s="1054">
        <f t="shared" si="133"/>
        <v>0</v>
      </c>
    </row>
    <row r="865" spans="1:16" ht="29" outlineLevel="1" x14ac:dyDescent="0.25">
      <c r="A865" s="1151">
        <f t="shared" si="138"/>
        <v>12.3</v>
      </c>
      <c r="B865" s="1157" t="str">
        <f t="shared" si="138"/>
        <v>Up-gradation of the Governing system at Stage-III
&amp; Other Charges (P&amp;F, Insurance etc)</v>
      </c>
      <c r="C865" s="1151" t="str">
        <f t="shared" si="138"/>
        <v>MERC/CAPEX/2019-2020/0134</v>
      </c>
      <c r="D865" s="1052">
        <f t="shared" si="138"/>
        <v>43595</v>
      </c>
      <c r="E865" s="1152">
        <f t="shared" si="138"/>
        <v>9.5522800000000014</v>
      </c>
      <c r="F865" s="1135">
        <f t="shared" si="130"/>
        <v>4.5999999999999996</v>
      </c>
      <c r="G865" s="1135">
        <f t="shared" si="131"/>
        <v>4.5999999999999996</v>
      </c>
      <c r="H865" s="1146">
        <f t="shared" si="134"/>
        <v>0</v>
      </c>
      <c r="I865" s="1147">
        <v>0</v>
      </c>
      <c r="J865" s="1147">
        <v>0</v>
      </c>
      <c r="K865" s="1146"/>
      <c r="L865" s="1146"/>
      <c r="M865" s="1146">
        <f t="shared" si="139"/>
        <v>0</v>
      </c>
      <c r="N865" s="1146">
        <f t="shared" si="136"/>
        <v>0</v>
      </c>
      <c r="O865" s="1148">
        <f t="shared" si="132"/>
        <v>0</v>
      </c>
      <c r="P865" s="1054">
        <f t="shared" si="133"/>
        <v>0</v>
      </c>
    </row>
    <row r="866" spans="1:16" outlineLevel="1" x14ac:dyDescent="0.25">
      <c r="A866" s="1137">
        <f t="shared" si="138"/>
        <v>0</v>
      </c>
      <c r="B866" s="1138" t="str">
        <f t="shared" si="138"/>
        <v>IDC</v>
      </c>
      <c r="C866" s="1137" t="str">
        <f t="shared" si="138"/>
        <v>MERC/CAPEX/2019-2020/0134</v>
      </c>
      <c r="D866" s="1053">
        <f t="shared" si="138"/>
        <v>43595</v>
      </c>
      <c r="E866" s="1139">
        <f t="shared" si="138"/>
        <v>0.6</v>
      </c>
      <c r="F866" s="1135">
        <f t="shared" si="130"/>
        <v>0</v>
      </c>
      <c r="G866" s="1135">
        <f t="shared" si="131"/>
        <v>0</v>
      </c>
      <c r="H866" s="1140">
        <f t="shared" si="134"/>
        <v>0</v>
      </c>
      <c r="I866" s="1135">
        <v>0</v>
      </c>
      <c r="J866" s="1135">
        <v>0</v>
      </c>
      <c r="K866" s="1140"/>
      <c r="L866" s="1140"/>
      <c r="M866" s="1140">
        <f t="shared" si="139"/>
        <v>0</v>
      </c>
      <c r="N866" s="1140">
        <f t="shared" si="136"/>
        <v>0</v>
      </c>
      <c r="O866" s="1148">
        <f t="shared" si="132"/>
        <v>0</v>
      </c>
      <c r="P866" s="1054">
        <f t="shared" si="133"/>
        <v>0</v>
      </c>
    </row>
    <row r="867" spans="1:16" ht="29" outlineLevel="1" x14ac:dyDescent="0.25">
      <c r="A867" s="1131">
        <f t="shared" si="138"/>
        <v>13</v>
      </c>
      <c r="B867" s="1132" t="str">
        <f t="shared" si="138"/>
        <v>Refurbishment of 24 KV Generator Circuit Breakers (ABB Make) for four units at stage-IV, KGSC, Pophali</v>
      </c>
      <c r="C867" s="1131" t="str">
        <f t="shared" si="138"/>
        <v>MERC/CAPEX/2019-2020/388</v>
      </c>
      <c r="D867" s="1133">
        <f t="shared" si="138"/>
        <v>43664</v>
      </c>
      <c r="E867" s="1134">
        <f t="shared" si="138"/>
        <v>10.572639999999998</v>
      </c>
      <c r="F867" s="1135">
        <f t="shared" si="130"/>
        <v>0</v>
      </c>
      <c r="G867" s="1135">
        <f t="shared" si="131"/>
        <v>0</v>
      </c>
      <c r="H867" s="1140">
        <f t="shared" si="134"/>
        <v>0</v>
      </c>
      <c r="I867" s="1135">
        <v>0</v>
      </c>
      <c r="J867" s="1135">
        <v>0</v>
      </c>
      <c r="K867" s="1140"/>
      <c r="L867" s="1140"/>
      <c r="M867" s="1140">
        <f t="shared" si="139"/>
        <v>0</v>
      </c>
      <c r="N867" s="1140">
        <f t="shared" si="136"/>
        <v>0</v>
      </c>
      <c r="O867" s="1148">
        <f t="shared" si="132"/>
        <v>0</v>
      </c>
      <c r="P867" s="1054">
        <f t="shared" si="133"/>
        <v>0</v>
      </c>
    </row>
    <row r="868" spans="1:16" ht="29" outlineLevel="1" x14ac:dyDescent="0.25">
      <c r="A868" s="1151">
        <f t="shared" si="138"/>
        <v>13.1</v>
      </c>
      <c r="B868" s="1160" t="str">
        <f t="shared" si="138"/>
        <v>Supply  spares for 24KV Generator Circuit Breaker System refurbishment (For 4 Units)</v>
      </c>
      <c r="C868" s="1151" t="str">
        <f t="shared" si="138"/>
        <v>MERC/CAPEX/2019-2020/388</v>
      </c>
      <c r="D868" s="1052">
        <f t="shared" si="138"/>
        <v>43664</v>
      </c>
      <c r="E868" s="1152">
        <f t="shared" si="138"/>
        <v>6.5702399999999992</v>
      </c>
      <c r="F868" s="1135">
        <f t="shared" si="130"/>
        <v>6.5421399999999998</v>
      </c>
      <c r="G868" s="1135">
        <f t="shared" si="131"/>
        <v>6.5421399999999998</v>
      </c>
      <c r="H868" s="1146">
        <f t="shared" si="134"/>
        <v>0</v>
      </c>
      <c r="I868" s="1147">
        <v>0</v>
      </c>
      <c r="J868" s="1147">
        <v>0</v>
      </c>
      <c r="K868" s="1146"/>
      <c r="L868" s="1146"/>
      <c r="M868" s="1146">
        <f t="shared" si="139"/>
        <v>0</v>
      </c>
      <c r="N868" s="1146">
        <f t="shared" si="136"/>
        <v>0</v>
      </c>
      <c r="O868" s="1148">
        <f t="shared" si="132"/>
        <v>0</v>
      </c>
      <c r="P868" s="1054">
        <f t="shared" si="133"/>
        <v>0</v>
      </c>
    </row>
    <row r="869" spans="1:16" ht="72.5" outlineLevel="1" x14ac:dyDescent="0.25">
      <c r="A869" s="1151">
        <f t="shared" si="138"/>
        <v>13.2</v>
      </c>
      <c r="B869" s="1160" t="str">
        <f t="shared" si="138"/>
        <v>Supervision charges for 24 KV Generator Circuit Breaker System Unit. Preparation charges, Travel &amp; transportation charges, local conveyance.
 Lumpsum rental charges of necessary tools &amp; tackles required during O/H work charges</v>
      </c>
      <c r="C869" s="1151" t="str">
        <f t="shared" si="138"/>
        <v>MERC/CAPEX/2019-2020/388</v>
      </c>
      <c r="D869" s="1052">
        <f t="shared" si="138"/>
        <v>43664</v>
      </c>
      <c r="E869" s="1152">
        <f t="shared" si="138"/>
        <v>3.8703999999999996</v>
      </c>
      <c r="F869" s="1135">
        <f t="shared" si="130"/>
        <v>3.8216000000000001</v>
      </c>
      <c r="G869" s="1135">
        <f t="shared" si="131"/>
        <v>3.8216000000000001</v>
      </c>
      <c r="H869" s="1146">
        <f t="shared" si="134"/>
        <v>0</v>
      </c>
      <c r="I869" s="1147">
        <v>0</v>
      </c>
      <c r="J869" s="1147">
        <v>0</v>
      </c>
      <c r="K869" s="1146"/>
      <c r="L869" s="1146"/>
      <c r="M869" s="1146">
        <f t="shared" si="139"/>
        <v>0</v>
      </c>
      <c r="N869" s="1146">
        <f t="shared" si="136"/>
        <v>0</v>
      </c>
      <c r="O869" s="1148">
        <f t="shared" si="132"/>
        <v>0</v>
      </c>
      <c r="P869" s="1054">
        <f t="shared" si="133"/>
        <v>0</v>
      </c>
    </row>
    <row r="870" spans="1:16" outlineLevel="1" x14ac:dyDescent="0.25">
      <c r="A870" s="1137">
        <f t="shared" ref="A870:E885" si="140">A667</f>
        <v>0</v>
      </c>
      <c r="B870" s="1161" t="str">
        <f t="shared" si="140"/>
        <v>IDC</v>
      </c>
      <c r="C870" s="1137" t="str">
        <f t="shared" si="140"/>
        <v>MERC/CAPEX/2019-2020/388</v>
      </c>
      <c r="D870" s="1053">
        <f t="shared" si="140"/>
        <v>43664</v>
      </c>
      <c r="E870" s="1139">
        <f t="shared" si="140"/>
        <v>0.13200000000000001</v>
      </c>
      <c r="F870" s="1135">
        <f t="shared" si="130"/>
        <v>0</v>
      </c>
      <c r="G870" s="1135">
        <f t="shared" si="131"/>
        <v>0</v>
      </c>
      <c r="H870" s="1140">
        <f t="shared" si="134"/>
        <v>0</v>
      </c>
      <c r="I870" s="1135">
        <v>0</v>
      </c>
      <c r="J870" s="1135">
        <v>0</v>
      </c>
      <c r="K870" s="1140"/>
      <c r="L870" s="1140"/>
      <c r="M870" s="1140">
        <f t="shared" si="139"/>
        <v>0</v>
      </c>
      <c r="N870" s="1140">
        <f t="shared" si="136"/>
        <v>0</v>
      </c>
      <c r="O870" s="1148">
        <f t="shared" si="132"/>
        <v>0</v>
      </c>
      <c r="P870" s="1054">
        <f t="shared" si="133"/>
        <v>0</v>
      </c>
    </row>
    <row r="871" spans="1:16" ht="29" outlineLevel="1" x14ac:dyDescent="0.25">
      <c r="A871" s="1131">
        <f t="shared" si="140"/>
        <v>15</v>
      </c>
      <c r="B871" s="1132" t="str">
        <f t="shared" si="140"/>
        <v>Up-gradation of Excitation system at Stage-I&amp;II, PLC &amp; SCADA system at Stage-II and DG Set at Stage-IV at KGSC, Pophali</v>
      </c>
      <c r="C871" s="1131" t="str">
        <f t="shared" si="140"/>
        <v>MERC/CAPEX/2019-2020/800</v>
      </c>
      <c r="D871" s="1133">
        <f t="shared" si="140"/>
        <v>43735</v>
      </c>
      <c r="E871" s="1134">
        <f t="shared" si="140"/>
        <v>9.8630000000000013</v>
      </c>
      <c r="F871" s="1135">
        <f t="shared" si="130"/>
        <v>0</v>
      </c>
      <c r="G871" s="1135">
        <f t="shared" si="131"/>
        <v>0</v>
      </c>
      <c r="H871" s="1140">
        <f t="shared" si="134"/>
        <v>0</v>
      </c>
      <c r="I871" s="1135">
        <v>0</v>
      </c>
      <c r="J871" s="1135">
        <v>0</v>
      </c>
      <c r="K871" s="1140"/>
      <c r="L871" s="1140"/>
      <c r="M871" s="1140">
        <f t="shared" si="139"/>
        <v>0</v>
      </c>
      <c r="N871" s="1140">
        <f t="shared" si="136"/>
        <v>0</v>
      </c>
      <c r="O871" s="1148">
        <f t="shared" si="132"/>
        <v>0</v>
      </c>
      <c r="P871" s="1054">
        <f t="shared" si="133"/>
        <v>0</v>
      </c>
    </row>
    <row r="872" spans="1:16" ht="29" outlineLevel="1" x14ac:dyDescent="0.25">
      <c r="A872" s="1151">
        <f t="shared" si="140"/>
        <v>15.1</v>
      </c>
      <c r="B872" s="1157" t="str">
        <f t="shared" si="140"/>
        <v>Up gradation of Stage-I&amp;II(4x70MW+4x80 MW) Static Semipol Excitation System with Latest Advanced Excitation System</v>
      </c>
      <c r="C872" s="1151" t="str">
        <f t="shared" si="140"/>
        <v>MERC/CAPEX/2019-2020/800</v>
      </c>
      <c r="D872" s="1052">
        <f t="shared" si="140"/>
        <v>43735</v>
      </c>
      <c r="E872" s="1152">
        <f t="shared" si="140"/>
        <v>9.8630000000000013</v>
      </c>
      <c r="F872" s="1135">
        <f t="shared" si="130"/>
        <v>5.7629999999999999</v>
      </c>
      <c r="G872" s="1135">
        <f t="shared" si="131"/>
        <v>5.76</v>
      </c>
      <c r="H872" s="1146">
        <f t="shared" si="134"/>
        <v>3.0000000000001137E-3</v>
      </c>
      <c r="I872" s="1147">
        <v>0</v>
      </c>
      <c r="J872" s="1147">
        <v>0</v>
      </c>
      <c r="K872" s="1146"/>
      <c r="L872" s="1146"/>
      <c r="M872" s="1146">
        <f t="shared" si="139"/>
        <v>0</v>
      </c>
      <c r="N872" s="1146">
        <f t="shared" si="136"/>
        <v>3.0000000000001137E-3</v>
      </c>
      <c r="O872" s="1148">
        <f t="shared" si="132"/>
        <v>0</v>
      </c>
      <c r="P872" s="1054">
        <f t="shared" si="133"/>
        <v>0</v>
      </c>
    </row>
    <row r="873" spans="1:16" ht="29" outlineLevel="1" x14ac:dyDescent="0.25">
      <c r="A873" s="1151">
        <f t="shared" si="140"/>
        <v>15.2</v>
      </c>
      <c r="B873" s="1157" t="str">
        <f t="shared" si="140"/>
        <v>Up gradation of existing unit PLC and SCADA automation of 4x80 MW Koyna stage-II units</v>
      </c>
      <c r="C873" s="1151" t="str">
        <f t="shared" si="140"/>
        <v>MERC/CAPEX/2019-2020/800</v>
      </c>
      <c r="D873" s="1052">
        <f t="shared" si="140"/>
        <v>43735</v>
      </c>
      <c r="E873" s="1152">
        <f t="shared" si="140"/>
        <v>4.2320000000000002</v>
      </c>
      <c r="F873" s="1135">
        <f t="shared" si="130"/>
        <v>4.3</v>
      </c>
      <c r="G873" s="1135">
        <f t="shared" si="131"/>
        <v>4.3</v>
      </c>
      <c r="H873" s="1146">
        <f t="shared" si="134"/>
        <v>0</v>
      </c>
      <c r="I873" s="1147">
        <v>0</v>
      </c>
      <c r="J873" s="1147">
        <v>0</v>
      </c>
      <c r="K873" s="1146"/>
      <c r="L873" s="1146"/>
      <c r="M873" s="1146">
        <f t="shared" si="139"/>
        <v>0</v>
      </c>
      <c r="N873" s="1146">
        <f t="shared" si="136"/>
        <v>0</v>
      </c>
      <c r="O873" s="1148">
        <f t="shared" si="132"/>
        <v>0</v>
      </c>
      <c r="P873" s="1054">
        <f t="shared" si="133"/>
        <v>0</v>
      </c>
    </row>
    <row r="874" spans="1:16" outlineLevel="1" x14ac:dyDescent="0.25">
      <c r="A874" s="1151">
        <f t="shared" si="140"/>
        <v>15.3</v>
      </c>
      <c r="B874" s="1157" t="str">
        <f t="shared" si="140"/>
        <v>Up gradation of one 1500 KVA DG set, at KGSC, Stage-IV</v>
      </c>
      <c r="C874" s="1151" t="str">
        <f t="shared" si="140"/>
        <v>MERC/CAPEX/2019-2020/800</v>
      </c>
      <c r="D874" s="1052">
        <f t="shared" si="140"/>
        <v>43735</v>
      </c>
      <c r="E874" s="1152">
        <f t="shared" si="140"/>
        <v>1.6</v>
      </c>
      <c r="F874" s="1135">
        <f t="shared" si="130"/>
        <v>1.81</v>
      </c>
      <c r="G874" s="1135">
        <f t="shared" si="131"/>
        <v>1.81</v>
      </c>
      <c r="H874" s="1146">
        <f t="shared" si="134"/>
        <v>0</v>
      </c>
      <c r="I874" s="1147">
        <v>0</v>
      </c>
      <c r="J874" s="1147">
        <v>0</v>
      </c>
      <c r="K874" s="1146"/>
      <c r="L874" s="1146"/>
      <c r="M874" s="1146">
        <f t="shared" si="139"/>
        <v>0</v>
      </c>
      <c r="N874" s="1146">
        <f t="shared" si="136"/>
        <v>0</v>
      </c>
      <c r="O874" s="1148">
        <f t="shared" si="132"/>
        <v>0</v>
      </c>
      <c r="P874" s="1054">
        <f t="shared" si="133"/>
        <v>0</v>
      </c>
    </row>
    <row r="875" spans="1:16" outlineLevel="1" x14ac:dyDescent="0.25">
      <c r="A875" s="1137">
        <f t="shared" si="140"/>
        <v>0</v>
      </c>
      <c r="B875" s="1138" t="str">
        <f t="shared" si="140"/>
        <v>IDC</v>
      </c>
      <c r="C875" s="1137" t="str">
        <f t="shared" si="140"/>
        <v>MERC/CAPEX/2019-2020/800</v>
      </c>
      <c r="D875" s="1053">
        <f t="shared" si="140"/>
        <v>43735</v>
      </c>
      <c r="E875" s="1139">
        <f t="shared" si="140"/>
        <v>1.103</v>
      </c>
      <c r="F875" s="1135">
        <f t="shared" si="130"/>
        <v>0</v>
      </c>
      <c r="G875" s="1135">
        <f t="shared" si="131"/>
        <v>0</v>
      </c>
      <c r="H875" s="1140">
        <f t="shared" si="134"/>
        <v>0</v>
      </c>
      <c r="I875" s="1135">
        <v>0</v>
      </c>
      <c r="J875" s="1135">
        <v>0</v>
      </c>
      <c r="K875" s="1140"/>
      <c r="L875" s="1140"/>
      <c r="M875" s="1140">
        <f t="shared" si="139"/>
        <v>0</v>
      </c>
      <c r="N875" s="1140">
        <f t="shared" si="136"/>
        <v>0</v>
      </c>
      <c r="O875" s="1148">
        <f t="shared" si="132"/>
        <v>0</v>
      </c>
      <c r="P875" s="1054">
        <f t="shared" si="133"/>
        <v>0</v>
      </c>
    </row>
    <row r="876" spans="1:16" ht="29" outlineLevel="1" x14ac:dyDescent="0.25">
      <c r="A876" s="1131">
        <f t="shared" si="140"/>
        <v>17</v>
      </c>
      <c r="B876" s="1132" t="str">
        <f t="shared" si="140"/>
        <v>Repair works in Emergency Valve Tunnel (EVT) and surge well at Stage I/II, KGSC, Pophali</v>
      </c>
      <c r="C876" s="1131" t="str">
        <f t="shared" si="140"/>
        <v>MERC/CAPEX/2020-2021/WFH/18</v>
      </c>
      <c r="D876" s="1133">
        <f t="shared" si="140"/>
        <v>44001</v>
      </c>
      <c r="E876" s="1134">
        <f t="shared" si="140"/>
        <v>28.037129999999998</v>
      </c>
      <c r="F876" s="1135">
        <f t="shared" si="130"/>
        <v>0</v>
      </c>
      <c r="G876" s="1135">
        <f t="shared" si="131"/>
        <v>0</v>
      </c>
      <c r="H876" s="1140">
        <f t="shared" si="134"/>
        <v>0</v>
      </c>
      <c r="I876" s="1135">
        <v>0</v>
      </c>
      <c r="J876" s="1135">
        <v>0</v>
      </c>
      <c r="K876" s="1140"/>
      <c r="L876" s="1140"/>
      <c r="M876" s="1140">
        <f t="shared" si="139"/>
        <v>0</v>
      </c>
      <c r="N876" s="1140">
        <f t="shared" si="136"/>
        <v>0</v>
      </c>
      <c r="O876" s="1148">
        <f t="shared" si="132"/>
        <v>0</v>
      </c>
      <c r="P876" s="1054">
        <f t="shared" si="133"/>
        <v>0</v>
      </c>
    </row>
    <row r="877" spans="1:16" ht="29" outlineLevel="1" x14ac:dyDescent="0.25">
      <c r="A877" s="1151">
        <f t="shared" si="140"/>
        <v>17.100000000000001</v>
      </c>
      <c r="B877" s="1157" t="str">
        <f t="shared" si="140"/>
        <v>Sealing and stabilization of EVT Tunnel left side wall and carven portion of EVT and Ventilation Tunnel.</v>
      </c>
      <c r="C877" s="1151" t="str">
        <f t="shared" si="140"/>
        <v>MERC/CAPEX/2020-2021/WFH/18</v>
      </c>
      <c r="D877" s="1052">
        <f t="shared" si="140"/>
        <v>44001</v>
      </c>
      <c r="E877" s="1152">
        <f t="shared" si="140"/>
        <v>8.3069639999999989</v>
      </c>
      <c r="F877" s="1135">
        <f t="shared" si="130"/>
        <v>19.573117</v>
      </c>
      <c r="G877" s="1135">
        <f t="shared" si="131"/>
        <v>18.03</v>
      </c>
      <c r="H877" s="1146">
        <f t="shared" si="134"/>
        <v>1.5431169999999987</v>
      </c>
      <c r="I877" s="1147">
        <v>0</v>
      </c>
      <c r="J877" s="1147">
        <v>0</v>
      </c>
      <c r="K877" s="1146"/>
      <c r="L877" s="1146"/>
      <c r="M877" s="1146">
        <f t="shared" si="139"/>
        <v>0</v>
      </c>
      <c r="N877" s="1146">
        <f t="shared" si="136"/>
        <v>1.5431169999999987</v>
      </c>
      <c r="O877" s="1148">
        <f t="shared" si="132"/>
        <v>0</v>
      </c>
      <c r="P877" s="1054">
        <f t="shared" si="133"/>
        <v>0</v>
      </c>
    </row>
    <row r="878" spans="1:16" ht="29" outlineLevel="1" x14ac:dyDescent="0.25">
      <c r="A878" s="1151">
        <f t="shared" si="140"/>
        <v>17.2</v>
      </c>
      <c r="B878" s="1157" t="str">
        <f t="shared" si="140"/>
        <v>Structural Strengthening and Sealing Cracks and Cavities in Surge Shaft RCC Staining Wall from inside</v>
      </c>
      <c r="C878" s="1151" t="str">
        <f t="shared" si="140"/>
        <v>MERC/CAPEX/2020-2021/WFH/18</v>
      </c>
      <c r="D878" s="1052">
        <f t="shared" si="140"/>
        <v>44001</v>
      </c>
      <c r="E878" s="1152">
        <f t="shared" si="140"/>
        <v>18.660166</v>
      </c>
      <c r="F878" s="1135">
        <f t="shared" si="130"/>
        <v>0.38750000000000001</v>
      </c>
      <c r="G878" s="1135">
        <f t="shared" si="131"/>
        <v>0</v>
      </c>
      <c r="H878" s="1146">
        <f t="shared" si="134"/>
        <v>0.38750000000000001</v>
      </c>
      <c r="I878" s="1147">
        <v>0</v>
      </c>
      <c r="J878" s="1147">
        <v>0</v>
      </c>
      <c r="K878" s="1146"/>
      <c r="L878" s="1146"/>
      <c r="M878" s="1146">
        <f t="shared" si="139"/>
        <v>0</v>
      </c>
      <c r="N878" s="1146">
        <f t="shared" si="136"/>
        <v>0.38750000000000001</v>
      </c>
      <c r="O878" s="1148">
        <f t="shared" si="132"/>
        <v>0</v>
      </c>
      <c r="P878" s="1054">
        <f t="shared" si="133"/>
        <v>0</v>
      </c>
    </row>
    <row r="879" spans="1:16" outlineLevel="1" x14ac:dyDescent="0.25">
      <c r="A879" s="1137">
        <f t="shared" si="140"/>
        <v>0</v>
      </c>
      <c r="B879" s="1138" t="str">
        <f t="shared" si="140"/>
        <v>IDC</v>
      </c>
      <c r="C879" s="1137" t="str">
        <f t="shared" si="140"/>
        <v>MERC/CAPEX/2020-2021/WFH/18</v>
      </c>
      <c r="D879" s="1053">
        <f t="shared" si="140"/>
        <v>44001</v>
      </c>
      <c r="E879" s="1139">
        <f t="shared" si="140"/>
        <v>1.07</v>
      </c>
      <c r="F879" s="1135">
        <f t="shared" si="130"/>
        <v>0</v>
      </c>
      <c r="G879" s="1135">
        <f t="shared" si="131"/>
        <v>0</v>
      </c>
      <c r="H879" s="1140">
        <f t="shared" si="134"/>
        <v>0</v>
      </c>
      <c r="I879" s="1135">
        <v>0</v>
      </c>
      <c r="J879" s="1135">
        <v>0</v>
      </c>
      <c r="K879" s="1140"/>
      <c r="L879" s="1140"/>
      <c r="M879" s="1140">
        <f t="shared" si="139"/>
        <v>0</v>
      </c>
      <c r="N879" s="1140">
        <f t="shared" si="136"/>
        <v>0</v>
      </c>
      <c r="O879" s="1148">
        <f t="shared" si="132"/>
        <v>0</v>
      </c>
      <c r="P879" s="1054">
        <f t="shared" si="133"/>
        <v>0</v>
      </c>
    </row>
    <row r="880" spans="1:16" ht="29" outlineLevel="1" x14ac:dyDescent="0.25">
      <c r="A880" s="1131" t="str">
        <f t="shared" si="140"/>
        <v>HO
DPR-8</v>
      </c>
      <c r="B880" s="1132" t="str">
        <f t="shared" si="140"/>
        <v>Replacement of Fire Tenders at Various Power Stations of Mahagenco</v>
      </c>
      <c r="C880" s="1131" t="str">
        <f t="shared" si="140"/>
        <v>MERC/CAPEX/20172018/4653</v>
      </c>
      <c r="D880" s="1133">
        <f t="shared" si="140"/>
        <v>43052</v>
      </c>
      <c r="E880" s="1134">
        <f t="shared" si="140"/>
        <v>1.25</v>
      </c>
      <c r="F880" s="1135">
        <f t="shared" si="130"/>
        <v>0</v>
      </c>
      <c r="G880" s="1135">
        <f t="shared" si="131"/>
        <v>0</v>
      </c>
      <c r="H880" s="1140">
        <f t="shared" si="134"/>
        <v>0</v>
      </c>
      <c r="I880" s="1135">
        <v>0</v>
      </c>
      <c r="J880" s="1135">
        <v>0</v>
      </c>
      <c r="K880" s="1140"/>
      <c r="L880" s="1140"/>
      <c r="M880" s="1140">
        <f t="shared" si="139"/>
        <v>0</v>
      </c>
      <c r="N880" s="1140">
        <f t="shared" si="136"/>
        <v>0</v>
      </c>
      <c r="O880" s="1148">
        <f t="shared" si="132"/>
        <v>0</v>
      </c>
      <c r="P880" s="1054">
        <f t="shared" si="133"/>
        <v>0</v>
      </c>
    </row>
    <row r="881" spans="1:16" ht="29" outlineLevel="1" x14ac:dyDescent="0.25">
      <c r="A881" s="1137" t="str">
        <f t="shared" si="140"/>
        <v>HO
DPR-8.1</v>
      </c>
      <c r="B881" s="1138" t="str">
        <f t="shared" si="140"/>
        <v>Advance Multipurpose Fire Tender</v>
      </c>
      <c r="C881" s="1137" t="str">
        <f t="shared" si="140"/>
        <v>MERC/CAPEX/20172018/4653</v>
      </c>
      <c r="D881" s="1053">
        <f t="shared" si="140"/>
        <v>43052</v>
      </c>
      <c r="E881" s="1139">
        <f t="shared" si="140"/>
        <v>0</v>
      </c>
      <c r="F881" s="1135">
        <f t="shared" si="130"/>
        <v>0</v>
      </c>
      <c r="G881" s="1135">
        <f t="shared" si="131"/>
        <v>0</v>
      </c>
      <c r="H881" s="1140">
        <f t="shared" si="134"/>
        <v>0</v>
      </c>
      <c r="I881" s="1135">
        <v>0</v>
      </c>
      <c r="J881" s="1135">
        <v>0</v>
      </c>
      <c r="K881" s="1140"/>
      <c r="L881" s="1140"/>
      <c r="M881" s="1140">
        <f t="shared" si="139"/>
        <v>0</v>
      </c>
      <c r="N881" s="1140">
        <f t="shared" si="136"/>
        <v>0</v>
      </c>
      <c r="O881" s="1148">
        <f t="shared" si="132"/>
        <v>0</v>
      </c>
      <c r="P881" s="1054">
        <f t="shared" si="133"/>
        <v>0</v>
      </c>
    </row>
    <row r="882" spans="1:16" ht="29" outlineLevel="1" x14ac:dyDescent="0.25">
      <c r="A882" s="1137" t="str">
        <f t="shared" si="140"/>
        <v>HO
DPR-8.2</v>
      </c>
      <c r="B882" s="1138" t="str">
        <f t="shared" si="140"/>
        <v>Normal Multipurpose Fire Tender</v>
      </c>
      <c r="C882" s="1137" t="str">
        <f t="shared" si="140"/>
        <v>MERC/CAPEX/20172018/4653</v>
      </c>
      <c r="D882" s="1053">
        <f t="shared" si="140"/>
        <v>43052</v>
      </c>
      <c r="E882" s="1139">
        <f t="shared" si="140"/>
        <v>1.25</v>
      </c>
      <c r="F882" s="1135">
        <f t="shared" si="130"/>
        <v>0</v>
      </c>
      <c r="G882" s="1135">
        <f t="shared" si="131"/>
        <v>0</v>
      </c>
      <c r="H882" s="1140">
        <f t="shared" si="134"/>
        <v>0</v>
      </c>
      <c r="I882" s="1135">
        <v>0</v>
      </c>
      <c r="J882" s="1135">
        <v>0</v>
      </c>
      <c r="K882" s="1140"/>
      <c r="L882" s="1140"/>
      <c r="M882" s="1140">
        <f t="shared" si="139"/>
        <v>0</v>
      </c>
      <c r="N882" s="1140">
        <f t="shared" si="136"/>
        <v>0</v>
      </c>
      <c r="O882" s="1148">
        <f t="shared" si="132"/>
        <v>0</v>
      </c>
      <c r="P882" s="1054">
        <f t="shared" si="133"/>
        <v>0</v>
      </c>
    </row>
    <row r="883" spans="1:16" outlineLevel="1" x14ac:dyDescent="0.25">
      <c r="A883" s="1137">
        <f t="shared" si="140"/>
        <v>0</v>
      </c>
      <c r="B883" s="1138" t="str">
        <f t="shared" si="140"/>
        <v>IDC</v>
      </c>
      <c r="C883" s="1137" t="str">
        <f t="shared" si="140"/>
        <v>MERC/CAPEX/20172018/4653</v>
      </c>
      <c r="D883" s="1053">
        <f t="shared" si="140"/>
        <v>43052</v>
      </c>
      <c r="E883" s="1139">
        <f t="shared" si="140"/>
        <v>0</v>
      </c>
      <c r="F883" s="1135">
        <f t="shared" si="130"/>
        <v>0</v>
      </c>
      <c r="G883" s="1135">
        <f t="shared" si="131"/>
        <v>0</v>
      </c>
      <c r="H883" s="1140">
        <f t="shared" si="134"/>
        <v>0</v>
      </c>
      <c r="I883" s="1135">
        <v>0</v>
      </c>
      <c r="J883" s="1135">
        <v>0</v>
      </c>
      <c r="K883" s="1140"/>
      <c r="L883" s="1140"/>
      <c r="M883" s="1140">
        <f t="shared" si="139"/>
        <v>0</v>
      </c>
      <c r="N883" s="1140">
        <f t="shared" si="136"/>
        <v>0</v>
      </c>
      <c r="O883" s="1148">
        <f t="shared" si="132"/>
        <v>0</v>
      </c>
      <c r="P883" s="1054">
        <f t="shared" si="133"/>
        <v>0</v>
      </c>
    </row>
    <row r="884" spans="1:16" ht="43.5" outlineLevel="1" x14ac:dyDescent="0.25">
      <c r="A884" s="1131">
        <f t="shared" si="140"/>
        <v>18</v>
      </c>
      <c r="B884" s="1132" t="str">
        <f t="shared" si="140"/>
        <v>Refurbishment of cooling and drainage water system along with replacement of 5 no's of cooling water pumps by new stage -IV KGSC Pophali</v>
      </c>
      <c r="C884" s="1131" t="str">
        <f t="shared" si="140"/>
        <v>MERC/CAPEX/2023-2024/MSPGCL/0201</v>
      </c>
      <c r="D884" s="1133">
        <f t="shared" si="140"/>
        <v>45372</v>
      </c>
      <c r="E884" s="1134">
        <f t="shared" si="140"/>
        <v>0</v>
      </c>
      <c r="F884" s="1135">
        <f t="shared" si="130"/>
        <v>0</v>
      </c>
      <c r="G884" s="1135">
        <f t="shared" si="131"/>
        <v>0</v>
      </c>
      <c r="H884" s="1140">
        <f t="shared" si="134"/>
        <v>0</v>
      </c>
      <c r="I884" s="1135">
        <v>0</v>
      </c>
      <c r="J884" s="1135">
        <v>0</v>
      </c>
      <c r="K884" s="1140"/>
      <c r="L884" s="1140"/>
      <c r="M884" s="1140">
        <f t="shared" si="139"/>
        <v>0</v>
      </c>
      <c r="N884" s="1140">
        <f t="shared" si="136"/>
        <v>0</v>
      </c>
      <c r="O884" s="1148">
        <f t="shared" si="132"/>
        <v>0</v>
      </c>
      <c r="P884" s="1054">
        <f t="shared" si="133"/>
        <v>0</v>
      </c>
    </row>
    <row r="885" spans="1:16" ht="43.5" outlineLevel="1" x14ac:dyDescent="0.25">
      <c r="A885" s="1143">
        <f t="shared" si="140"/>
        <v>0</v>
      </c>
      <c r="B885" s="1157" t="str">
        <f t="shared" si="140"/>
        <v>Refurbishment of cooling and drainage water system along with replacement of 5 no's of cooling water pumps by new stage -IV KGSC Pophali</v>
      </c>
      <c r="C885" s="967" t="str">
        <f t="shared" si="140"/>
        <v>MERC/CAPEX/2023-2024/MSPGCL/0201</v>
      </c>
      <c r="D885" s="1052">
        <f t="shared" si="140"/>
        <v>45372</v>
      </c>
      <c r="E885" s="1162">
        <f t="shared" si="140"/>
        <v>0</v>
      </c>
      <c r="F885" s="1135">
        <f t="shared" si="130"/>
        <v>27.83</v>
      </c>
      <c r="G885" s="1135">
        <f t="shared" si="131"/>
        <v>27.83</v>
      </c>
      <c r="H885" s="1146">
        <f t="shared" si="134"/>
        <v>0</v>
      </c>
      <c r="I885" s="1147">
        <v>0</v>
      </c>
      <c r="J885" s="1147">
        <v>0</v>
      </c>
      <c r="K885" s="1146"/>
      <c r="L885" s="1146"/>
      <c r="M885" s="1146">
        <f t="shared" si="139"/>
        <v>0</v>
      </c>
      <c r="N885" s="1146">
        <f t="shared" si="136"/>
        <v>0</v>
      </c>
      <c r="O885" s="1148"/>
      <c r="P885" s="1054"/>
    </row>
    <row r="886" spans="1:16" outlineLevel="1" x14ac:dyDescent="0.25">
      <c r="A886" s="1143">
        <f t="shared" ref="A886:E886" si="141">A683</f>
        <v>0</v>
      </c>
      <c r="B886" s="1157" t="str">
        <f t="shared" si="141"/>
        <v>IDC</v>
      </c>
      <c r="C886" s="967" t="str">
        <f t="shared" si="141"/>
        <v>MERC/CAPEX/2023-2024/MSPGCL/0201</v>
      </c>
      <c r="D886" s="1052">
        <f t="shared" si="141"/>
        <v>45372</v>
      </c>
      <c r="E886" s="1162">
        <f t="shared" si="141"/>
        <v>0</v>
      </c>
      <c r="F886" s="1135">
        <f t="shared" ref="F886" si="142">F683+I683</f>
        <v>0</v>
      </c>
      <c r="G886" s="1135">
        <f t="shared" ref="G886" si="143">G683+M683</f>
        <v>0</v>
      </c>
      <c r="H886" s="1146">
        <f t="shared" si="134"/>
        <v>0</v>
      </c>
      <c r="I886" s="1147">
        <v>0</v>
      </c>
      <c r="J886" s="1147">
        <v>0</v>
      </c>
      <c r="K886" s="1146"/>
      <c r="L886" s="1146"/>
      <c r="M886" s="1146">
        <f t="shared" si="139"/>
        <v>0</v>
      </c>
      <c r="N886" s="1146">
        <f t="shared" si="136"/>
        <v>0</v>
      </c>
      <c r="O886" s="1148"/>
      <c r="P886" s="1054"/>
    </row>
    <row r="887" spans="1:16" outlineLevel="1" x14ac:dyDescent="0.25">
      <c r="A887" s="967"/>
      <c r="B887" s="968"/>
      <c r="C887" s="967"/>
      <c r="D887" s="1052"/>
      <c r="E887" s="1162"/>
      <c r="F887" s="1146"/>
      <c r="G887" s="1146"/>
      <c r="H887" s="1146"/>
      <c r="I887" s="1147">
        <v>0</v>
      </c>
      <c r="J887" s="1147">
        <v>0</v>
      </c>
      <c r="K887" s="1146"/>
      <c r="L887" s="1146"/>
      <c r="M887" s="1146"/>
      <c r="N887" s="1146"/>
      <c r="O887" s="1148"/>
      <c r="P887" s="1054"/>
    </row>
    <row r="888" spans="1:16" outlineLevel="1" x14ac:dyDescent="0.25">
      <c r="A888" s="967">
        <f t="shared" ref="A888:E903" si="144">A685</f>
        <v>0</v>
      </c>
      <c r="B888" s="974" t="str">
        <f t="shared" si="144"/>
        <v>(ii) Yet to be submitted to MERC</v>
      </c>
      <c r="C888" s="967">
        <f t="shared" si="144"/>
        <v>0</v>
      </c>
      <c r="D888" s="1052" t="str">
        <f t="shared" si="144"/>
        <v>-</v>
      </c>
      <c r="E888" s="1162">
        <f t="shared" si="144"/>
        <v>0</v>
      </c>
      <c r="F888" s="1146">
        <f>F685+I685</f>
        <v>0</v>
      </c>
      <c r="G888" s="1146">
        <f>G685+M685</f>
        <v>0</v>
      </c>
      <c r="H888" s="1146">
        <f t="shared" ref="H888:H914" si="145">F888-G888</f>
        <v>0</v>
      </c>
      <c r="I888" s="1147">
        <v>0</v>
      </c>
      <c r="J888" s="1147">
        <v>0</v>
      </c>
      <c r="K888" s="1146"/>
      <c r="L888" s="1146"/>
      <c r="M888" s="1146">
        <f t="shared" ref="M888:M914" si="146">SUM(J888:L888)</f>
        <v>0</v>
      </c>
      <c r="N888" s="1146">
        <f t="shared" ref="N888:N914" si="147">H888+I888-M888</f>
        <v>0</v>
      </c>
    </row>
    <row r="889" spans="1:16" ht="29" outlineLevel="1" x14ac:dyDescent="0.25">
      <c r="A889" s="1143">
        <f t="shared" si="144"/>
        <v>19</v>
      </c>
      <c r="B889" s="1142" t="str">
        <f t="shared" si="144"/>
        <v>Refurbishment of GIS T155 as per M4 Schedule at KGSC Stage-IV, Pophali</v>
      </c>
      <c r="C889" s="1143" t="str">
        <f t="shared" si="144"/>
        <v>Yet to be approved</v>
      </c>
      <c r="D889" s="1144" t="str">
        <f t="shared" si="144"/>
        <v>-</v>
      </c>
      <c r="E889" s="1145">
        <f t="shared" si="144"/>
        <v>0</v>
      </c>
      <c r="F889" s="1146">
        <f>F686+I686</f>
        <v>0</v>
      </c>
      <c r="G889" s="1146">
        <f>G686+M686</f>
        <v>0</v>
      </c>
      <c r="H889" s="1146">
        <f t="shared" si="145"/>
        <v>0</v>
      </c>
      <c r="I889" s="1147">
        <v>0</v>
      </c>
      <c r="J889" s="1147">
        <v>0</v>
      </c>
      <c r="K889" s="1146"/>
      <c r="L889" s="1146"/>
      <c r="M889" s="1146">
        <f t="shared" si="146"/>
        <v>0</v>
      </c>
      <c r="N889" s="1146">
        <f t="shared" si="147"/>
        <v>0</v>
      </c>
    </row>
    <row r="890" spans="1:16" outlineLevel="1" x14ac:dyDescent="0.25">
      <c r="A890" s="967">
        <f t="shared" si="144"/>
        <v>19.100000000000001</v>
      </c>
      <c r="B890" s="968" t="str">
        <f t="shared" si="144"/>
        <v>Refurbishment of GIS T155 as per M4 Schedule at KGSC Stage-IV, Pophali</v>
      </c>
      <c r="C890" s="967">
        <f t="shared" si="144"/>
        <v>0</v>
      </c>
      <c r="D890" s="1052" t="str">
        <f t="shared" si="144"/>
        <v>-</v>
      </c>
      <c r="E890" s="1162">
        <f t="shared" si="144"/>
        <v>0</v>
      </c>
      <c r="F890" s="1146">
        <f>F687+I687</f>
        <v>0</v>
      </c>
      <c r="G890" s="1146">
        <f>G687+M687</f>
        <v>0</v>
      </c>
      <c r="H890" s="1146">
        <f t="shared" si="145"/>
        <v>0</v>
      </c>
      <c r="I890" s="1147">
        <v>49.08</v>
      </c>
      <c r="J890" s="1147">
        <v>49.08</v>
      </c>
      <c r="K890" s="1146"/>
      <c r="L890" s="1146"/>
      <c r="M890" s="1146">
        <f t="shared" si="146"/>
        <v>49.08</v>
      </c>
      <c r="N890" s="1146">
        <f t="shared" si="147"/>
        <v>0</v>
      </c>
    </row>
    <row r="891" spans="1:16" outlineLevel="1" x14ac:dyDescent="0.25">
      <c r="A891" s="1143">
        <f t="shared" si="144"/>
        <v>20</v>
      </c>
      <c r="B891" s="1142" t="str">
        <f t="shared" si="144"/>
        <v>Various Civil work as per IB recommendation at KGSC, Pophali</v>
      </c>
      <c r="C891" s="1143" t="str">
        <f t="shared" si="144"/>
        <v>Yet to be approved</v>
      </c>
      <c r="D891" s="1144" t="str">
        <f t="shared" si="144"/>
        <v>-</v>
      </c>
      <c r="E891" s="1145">
        <f t="shared" si="144"/>
        <v>0</v>
      </c>
      <c r="F891" s="1146">
        <f>F688+I688</f>
        <v>0</v>
      </c>
      <c r="G891" s="1146">
        <f>G688+M688</f>
        <v>0</v>
      </c>
      <c r="H891" s="1146">
        <f t="shared" si="145"/>
        <v>0</v>
      </c>
      <c r="I891" s="1147">
        <v>0</v>
      </c>
      <c r="J891" s="1147">
        <v>0</v>
      </c>
      <c r="K891" s="1146"/>
      <c r="L891" s="1146"/>
      <c r="M891" s="1146">
        <f t="shared" si="146"/>
        <v>0</v>
      </c>
      <c r="N891" s="1146">
        <f t="shared" si="147"/>
        <v>0</v>
      </c>
    </row>
    <row r="892" spans="1:16" outlineLevel="1" x14ac:dyDescent="0.25">
      <c r="A892" s="967">
        <f t="shared" si="144"/>
        <v>20.100000000000001</v>
      </c>
      <c r="B892" s="968" t="str">
        <f t="shared" si="144"/>
        <v>Various Civil work as per IB recommendation at KGSC, Pophali</v>
      </c>
      <c r="C892" s="967">
        <f t="shared" si="144"/>
        <v>0</v>
      </c>
      <c r="D892" s="1052" t="str">
        <f t="shared" si="144"/>
        <v>-</v>
      </c>
      <c r="E892" s="1162">
        <f t="shared" si="144"/>
        <v>0</v>
      </c>
      <c r="F892" s="1146">
        <f>F689+I689</f>
        <v>6</v>
      </c>
      <c r="G892" s="1146">
        <f>G689+M689</f>
        <v>10.5</v>
      </c>
      <c r="H892" s="1146">
        <f t="shared" si="145"/>
        <v>-4.5</v>
      </c>
      <c r="I892" s="1147">
        <v>2.4500000000000002</v>
      </c>
      <c r="J892" s="1147">
        <v>0</v>
      </c>
      <c r="K892" s="1146"/>
      <c r="L892" s="1146"/>
      <c r="M892" s="1146">
        <f t="shared" si="146"/>
        <v>0</v>
      </c>
      <c r="N892" s="1146">
        <f t="shared" si="147"/>
        <v>-2.0499999999999998</v>
      </c>
    </row>
    <row r="893" spans="1:16" outlineLevel="1" x14ac:dyDescent="0.25">
      <c r="A893" s="967">
        <f t="shared" si="144"/>
        <v>20.2</v>
      </c>
      <c r="B893" s="968" t="str">
        <f t="shared" si="144"/>
        <v>construction of chainlink caging along entrance of St-I&amp;II, St-III &amp; St-IV</v>
      </c>
      <c r="C893" s="967">
        <f t="shared" si="144"/>
        <v>0</v>
      </c>
      <c r="D893" s="1052" t="str">
        <f t="shared" si="144"/>
        <v>-</v>
      </c>
      <c r="E893" s="1162">
        <f t="shared" si="144"/>
        <v>0</v>
      </c>
      <c r="F893" s="1146">
        <f t="shared" ref="F893:F956" si="148">F690+I690</f>
        <v>4.5</v>
      </c>
      <c r="G893" s="1146">
        <f t="shared" ref="G893:G956" si="149">G690+M690</f>
        <v>0</v>
      </c>
      <c r="H893" s="1146">
        <f t="shared" si="145"/>
        <v>4.5</v>
      </c>
      <c r="I893" s="1147">
        <v>2.0299999999999998</v>
      </c>
      <c r="J893" s="1147">
        <v>0</v>
      </c>
      <c r="K893" s="1146"/>
      <c r="L893" s="1146"/>
      <c r="M893" s="1146">
        <f t="shared" si="146"/>
        <v>0</v>
      </c>
      <c r="N893" s="1146">
        <f t="shared" si="147"/>
        <v>6.5299999999999994</v>
      </c>
    </row>
    <row r="894" spans="1:16" outlineLevel="1" x14ac:dyDescent="0.25">
      <c r="A894" s="967">
        <f t="shared" si="144"/>
        <v>21</v>
      </c>
      <c r="B894" s="968" t="str">
        <f t="shared" si="144"/>
        <v>Stabilization and Mitigation of Landslide Prone Areas at KGSC, Mahagenco, Pophali</v>
      </c>
      <c r="C894" s="967" t="str">
        <f t="shared" si="144"/>
        <v>Yet to be approved</v>
      </c>
      <c r="D894" s="1052" t="str">
        <f t="shared" si="144"/>
        <v>-</v>
      </c>
      <c r="E894" s="1162">
        <f t="shared" si="144"/>
        <v>0</v>
      </c>
      <c r="F894" s="1146">
        <f t="shared" si="148"/>
        <v>0</v>
      </c>
      <c r="G894" s="1146">
        <f t="shared" si="149"/>
        <v>0</v>
      </c>
      <c r="H894" s="1146">
        <f t="shared" si="145"/>
        <v>0</v>
      </c>
      <c r="I894" s="1147">
        <v>0</v>
      </c>
      <c r="J894" s="1147">
        <v>0</v>
      </c>
      <c r="K894" s="1146"/>
      <c r="L894" s="1146"/>
      <c r="M894" s="1146">
        <f t="shared" si="146"/>
        <v>0</v>
      </c>
      <c r="N894" s="1146">
        <f t="shared" si="147"/>
        <v>0</v>
      </c>
    </row>
    <row r="895" spans="1:16" outlineLevel="1" x14ac:dyDescent="0.25">
      <c r="A895" s="967">
        <f t="shared" si="144"/>
        <v>21.1</v>
      </c>
      <c r="B895" s="968" t="str">
        <f t="shared" si="144"/>
        <v>Stabilization and Mitigation of Landslide Prone Areas</v>
      </c>
      <c r="C895" s="967">
        <f t="shared" si="144"/>
        <v>0</v>
      </c>
      <c r="D895" s="1052" t="str">
        <f t="shared" si="144"/>
        <v>-</v>
      </c>
      <c r="E895" s="1162">
        <f t="shared" si="144"/>
        <v>0</v>
      </c>
      <c r="F895" s="1146">
        <f t="shared" si="148"/>
        <v>17</v>
      </c>
      <c r="G895" s="1146">
        <f t="shared" si="149"/>
        <v>18</v>
      </c>
      <c r="H895" s="1146">
        <f t="shared" si="145"/>
        <v>-1</v>
      </c>
      <c r="I895" s="1147">
        <v>5.6</v>
      </c>
      <c r="J895" s="1147">
        <v>5.6</v>
      </c>
      <c r="K895" s="1146"/>
      <c r="L895" s="1146"/>
      <c r="M895" s="1146">
        <f t="shared" si="146"/>
        <v>5.6</v>
      </c>
      <c r="N895" s="1146">
        <f t="shared" si="147"/>
        <v>-1</v>
      </c>
    </row>
    <row r="896" spans="1:16" outlineLevel="1" x14ac:dyDescent="0.25">
      <c r="A896" s="967">
        <f t="shared" si="144"/>
        <v>21.2</v>
      </c>
      <c r="B896" s="968" t="str">
        <f t="shared" si="144"/>
        <v>Construction of retaining wall</v>
      </c>
      <c r="C896" s="967">
        <f t="shared" si="144"/>
        <v>0</v>
      </c>
      <c r="D896" s="1052" t="str">
        <f t="shared" si="144"/>
        <v>-</v>
      </c>
      <c r="E896" s="1162">
        <f t="shared" si="144"/>
        <v>0</v>
      </c>
      <c r="F896" s="1146">
        <f t="shared" si="148"/>
        <v>5</v>
      </c>
      <c r="G896" s="1146">
        <f t="shared" si="149"/>
        <v>5</v>
      </c>
      <c r="H896" s="1146">
        <f t="shared" si="145"/>
        <v>0</v>
      </c>
      <c r="I896" s="1147">
        <v>1.9</v>
      </c>
      <c r="J896" s="1147">
        <v>1.9</v>
      </c>
      <c r="K896" s="1146"/>
      <c r="L896" s="1146"/>
      <c r="M896" s="1146">
        <f t="shared" si="146"/>
        <v>1.9</v>
      </c>
      <c r="N896" s="1146">
        <f t="shared" si="147"/>
        <v>0</v>
      </c>
    </row>
    <row r="897" spans="1:14" outlineLevel="1" x14ac:dyDescent="0.25">
      <c r="A897" s="967">
        <f t="shared" si="144"/>
        <v>21.3</v>
      </c>
      <c r="B897" s="968" t="str">
        <f t="shared" si="144"/>
        <v>Dredging river and nallah</v>
      </c>
      <c r="C897" s="967">
        <f t="shared" si="144"/>
        <v>0</v>
      </c>
      <c r="D897" s="1052" t="str">
        <f t="shared" si="144"/>
        <v>-</v>
      </c>
      <c r="E897" s="1162">
        <f t="shared" si="144"/>
        <v>0</v>
      </c>
      <c r="F897" s="1146">
        <f t="shared" si="148"/>
        <v>0.4</v>
      </c>
      <c r="G897" s="1146">
        <f t="shared" si="149"/>
        <v>0.4</v>
      </c>
      <c r="H897" s="1146">
        <f t="shared" si="145"/>
        <v>0</v>
      </c>
      <c r="I897" s="1147">
        <v>0</v>
      </c>
      <c r="J897" s="1147">
        <v>0</v>
      </c>
      <c r="K897" s="1146"/>
      <c r="L897" s="1146"/>
      <c r="M897" s="1146">
        <f t="shared" si="146"/>
        <v>0</v>
      </c>
      <c r="N897" s="1146">
        <f t="shared" si="147"/>
        <v>0</v>
      </c>
    </row>
    <row r="898" spans="1:14" ht="29" outlineLevel="1" x14ac:dyDescent="0.25">
      <c r="A898" s="1143">
        <f t="shared" si="144"/>
        <v>22</v>
      </c>
      <c r="B898" s="1142" t="str">
        <f t="shared" si="144"/>
        <v>Various Performance Improvement related schemes for FY 2026-27 at KGSC, Pophali</v>
      </c>
      <c r="C898" s="1143" t="str">
        <f t="shared" si="144"/>
        <v>Yet to be approved</v>
      </c>
      <c r="D898" s="1144" t="str">
        <f t="shared" si="144"/>
        <v>-</v>
      </c>
      <c r="E898" s="1145">
        <f t="shared" si="144"/>
        <v>0</v>
      </c>
      <c r="F898" s="1146">
        <f t="shared" si="148"/>
        <v>0</v>
      </c>
      <c r="G898" s="1146">
        <f t="shared" si="149"/>
        <v>0</v>
      </c>
      <c r="H898" s="1146">
        <f t="shared" si="145"/>
        <v>0</v>
      </c>
      <c r="I898" s="1147">
        <v>0</v>
      </c>
      <c r="J898" s="1147">
        <v>0</v>
      </c>
      <c r="K898" s="1146"/>
      <c r="L898" s="1146"/>
      <c r="M898" s="1146">
        <f t="shared" si="146"/>
        <v>0</v>
      </c>
      <c r="N898" s="1146">
        <f t="shared" si="147"/>
        <v>0</v>
      </c>
    </row>
    <row r="899" spans="1:14" outlineLevel="1" x14ac:dyDescent="0.25">
      <c r="A899" s="967">
        <f t="shared" si="144"/>
        <v>22.1</v>
      </c>
      <c r="B899" s="968" t="str">
        <f t="shared" si="144"/>
        <v>Supply of New Runner for Francis Turbine 80 MW at KGSC Stage-III</v>
      </c>
      <c r="C899" s="967">
        <f t="shared" si="144"/>
        <v>0</v>
      </c>
      <c r="D899" s="1052" t="str">
        <f t="shared" si="144"/>
        <v>-</v>
      </c>
      <c r="E899" s="1162">
        <f t="shared" si="144"/>
        <v>0</v>
      </c>
      <c r="F899" s="1146">
        <f t="shared" si="148"/>
        <v>0</v>
      </c>
      <c r="G899" s="1146">
        <f t="shared" si="149"/>
        <v>0</v>
      </c>
      <c r="H899" s="1146">
        <f t="shared" si="145"/>
        <v>0</v>
      </c>
      <c r="I899" s="1147">
        <v>11</v>
      </c>
      <c r="J899" s="1147">
        <v>11</v>
      </c>
      <c r="K899" s="1146"/>
      <c r="L899" s="1146"/>
      <c r="M899" s="1146">
        <f t="shared" si="146"/>
        <v>11</v>
      </c>
      <c r="N899" s="1146">
        <f t="shared" si="147"/>
        <v>0</v>
      </c>
    </row>
    <row r="900" spans="1:14" outlineLevel="1" x14ac:dyDescent="0.25">
      <c r="A900" s="967">
        <f t="shared" si="144"/>
        <v>22.2</v>
      </c>
      <c r="B900" s="968" t="str">
        <f t="shared" si="144"/>
        <v>Supply of 2 Nos. injector along with injector shaft for Stage-I Units (70 MW) at Stage I &amp; II  KGSC, Pophali .</v>
      </c>
      <c r="C900" s="967">
        <f t="shared" si="144"/>
        <v>0</v>
      </c>
      <c r="D900" s="1052" t="str">
        <f t="shared" si="144"/>
        <v>-</v>
      </c>
      <c r="E900" s="1162">
        <f t="shared" si="144"/>
        <v>0</v>
      </c>
      <c r="F900" s="1146">
        <f t="shared" si="148"/>
        <v>0</v>
      </c>
      <c r="G900" s="1146">
        <f t="shared" si="149"/>
        <v>0</v>
      </c>
      <c r="H900" s="1146">
        <f t="shared" si="145"/>
        <v>0</v>
      </c>
      <c r="I900" s="1147">
        <v>4</v>
      </c>
      <c r="J900" s="1147">
        <v>4</v>
      </c>
      <c r="K900" s="1146"/>
      <c r="L900" s="1146"/>
      <c r="M900" s="1146">
        <f t="shared" si="146"/>
        <v>4</v>
      </c>
      <c r="N900" s="1146">
        <f t="shared" si="147"/>
        <v>0</v>
      </c>
    </row>
    <row r="901" spans="1:14" outlineLevel="1" x14ac:dyDescent="0.25">
      <c r="A901" s="967">
        <f t="shared" si="144"/>
        <v>22.3</v>
      </c>
      <c r="B901" s="968" t="str">
        <f t="shared" si="144"/>
        <v>Supply of 1 No. injector  for Stage-II Units (80 MW) at Stage I &amp; II  KGSC, Pophali .</v>
      </c>
      <c r="C901" s="967">
        <f t="shared" si="144"/>
        <v>0</v>
      </c>
      <c r="D901" s="1052" t="str">
        <f t="shared" si="144"/>
        <v>-</v>
      </c>
      <c r="E901" s="1162">
        <f t="shared" si="144"/>
        <v>0</v>
      </c>
      <c r="F901" s="1146">
        <f t="shared" si="148"/>
        <v>0</v>
      </c>
      <c r="G901" s="1146">
        <f t="shared" si="149"/>
        <v>0</v>
      </c>
      <c r="H901" s="1146">
        <f t="shared" si="145"/>
        <v>0</v>
      </c>
      <c r="I901" s="1147">
        <v>2</v>
      </c>
      <c r="J901" s="1147">
        <v>2</v>
      </c>
      <c r="K901" s="1146"/>
      <c r="L901" s="1146"/>
      <c r="M901" s="1146">
        <f t="shared" si="146"/>
        <v>2</v>
      </c>
      <c r="N901" s="1146">
        <f t="shared" si="147"/>
        <v>0</v>
      </c>
    </row>
    <row r="902" spans="1:14" outlineLevel="1" x14ac:dyDescent="0.25">
      <c r="A902" s="967">
        <f t="shared" si="144"/>
        <v>22.4</v>
      </c>
      <c r="B902" s="968" t="str">
        <f t="shared" si="144"/>
        <v>Upgradation of AC Chiiler system at Stage I &amp; II</v>
      </c>
      <c r="C902" s="967">
        <f t="shared" si="144"/>
        <v>0</v>
      </c>
      <c r="D902" s="1052" t="str">
        <f t="shared" si="144"/>
        <v>-</v>
      </c>
      <c r="E902" s="1162">
        <f t="shared" si="144"/>
        <v>0</v>
      </c>
      <c r="F902" s="1146">
        <f t="shared" si="148"/>
        <v>0</v>
      </c>
      <c r="G902" s="1146">
        <f t="shared" si="149"/>
        <v>0</v>
      </c>
      <c r="H902" s="1146">
        <f t="shared" si="145"/>
        <v>0</v>
      </c>
      <c r="I902" s="1147">
        <v>7</v>
      </c>
      <c r="J902" s="1147">
        <v>7</v>
      </c>
      <c r="K902" s="1146"/>
      <c r="L902" s="1146"/>
      <c r="M902" s="1146">
        <f t="shared" si="146"/>
        <v>7</v>
      </c>
      <c r="N902" s="1146">
        <f t="shared" si="147"/>
        <v>0</v>
      </c>
    </row>
    <row r="903" spans="1:14" outlineLevel="1" x14ac:dyDescent="0.25">
      <c r="A903" s="967">
        <f t="shared" si="144"/>
        <v>22.5</v>
      </c>
      <c r="B903" s="968" t="str">
        <f t="shared" si="144"/>
        <v>Design, manufacturing, supply, erection, testing and commissioning of LGB and UGB cooler modifications at KGSC Stage I&amp;II</v>
      </c>
      <c r="C903" s="967">
        <f t="shared" si="144"/>
        <v>0</v>
      </c>
      <c r="D903" s="1052" t="str">
        <f t="shared" si="144"/>
        <v>-</v>
      </c>
      <c r="E903" s="1162">
        <f t="shared" si="144"/>
        <v>0</v>
      </c>
      <c r="F903" s="1146">
        <f t="shared" si="148"/>
        <v>0</v>
      </c>
      <c r="G903" s="1146">
        <f t="shared" si="149"/>
        <v>0</v>
      </c>
      <c r="H903" s="1146">
        <f t="shared" si="145"/>
        <v>0</v>
      </c>
      <c r="I903" s="1147">
        <v>5</v>
      </c>
      <c r="J903" s="1147">
        <v>5</v>
      </c>
      <c r="K903" s="1146"/>
      <c r="L903" s="1146"/>
      <c r="M903" s="1146">
        <f t="shared" si="146"/>
        <v>5</v>
      </c>
      <c r="N903" s="1146">
        <f t="shared" si="147"/>
        <v>0</v>
      </c>
    </row>
    <row r="904" spans="1:14" ht="29" outlineLevel="1" x14ac:dyDescent="0.25">
      <c r="A904" s="1143">
        <f t="shared" ref="A904:E919" si="150">A701</f>
        <v>23</v>
      </c>
      <c r="B904" s="1142" t="str">
        <f t="shared" si="150"/>
        <v xml:space="preserve">Replacement of existing Generator transformer of all units (04 x 80 MW) in phase manner (one unit per year) at Stage-III, KGSC </v>
      </c>
      <c r="C904" s="1143" t="str">
        <f t="shared" si="150"/>
        <v>Yet to be approved</v>
      </c>
      <c r="D904" s="1144" t="str">
        <f t="shared" si="150"/>
        <v>-</v>
      </c>
      <c r="E904" s="1145">
        <f t="shared" si="150"/>
        <v>0</v>
      </c>
      <c r="F904" s="1146">
        <f t="shared" si="148"/>
        <v>0</v>
      </c>
      <c r="G904" s="1146">
        <f t="shared" si="149"/>
        <v>0</v>
      </c>
      <c r="H904" s="1146">
        <f t="shared" si="145"/>
        <v>0</v>
      </c>
      <c r="I904" s="1147">
        <v>0</v>
      </c>
      <c r="J904" s="1147">
        <v>0</v>
      </c>
      <c r="K904" s="1146"/>
      <c r="L904" s="1146"/>
      <c r="M904" s="1146">
        <f t="shared" si="146"/>
        <v>0</v>
      </c>
      <c r="N904" s="1146">
        <f t="shared" si="147"/>
        <v>0</v>
      </c>
    </row>
    <row r="905" spans="1:14" outlineLevel="1" x14ac:dyDescent="0.25">
      <c r="A905" s="967">
        <f t="shared" si="150"/>
        <v>23.1</v>
      </c>
      <c r="B905" s="968" t="str">
        <f t="shared" si="150"/>
        <v xml:space="preserve">Replacement of existing Generator transformer of all units (04 x 80 MW) in phase manner (one unit per year) at Stage-III, KGSC </v>
      </c>
      <c r="C905" s="967">
        <f t="shared" si="150"/>
        <v>0</v>
      </c>
      <c r="D905" s="1052" t="str">
        <f t="shared" si="150"/>
        <v>-</v>
      </c>
      <c r="E905" s="1162">
        <f t="shared" si="150"/>
        <v>0</v>
      </c>
      <c r="F905" s="1146">
        <f t="shared" si="148"/>
        <v>0</v>
      </c>
      <c r="G905" s="1146">
        <f t="shared" si="149"/>
        <v>0</v>
      </c>
      <c r="H905" s="1146">
        <f t="shared" si="145"/>
        <v>0</v>
      </c>
      <c r="I905" s="1147">
        <v>30</v>
      </c>
      <c r="J905" s="1147">
        <v>30</v>
      </c>
      <c r="K905" s="1146"/>
      <c r="L905" s="1146"/>
      <c r="M905" s="1146">
        <f t="shared" si="146"/>
        <v>30</v>
      </c>
      <c r="N905" s="1146">
        <f t="shared" si="147"/>
        <v>0</v>
      </c>
    </row>
    <row r="906" spans="1:14" ht="29" outlineLevel="1" x14ac:dyDescent="0.25">
      <c r="A906" s="1143">
        <f t="shared" si="150"/>
        <v>24</v>
      </c>
      <c r="B906" s="1142" t="str">
        <f t="shared" si="150"/>
        <v>Implementation of PLC &amp; SCADA system (DSC based) for all units (04 x 80 MW) units in phase manner (two unit per year) at Stage-III, KGSC</v>
      </c>
      <c r="C906" s="1143" t="str">
        <f t="shared" si="150"/>
        <v>Yet to be approved</v>
      </c>
      <c r="D906" s="1144" t="str">
        <f t="shared" si="150"/>
        <v>-</v>
      </c>
      <c r="E906" s="1145">
        <f t="shared" si="150"/>
        <v>0</v>
      </c>
      <c r="F906" s="1146">
        <f t="shared" si="148"/>
        <v>0</v>
      </c>
      <c r="G906" s="1146">
        <f t="shared" si="149"/>
        <v>0</v>
      </c>
      <c r="H906" s="1146">
        <f t="shared" si="145"/>
        <v>0</v>
      </c>
      <c r="I906" s="1147">
        <v>0</v>
      </c>
      <c r="J906" s="1147">
        <v>0</v>
      </c>
      <c r="K906" s="1146"/>
      <c r="L906" s="1146"/>
      <c r="M906" s="1146">
        <f t="shared" si="146"/>
        <v>0</v>
      </c>
      <c r="N906" s="1146">
        <f t="shared" si="147"/>
        <v>0</v>
      </c>
    </row>
    <row r="907" spans="1:14" outlineLevel="1" x14ac:dyDescent="0.25">
      <c r="A907" s="967">
        <f t="shared" si="150"/>
        <v>24.1</v>
      </c>
      <c r="B907" s="968" t="str">
        <f t="shared" si="150"/>
        <v>Implementation of PLC &amp; SCADA system (DSC based) for all units (04 x 80 MW) units in phase manner (two unit per year) at Stage-III, KGSC</v>
      </c>
      <c r="C907" s="967">
        <f t="shared" si="150"/>
        <v>0</v>
      </c>
      <c r="D907" s="1052" t="str">
        <f t="shared" si="150"/>
        <v>-</v>
      </c>
      <c r="E907" s="1162">
        <f t="shared" si="150"/>
        <v>0</v>
      </c>
      <c r="F907" s="1146">
        <f t="shared" si="148"/>
        <v>0</v>
      </c>
      <c r="G907" s="1146">
        <f t="shared" si="149"/>
        <v>0</v>
      </c>
      <c r="H907" s="1146">
        <f t="shared" si="145"/>
        <v>0</v>
      </c>
      <c r="I907" s="1147">
        <v>15</v>
      </c>
      <c r="J907" s="1147">
        <v>15</v>
      </c>
      <c r="K907" s="1146"/>
      <c r="L907" s="1146"/>
      <c r="M907" s="1146">
        <f t="shared" si="146"/>
        <v>15</v>
      </c>
      <c r="N907" s="1146">
        <f t="shared" si="147"/>
        <v>0</v>
      </c>
    </row>
    <row r="908" spans="1:14" ht="29" outlineLevel="1" x14ac:dyDescent="0.25">
      <c r="A908" s="1143">
        <f t="shared" si="150"/>
        <v>25</v>
      </c>
      <c r="B908" s="1142" t="str">
        <f t="shared" si="150"/>
        <v>Various Performance Improvement related schemes for FY 2027-28 at KGSC, Pophali</v>
      </c>
      <c r="C908" s="1143" t="str">
        <f t="shared" si="150"/>
        <v>Yet to be approved</v>
      </c>
      <c r="D908" s="1144" t="str">
        <f t="shared" si="150"/>
        <v>-</v>
      </c>
      <c r="E908" s="1145">
        <f t="shared" si="150"/>
        <v>0</v>
      </c>
      <c r="F908" s="1146">
        <f t="shared" si="148"/>
        <v>0</v>
      </c>
      <c r="G908" s="1146">
        <f t="shared" si="149"/>
        <v>0</v>
      </c>
      <c r="H908" s="1146">
        <f t="shared" si="145"/>
        <v>0</v>
      </c>
      <c r="I908" s="1147">
        <v>0</v>
      </c>
      <c r="J908" s="1147">
        <v>0</v>
      </c>
      <c r="K908" s="1146"/>
      <c r="L908" s="1146"/>
      <c r="M908" s="1146">
        <f t="shared" si="146"/>
        <v>0</v>
      </c>
      <c r="N908" s="1146">
        <f t="shared" si="147"/>
        <v>0</v>
      </c>
    </row>
    <row r="909" spans="1:14" outlineLevel="1" x14ac:dyDescent="0.25">
      <c r="A909" s="967">
        <f t="shared" si="150"/>
        <v>25.1</v>
      </c>
      <c r="B909" s="968" t="str">
        <f t="shared" si="150"/>
        <v xml:space="preserve">Refurbishment of Stage-1, Unit No-1,2,3 &amp; 4 PLC System and Implementation of SCADA System. </v>
      </c>
      <c r="C909" s="967">
        <f t="shared" si="150"/>
        <v>0</v>
      </c>
      <c r="D909" s="1052" t="str">
        <f t="shared" si="150"/>
        <v>-</v>
      </c>
      <c r="E909" s="1162">
        <f t="shared" si="150"/>
        <v>0</v>
      </c>
      <c r="F909" s="1146">
        <f t="shared" si="148"/>
        <v>0</v>
      </c>
      <c r="G909" s="1146">
        <f t="shared" si="149"/>
        <v>0</v>
      </c>
      <c r="H909" s="1146">
        <f t="shared" si="145"/>
        <v>0</v>
      </c>
      <c r="I909" s="1147">
        <v>0</v>
      </c>
      <c r="J909" s="1147">
        <v>0</v>
      </c>
      <c r="K909" s="1146"/>
      <c r="L909" s="1146"/>
      <c r="M909" s="1146">
        <f t="shared" si="146"/>
        <v>0</v>
      </c>
      <c r="N909" s="1146">
        <f t="shared" si="147"/>
        <v>0</v>
      </c>
    </row>
    <row r="910" spans="1:14" outlineLevel="1" x14ac:dyDescent="0.25">
      <c r="A910" s="967">
        <f t="shared" si="150"/>
        <v>25.2</v>
      </c>
      <c r="B910" s="968" t="str">
        <f t="shared" si="150"/>
        <v>Supply, installation &amp; commissioning of New PLC &amp; Centralog system for all four units at St-IV, KGSC</v>
      </c>
      <c r="C910" s="967">
        <f t="shared" si="150"/>
        <v>0</v>
      </c>
      <c r="D910" s="1052" t="str">
        <f t="shared" si="150"/>
        <v>-</v>
      </c>
      <c r="E910" s="1162">
        <f t="shared" si="150"/>
        <v>0</v>
      </c>
      <c r="F910" s="1146">
        <f t="shared" si="148"/>
        <v>0</v>
      </c>
      <c r="G910" s="1146">
        <f t="shared" si="149"/>
        <v>0</v>
      </c>
      <c r="H910" s="1146">
        <f t="shared" si="145"/>
        <v>0</v>
      </c>
      <c r="I910" s="1147">
        <v>0</v>
      </c>
      <c r="J910" s="1147">
        <v>0</v>
      </c>
      <c r="K910" s="1146"/>
      <c r="L910" s="1146"/>
      <c r="M910" s="1146">
        <f t="shared" si="146"/>
        <v>0</v>
      </c>
      <c r="N910" s="1146">
        <f t="shared" si="147"/>
        <v>0</v>
      </c>
    </row>
    <row r="911" spans="1:14" outlineLevel="1" x14ac:dyDescent="0.25">
      <c r="A911" s="967">
        <f t="shared" si="150"/>
        <v>25.3</v>
      </c>
      <c r="B911" s="968" t="str">
        <f t="shared" si="150"/>
        <v>Supply, installation &amp; commissioning of New excitation system for all four units at St-IV, KGSC</v>
      </c>
      <c r="C911" s="967">
        <f t="shared" si="150"/>
        <v>0</v>
      </c>
      <c r="D911" s="1052" t="str">
        <f t="shared" si="150"/>
        <v>-</v>
      </c>
      <c r="E911" s="1162">
        <f t="shared" si="150"/>
        <v>0</v>
      </c>
      <c r="F911" s="1146">
        <f t="shared" si="148"/>
        <v>0</v>
      </c>
      <c r="G911" s="1146">
        <f t="shared" si="149"/>
        <v>0</v>
      </c>
      <c r="H911" s="1146">
        <f t="shared" si="145"/>
        <v>0</v>
      </c>
      <c r="I911" s="1147">
        <v>0</v>
      </c>
      <c r="J911" s="1147">
        <v>0</v>
      </c>
      <c r="K911" s="1146"/>
      <c r="L911" s="1146"/>
      <c r="M911" s="1146">
        <f t="shared" si="146"/>
        <v>0</v>
      </c>
      <c r="N911" s="1146">
        <f t="shared" si="147"/>
        <v>0</v>
      </c>
    </row>
    <row r="912" spans="1:14" ht="29" outlineLevel="1" x14ac:dyDescent="0.25">
      <c r="A912" s="1143">
        <f t="shared" si="150"/>
        <v>26</v>
      </c>
      <c r="B912" s="1142" t="str">
        <f t="shared" si="150"/>
        <v>Various Performance Improvement related schemes for FY 2028-29 at KGSC, Pophali</v>
      </c>
      <c r="C912" s="1143" t="str">
        <f t="shared" si="150"/>
        <v>Yet to be approved</v>
      </c>
      <c r="D912" s="1144" t="str">
        <f t="shared" si="150"/>
        <v>-</v>
      </c>
      <c r="E912" s="1145">
        <f t="shared" si="150"/>
        <v>0</v>
      </c>
      <c r="F912" s="1146">
        <f t="shared" si="148"/>
        <v>0</v>
      </c>
      <c r="G912" s="1146">
        <f t="shared" si="149"/>
        <v>0</v>
      </c>
      <c r="H912" s="1146">
        <f t="shared" si="145"/>
        <v>0</v>
      </c>
      <c r="I912" s="1147">
        <v>0</v>
      </c>
      <c r="J912" s="1147">
        <v>0</v>
      </c>
      <c r="K912" s="1146"/>
      <c r="L912" s="1146"/>
      <c r="M912" s="1146">
        <f t="shared" si="146"/>
        <v>0</v>
      </c>
      <c r="N912" s="1146">
        <f t="shared" si="147"/>
        <v>0</v>
      </c>
    </row>
    <row r="913" spans="1:14" outlineLevel="1" x14ac:dyDescent="0.25">
      <c r="A913" s="967">
        <f t="shared" si="150"/>
        <v>26.1</v>
      </c>
      <c r="B913" s="968" t="str">
        <f t="shared" si="150"/>
        <v>Upgradation of 11 KV Auxiliary breaker at St-I&amp;II</v>
      </c>
      <c r="C913" s="967">
        <f t="shared" si="150"/>
        <v>0</v>
      </c>
      <c r="D913" s="1052" t="str">
        <f t="shared" si="150"/>
        <v>-</v>
      </c>
      <c r="E913" s="1162">
        <f t="shared" si="150"/>
        <v>0</v>
      </c>
      <c r="F913" s="1146">
        <f t="shared" si="148"/>
        <v>0</v>
      </c>
      <c r="G913" s="1146">
        <f t="shared" si="149"/>
        <v>0</v>
      </c>
      <c r="H913" s="1146">
        <f t="shared" si="145"/>
        <v>0</v>
      </c>
      <c r="I913" s="1147">
        <v>0</v>
      </c>
      <c r="J913" s="1147">
        <v>0</v>
      </c>
      <c r="K913" s="1146"/>
      <c r="L913" s="1146"/>
      <c r="M913" s="1146">
        <f t="shared" si="146"/>
        <v>0</v>
      </c>
      <c r="N913" s="1146">
        <f t="shared" si="147"/>
        <v>0</v>
      </c>
    </row>
    <row r="914" spans="1:14" outlineLevel="1" x14ac:dyDescent="0.25">
      <c r="A914" s="967">
        <f t="shared" si="150"/>
        <v>26.2</v>
      </c>
      <c r="B914" s="968" t="str">
        <f t="shared" si="150"/>
        <v>Supply of Dry Type, 630 KVA 16 KV / 570 V Single Phase Excitation Transformers (Qty. 12 Nos.) at KGSC Stage-IV, Pophali.</v>
      </c>
      <c r="C914" s="967">
        <f t="shared" si="150"/>
        <v>0</v>
      </c>
      <c r="D914" s="1052" t="str">
        <f t="shared" si="150"/>
        <v>-</v>
      </c>
      <c r="E914" s="1162">
        <f t="shared" si="150"/>
        <v>0</v>
      </c>
      <c r="F914" s="1146">
        <f t="shared" si="148"/>
        <v>0</v>
      </c>
      <c r="G914" s="1146">
        <f t="shared" si="149"/>
        <v>0</v>
      </c>
      <c r="H914" s="1146">
        <f t="shared" si="145"/>
        <v>0</v>
      </c>
      <c r="I914" s="1147">
        <v>0</v>
      </c>
      <c r="J914" s="1147">
        <v>0</v>
      </c>
      <c r="K914" s="1146"/>
      <c r="L914" s="1146"/>
      <c r="M914" s="1146">
        <f t="shared" si="146"/>
        <v>0</v>
      </c>
      <c r="N914" s="1146">
        <f t="shared" si="147"/>
        <v>0</v>
      </c>
    </row>
    <row r="915" spans="1:14" outlineLevel="1" x14ac:dyDescent="0.25">
      <c r="A915" s="967">
        <f t="shared" si="150"/>
        <v>26.3</v>
      </c>
      <c r="B915" s="968" t="str">
        <f t="shared" si="150"/>
        <v xml:space="preserve">Supply, Installation &amp; Commissioning of 16.5 KV / 433 V, 5MVA Unit Auxiliary Transformers (Qty. 02) at KGSC Stage-IV. </v>
      </c>
      <c r="C915" s="967">
        <f t="shared" si="150"/>
        <v>0</v>
      </c>
      <c r="D915" s="1052" t="str">
        <f t="shared" si="150"/>
        <v>-</v>
      </c>
      <c r="E915" s="1162">
        <f t="shared" si="150"/>
        <v>0</v>
      </c>
      <c r="F915" s="1146">
        <f t="shared" si="148"/>
        <v>0</v>
      </c>
      <c r="G915" s="1146">
        <f t="shared" si="149"/>
        <v>0</v>
      </c>
      <c r="H915" s="1146">
        <f>F915-G915</f>
        <v>0</v>
      </c>
      <c r="I915" s="1147">
        <v>0</v>
      </c>
      <c r="J915" s="1147">
        <v>0</v>
      </c>
      <c r="K915" s="1146"/>
      <c r="L915" s="1146"/>
      <c r="M915" s="1146">
        <f>SUM(J915:L915)</f>
        <v>0</v>
      </c>
      <c r="N915" s="1146">
        <f>H915+I915-M915</f>
        <v>0</v>
      </c>
    </row>
    <row r="916" spans="1:14" outlineLevel="1" x14ac:dyDescent="0.25">
      <c r="A916" s="967">
        <f t="shared" si="150"/>
        <v>26.4</v>
      </c>
      <c r="B916" s="968" t="str">
        <f t="shared" si="150"/>
        <v>Upgradation of 2.2 KV Auxiliary Breaker with 3.3 KV Breaker along with Auxiliary Transformers at St-I&amp;II.</v>
      </c>
      <c r="C916" s="967">
        <f t="shared" si="150"/>
        <v>0</v>
      </c>
      <c r="D916" s="1052" t="str">
        <f t="shared" si="150"/>
        <v>-</v>
      </c>
      <c r="E916" s="1162">
        <f t="shared" si="150"/>
        <v>0</v>
      </c>
      <c r="F916" s="1146">
        <f t="shared" si="148"/>
        <v>0</v>
      </c>
      <c r="G916" s="1146">
        <f t="shared" si="149"/>
        <v>0</v>
      </c>
      <c r="H916" s="1146">
        <f>F916-G916</f>
        <v>0</v>
      </c>
      <c r="I916" s="1147">
        <v>0</v>
      </c>
      <c r="J916" s="1147">
        <v>0</v>
      </c>
      <c r="K916" s="1146"/>
      <c r="L916" s="1146"/>
      <c r="M916" s="1146">
        <f>SUM(J916:L916)</f>
        <v>0</v>
      </c>
      <c r="N916" s="1146">
        <f>H916+I916-M916</f>
        <v>0</v>
      </c>
    </row>
    <row r="917" spans="1:14" outlineLevel="1" x14ac:dyDescent="0.25">
      <c r="A917" s="967">
        <f t="shared" si="150"/>
        <v>26.5</v>
      </c>
      <c r="B917" s="968" t="str">
        <f t="shared" si="150"/>
        <v>Supply of 11KV Cable alongwith Breaker Panels for Auxiliary Supply from 8-Pole Switchyard Stage- I and II to Stage-IV Powerhouse at KGSC Stage-IV, Pophali.</v>
      </c>
      <c r="C917" s="967">
        <f t="shared" si="150"/>
        <v>0</v>
      </c>
      <c r="D917" s="1052" t="str">
        <f t="shared" si="150"/>
        <v>-</v>
      </c>
      <c r="E917" s="1162">
        <f t="shared" si="150"/>
        <v>0</v>
      </c>
      <c r="F917" s="1146">
        <f t="shared" si="148"/>
        <v>0</v>
      </c>
      <c r="G917" s="1146">
        <f t="shared" si="149"/>
        <v>0</v>
      </c>
      <c r="H917" s="1146">
        <f>F917-G917</f>
        <v>0</v>
      </c>
      <c r="I917" s="1147">
        <v>0</v>
      </c>
      <c r="J917" s="1147">
        <v>0</v>
      </c>
      <c r="K917" s="1146"/>
      <c r="L917" s="1146"/>
      <c r="M917" s="1146">
        <f>SUM(J917:L917)</f>
        <v>0</v>
      </c>
      <c r="N917" s="1146">
        <f>H917+I917-M917</f>
        <v>0</v>
      </c>
    </row>
    <row r="918" spans="1:14" outlineLevel="1" x14ac:dyDescent="0.25">
      <c r="A918" s="967">
        <f t="shared" si="150"/>
        <v>26.6</v>
      </c>
      <c r="B918" s="968" t="str">
        <f t="shared" si="150"/>
        <v>Replacement of 220 KV isolator of Stage II bay at 220 KV Stage I &amp; II Switchyard</v>
      </c>
      <c r="C918" s="967">
        <f t="shared" si="150"/>
        <v>0</v>
      </c>
      <c r="D918" s="1052" t="str">
        <f t="shared" si="150"/>
        <v>-</v>
      </c>
      <c r="E918" s="1162">
        <f t="shared" si="150"/>
        <v>0</v>
      </c>
      <c r="F918" s="1146">
        <f t="shared" si="148"/>
        <v>0</v>
      </c>
      <c r="G918" s="1146">
        <f t="shared" si="149"/>
        <v>0</v>
      </c>
      <c r="H918" s="1146">
        <f>F918-G918</f>
        <v>0</v>
      </c>
      <c r="I918" s="1147">
        <v>0</v>
      </c>
      <c r="J918" s="1147">
        <v>0</v>
      </c>
      <c r="K918" s="1146"/>
      <c r="L918" s="1146"/>
      <c r="M918" s="1146">
        <f>SUM(J918:L918)</f>
        <v>0</v>
      </c>
      <c r="N918" s="1146">
        <f>H918+I918-M918</f>
        <v>0</v>
      </c>
    </row>
    <row r="919" spans="1:14" ht="29" outlineLevel="1" x14ac:dyDescent="0.25">
      <c r="A919" s="1143">
        <f t="shared" si="150"/>
        <v>27</v>
      </c>
      <c r="B919" s="1142" t="str">
        <f t="shared" si="150"/>
        <v>Various Performance Improvement related schemes for FY 2029-30 at KGSC, Pophali</v>
      </c>
      <c r="C919" s="1143" t="str">
        <f t="shared" si="150"/>
        <v>Yet to be approved</v>
      </c>
      <c r="D919" s="1144" t="str">
        <f t="shared" si="150"/>
        <v>-</v>
      </c>
      <c r="E919" s="1145">
        <f t="shared" si="150"/>
        <v>0</v>
      </c>
      <c r="F919" s="1146">
        <f t="shared" si="148"/>
        <v>0</v>
      </c>
      <c r="G919" s="1146">
        <f t="shared" si="149"/>
        <v>0</v>
      </c>
      <c r="H919" s="1146">
        <f>F919-G919</f>
        <v>0</v>
      </c>
      <c r="I919" s="1147">
        <v>0</v>
      </c>
      <c r="J919" s="1147">
        <v>0</v>
      </c>
      <c r="K919" s="1146"/>
      <c r="L919" s="1146"/>
      <c r="M919" s="1146">
        <f>SUM(J919:L919)</f>
        <v>0</v>
      </c>
      <c r="N919" s="1146">
        <f>H919+I919-M919</f>
        <v>0</v>
      </c>
    </row>
    <row r="920" spans="1:14" outlineLevel="1" x14ac:dyDescent="0.25">
      <c r="A920" s="967">
        <f t="shared" ref="A920:E935" si="151">A717</f>
        <v>27.1</v>
      </c>
      <c r="B920" s="968" t="str">
        <f t="shared" si="151"/>
        <v>Design Engineering and manufacturing, supply, erection, commissioning &amp; testing of New Pelton runner for Stage-I units (70 MW) at Stage-I&amp;II, KGSC, Pophali.</v>
      </c>
      <c r="C920" s="967">
        <f t="shared" si="151"/>
        <v>0</v>
      </c>
      <c r="D920" s="1052" t="str">
        <f t="shared" si="151"/>
        <v>-</v>
      </c>
      <c r="E920" s="1162">
        <f t="shared" si="151"/>
        <v>0</v>
      </c>
      <c r="F920" s="1146">
        <f t="shared" si="148"/>
        <v>0</v>
      </c>
      <c r="G920" s="1146">
        <f t="shared" si="149"/>
        <v>0</v>
      </c>
      <c r="H920" s="1146">
        <f t="shared" ref="H920:H983" si="152">F920-G920</f>
        <v>0</v>
      </c>
      <c r="I920" s="1147">
        <v>0</v>
      </c>
      <c r="J920" s="1147">
        <v>0</v>
      </c>
      <c r="K920" s="1146"/>
      <c r="L920" s="1146"/>
      <c r="M920" s="1146">
        <f t="shared" ref="M920:M965" si="153">SUM(J920:L920)</f>
        <v>0</v>
      </c>
      <c r="N920" s="1146">
        <f t="shared" ref="N920:N983" si="154">H920+I920-M920</f>
        <v>0</v>
      </c>
    </row>
    <row r="921" spans="1:14" outlineLevel="1" x14ac:dyDescent="0.25">
      <c r="A921" s="967">
        <f t="shared" si="151"/>
        <v>27.2</v>
      </c>
      <c r="B921" s="968" t="str">
        <f t="shared" si="151"/>
        <v xml:space="preserve">Upgradation of Generator and Generator transformer electromagnetic protection relays with numeric relays for Stage 1 &amp; 2. </v>
      </c>
      <c r="C921" s="967">
        <f t="shared" si="151"/>
        <v>0</v>
      </c>
      <c r="D921" s="1052" t="str">
        <f t="shared" si="151"/>
        <v>-</v>
      </c>
      <c r="E921" s="1162">
        <f t="shared" si="151"/>
        <v>0</v>
      </c>
      <c r="F921" s="1146">
        <f t="shared" si="148"/>
        <v>0</v>
      </c>
      <c r="G921" s="1146">
        <f t="shared" si="149"/>
        <v>0</v>
      </c>
      <c r="H921" s="1146">
        <f t="shared" si="152"/>
        <v>0</v>
      </c>
      <c r="I921" s="1147">
        <v>0</v>
      </c>
      <c r="J921" s="1147">
        <v>0</v>
      </c>
      <c r="K921" s="1146"/>
      <c r="L921" s="1146"/>
      <c r="M921" s="1146">
        <f t="shared" si="153"/>
        <v>0</v>
      </c>
      <c r="N921" s="1146">
        <f t="shared" si="154"/>
        <v>0</v>
      </c>
    </row>
    <row r="922" spans="1:14" outlineLevel="1" x14ac:dyDescent="0.25">
      <c r="A922" s="967">
        <f t="shared" si="151"/>
        <v>27.3</v>
      </c>
      <c r="B922" s="968" t="str">
        <f t="shared" si="151"/>
        <v>Renovation of old system by full proof modern digital governing system, static/brushless excitation system and  generator stator and rotor winding by class 'F' insulation at St-I&amp;II</v>
      </c>
      <c r="C922" s="967">
        <f t="shared" si="151"/>
        <v>0</v>
      </c>
      <c r="D922" s="1052" t="str">
        <f t="shared" si="151"/>
        <v>-</v>
      </c>
      <c r="E922" s="1162">
        <f t="shared" si="151"/>
        <v>0</v>
      </c>
      <c r="F922" s="1146">
        <f t="shared" si="148"/>
        <v>0</v>
      </c>
      <c r="G922" s="1146">
        <f t="shared" si="149"/>
        <v>0</v>
      </c>
      <c r="H922" s="1146">
        <f t="shared" si="152"/>
        <v>0</v>
      </c>
      <c r="I922" s="1147">
        <v>0</v>
      </c>
      <c r="J922" s="1147">
        <v>0</v>
      </c>
      <c r="K922" s="1146"/>
      <c r="L922" s="1146"/>
      <c r="M922" s="1146">
        <f t="shared" si="153"/>
        <v>0</v>
      </c>
      <c r="N922" s="1146">
        <f t="shared" si="154"/>
        <v>0</v>
      </c>
    </row>
    <row r="923" spans="1:14" outlineLevel="1" x14ac:dyDescent="0.25">
      <c r="A923" s="967">
        <f t="shared" si="151"/>
        <v>27.4</v>
      </c>
      <c r="B923" s="968" t="str">
        <f t="shared" si="151"/>
        <v>Design, manufacturing, supply, erection, testing and commissioning of Hydrostatic lubrication system for Units at KGSC Stage I &amp; II, Pophali.</v>
      </c>
      <c r="C923" s="967">
        <f t="shared" si="151"/>
        <v>0</v>
      </c>
      <c r="D923" s="1052" t="str">
        <f t="shared" si="151"/>
        <v>-</v>
      </c>
      <c r="E923" s="1162">
        <f t="shared" si="151"/>
        <v>0</v>
      </c>
      <c r="F923" s="1146">
        <f t="shared" si="148"/>
        <v>0</v>
      </c>
      <c r="G923" s="1146">
        <f t="shared" si="149"/>
        <v>0</v>
      </c>
      <c r="H923" s="1146">
        <f t="shared" si="152"/>
        <v>0</v>
      </c>
      <c r="I923" s="1147">
        <v>0</v>
      </c>
      <c r="J923" s="1147">
        <v>0</v>
      </c>
      <c r="K923" s="1146"/>
      <c r="L923" s="1146"/>
      <c r="M923" s="1146">
        <f t="shared" si="153"/>
        <v>0</v>
      </c>
      <c r="N923" s="1146">
        <f t="shared" si="154"/>
        <v>0</v>
      </c>
    </row>
    <row r="924" spans="1:14" outlineLevel="1" x14ac:dyDescent="0.25">
      <c r="A924" s="967">
        <f t="shared" si="151"/>
        <v>27.5</v>
      </c>
      <c r="B924" s="968" t="str">
        <f t="shared" si="151"/>
        <v>Replacement of CW pumps and Motors along with starter pannel at St-I&amp;II</v>
      </c>
      <c r="C924" s="967">
        <f t="shared" si="151"/>
        <v>0</v>
      </c>
      <c r="D924" s="1052" t="str">
        <f t="shared" si="151"/>
        <v>-</v>
      </c>
      <c r="E924" s="1162">
        <f t="shared" si="151"/>
        <v>0</v>
      </c>
      <c r="F924" s="1146">
        <f t="shared" si="148"/>
        <v>0</v>
      </c>
      <c r="G924" s="1146">
        <f t="shared" si="149"/>
        <v>0</v>
      </c>
      <c r="H924" s="1146">
        <f t="shared" si="152"/>
        <v>0</v>
      </c>
      <c r="I924" s="1147">
        <v>0</v>
      </c>
      <c r="J924" s="1147">
        <v>0</v>
      </c>
      <c r="K924" s="1146"/>
      <c r="L924" s="1146"/>
      <c r="M924" s="1146">
        <f t="shared" si="153"/>
        <v>0</v>
      </c>
      <c r="N924" s="1146">
        <f t="shared" si="154"/>
        <v>0</v>
      </c>
    </row>
    <row r="925" spans="1:14" outlineLevel="1" x14ac:dyDescent="0.25">
      <c r="A925" s="967">
        <f t="shared" si="151"/>
        <v>27.6</v>
      </c>
      <c r="B925" s="968" t="str">
        <f t="shared" si="151"/>
        <v>Supply of Generator air coolers (16 Nos) for Stage II Units (80 MW) at KGSC, Pophali.</v>
      </c>
      <c r="C925" s="967">
        <f t="shared" si="151"/>
        <v>0</v>
      </c>
      <c r="D925" s="1052" t="str">
        <f t="shared" si="151"/>
        <v>-</v>
      </c>
      <c r="E925" s="1162">
        <f t="shared" si="151"/>
        <v>0</v>
      </c>
      <c r="F925" s="1146">
        <f t="shared" si="148"/>
        <v>0</v>
      </c>
      <c r="G925" s="1146">
        <f t="shared" si="149"/>
        <v>0</v>
      </c>
      <c r="H925" s="1146">
        <f t="shared" si="152"/>
        <v>0</v>
      </c>
      <c r="I925" s="1147">
        <v>0</v>
      </c>
      <c r="J925" s="1147">
        <v>0</v>
      </c>
      <c r="K925" s="1146"/>
      <c r="L925" s="1146"/>
      <c r="M925" s="1146">
        <f t="shared" si="153"/>
        <v>0</v>
      </c>
      <c r="N925" s="1146">
        <f t="shared" si="154"/>
        <v>0</v>
      </c>
    </row>
    <row r="926" spans="1:14" outlineLevel="1" x14ac:dyDescent="0.25">
      <c r="A926" s="967">
        <f t="shared" si="151"/>
        <v>27.7</v>
      </c>
      <c r="B926" s="968" t="str">
        <f t="shared" si="151"/>
        <v>Conversion of Stator Core Insulation &amp; Stator Winding from Class ‘B’ to Class ‘F’ for Unit No. 8 (80MW, 11KV, 375RPM, AEG Germany make) of Stage II, KGSC, Pophali on Turnkey Basis.</v>
      </c>
      <c r="C926" s="967">
        <f t="shared" si="151"/>
        <v>0</v>
      </c>
      <c r="D926" s="1052" t="str">
        <f t="shared" si="151"/>
        <v>-</v>
      </c>
      <c r="E926" s="1162">
        <f t="shared" si="151"/>
        <v>0</v>
      </c>
      <c r="F926" s="1146">
        <f t="shared" si="148"/>
        <v>0</v>
      </c>
      <c r="G926" s="1146">
        <f t="shared" si="149"/>
        <v>0</v>
      </c>
      <c r="H926" s="1146">
        <f t="shared" si="152"/>
        <v>0</v>
      </c>
      <c r="I926" s="1147">
        <v>0</v>
      </c>
      <c r="J926" s="1147">
        <v>0</v>
      </c>
      <c r="K926" s="1146"/>
      <c r="L926" s="1146"/>
      <c r="M926" s="1146">
        <f t="shared" si="153"/>
        <v>0</v>
      </c>
      <c r="N926" s="1146">
        <f t="shared" si="154"/>
        <v>0</v>
      </c>
    </row>
    <row r="927" spans="1:14" outlineLevel="1" x14ac:dyDescent="0.25">
      <c r="A927" s="967">
        <f t="shared" si="151"/>
        <v>27.8</v>
      </c>
      <c r="B927" s="968" t="str">
        <f t="shared" si="151"/>
        <v>Up-gradation of existing 'B' class insulation of Generator stator to 'F' class insulation of 2X18MW Koyna Dam Power House, Koynanagar.</v>
      </c>
      <c r="C927" s="967">
        <f t="shared" si="151"/>
        <v>0</v>
      </c>
      <c r="D927" s="1052" t="str">
        <f t="shared" si="151"/>
        <v>-</v>
      </c>
      <c r="E927" s="1162">
        <f t="shared" si="151"/>
        <v>0</v>
      </c>
      <c r="F927" s="1146">
        <f t="shared" si="148"/>
        <v>0</v>
      </c>
      <c r="G927" s="1146">
        <f t="shared" si="149"/>
        <v>0</v>
      </c>
      <c r="H927" s="1146">
        <f t="shared" si="152"/>
        <v>0</v>
      </c>
      <c r="I927" s="1147">
        <v>0</v>
      </c>
      <c r="J927" s="1147">
        <v>0</v>
      </c>
      <c r="K927" s="1146"/>
      <c r="L927" s="1146"/>
      <c r="M927" s="1146">
        <f t="shared" si="153"/>
        <v>0</v>
      </c>
      <c r="N927" s="1146">
        <f t="shared" si="154"/>
        <v>0</v>
      </c>
    </row>
    <row r="928" spans="1:14" outlineLevel="1" x14ac:dyDescent="0.25">
      <c r="A928" s="967">
        <f t="shared" si="151"/>
        <v>27.9</v>
      </c>
      <c r="B928" s="968" t="str">
        <f t="shared" si="151"/>
        <v>Supply and replacement of Generator air cooler system by new higher efficiency coolers for 2X18MW Koyna Dam Power House, Koynanagar.</v>
      </c>
      <c r="C928" s="967">
        <f t="shared" si="151"/>
        <v>0</v>
      </c>
      <c r="D928" s="1052" t="str">
        <f t="shared" si="151"/>
        <v>-</v>
      </c>
      <c r="E928" s="1162">
        <f t="shared" si="151"/>
        <v>0</v>
      </c>
      <c r="F928" s="1146">
        <f t="shared" si="148"/>
        <v>0</v>
      </c>
      <c r="G928" s="1146">
        <f t="shared" si="149"/>
        <v>0</v>
      </c>
      <c r="H928" s="1146">
        <f t="shared" si="152"/>
        <v>0</v>
      </c>
      <c r="I928" s="1147">
        <v>0</v>
      </c>
      <c r="J928" s="1147">
        <v>0</v>
      </c>
      <c r="K928" s="1146"/>
      <c r="L928" s="1146"/>
      <c r="M928" s="1146">
        <f t="shared" si="153"/>
        <v>0</v>
      </c>
      <c r="N928" s="1146">
        <f t="shared" si="154"/>
        <v>0</v>
      </c>
    </row>
    <row r="929" spans="1:14" outlineLevel="1" x14ac:dyDescent="0.25">
      <c r="A929" s="967">
        <f t="shared" si="151"/>
        <v>0</v>
      </c>
      <c r="B929" s="968">
        <f t="shared" si="151"/>
        <v>0</v>
      </c>
      <c r="C929" s="967">
        <f t="shared" si="151"/>
        <v>0</v>
      </c>
      <c r="D929" s="1052" t="str">
        <f t="shared" si="151"/>
        <v>-</v>
      </c>
      <c r="E929" s="1162">
        <f t="shared" si="151"/>
        <v>0</v>
      </c>
      <c r="F929" s="1146">
        <f t="shared" si="148"/>
        <v>0</v>
      </c>
      <c r="G929" s="1146">
        <f t="shared" si="149"/>
        <v>0</v>
      </c>
      <c r="H929" s="1146">
        <f t="shared" si="152"/>
        <v>0</v>
      </c>
      <c r="I929" s="1147">
        <v>0</v>
      </c>
      <c r="J929" s="1147">
        <v>0</v>
      </c>
      <c r="K929" s="1146"/>
      <c r="L929" s="1146"/>
      <c r="M929" s="1146">
        <f t="shared" si="153"/>
        <v>0</v>
      </c>
      <c r="N929" s="1146">
        <f t="shared" si="154"/>
        <v>0</v>
      </c>
    </row>
    <row r="930" spans="1:14" outlineLevel="1" x14ac:dyDescent="0.25">
      <c r="A930" s="967">
        <f t="shared" si="151"/>
        <v>0</v>
      </c>
      <c r="B930" s="1007" t="str">
        <f t="shared" si="151"/>
        <v>B) Non-DPR Schemes</v>
      </c>
      <c r="C930" s="967">
        <f t="shared" si="151"/>
        <v>0</v>
      </c>
      <c r="D930" s="1052" t="str">
        <f t="shared" si="151"/>
        <v>-</v>
      </c>
      <c r="E930" s="1162">
        <f t="shared" si="151"/>
        <v>0</v>
      </c>
      <c r="F930" s="1146">
        <f t="shared" si="148"/>
        <v>0</v>
      </c>
      <c r="G930" s="1146">
        <f t="shared" si="149"/>
        <v>0</v>
      </c>
      <c r="H930" s="1146">
        <f t="shared" si="152"/>
        <v>0</v>
      </c>
      <c r="I930" s="1147">
        <v>0</v>
      </c>
      <c r="J930" s="1147">
        <v>0</v>
      </c>
      <c r="K930" s="1146"/>
      <c r="L930" s="1146"/>
      <c r="M930" s="1146">
        <f t="shared" si="153"/>
        <v>0</v>
      </c>
      <c r="N930" s="1146">
        <f t="shared" si="154"/>
        <v>0</v>
      </c>
    </row>
    <row r="931" spans="1:14" outlineLevel="1" x14ac:dyDescent="0.25">
      <c r="A931" s="1038">
        <f t="shared" si="151"/>
        <v>1</v>
      </c>
      <c r="B931" s="995" t="str">
        <f t="shared" si="151"/>
        <v xml:space="preserve"> &lt;Auto Transformer Oil Insulation Test kit (BDV Kit)&gt;</v>
      </c>
      <c r="C931" s="1038" t="str">
        <f t="shared" si="151"/>
        <v>N.A.</v>
      </c>
      <c r="D931" s="1053" t="str">
        <f t="shared" si="151"/>
        <v>-</v>
      </c>
      <c r="E931" s="1163">
        <f t="shared" si="151"/>
        <v>0</v>
      </c>
      <c r="F931" s="1140">
        <f t="shared" si="148"/>
        <v>3.9530000000000003E-2</v>
      </c>
      <c r="G931" s="1140">
        <f t="shared" si="149"/>
        <v>3.9530000000000003E-2</v>
      </c>
      <c r="H931" s="1140">
        <f t="shared" si="152"/>
        <v>0</v>
      </c>
      <c r="I931" s="1135">
        <v>0</v>
      </c>
      <c r="J931" s="1135">
        <v>0</v>
      </c>
      <c r="K931" s="1140"/>
      <c r="L931" s="1140"/>
      <c r="M931" s="1140">
        <f t="shared" si="153"/>
        <v>0</v>
      </c>
      <c r="N931" s="1140">
        <f t="shared" si="154"/>
        <v>0</v>
      </c>
    </row>
    <row r="932" spans="1:14" outlineLevel="1" x14ac:dyDescent="0.25">
      <c r="A932" s="1038">
        <f t="shared" si="151"/>
        <v>2</v>
      </c>
      <c r="B932" s="995" t="str">
        <f t="shared" si="151"/>
        <v>&lt;Man coolers pedestal fans at KGSC,Pophali&gt;</v>
      </c>
      <c r="C932" s="1038" t="str">
        <f t="shared" si="151"/>
        <v>N.A.</v>
      </c>
      <c r="D932" s="1053" t="str">
        <f t="shared" si="151"/>
        <v>-</v>
      </c>
      <c r="E932" s="1163">
        <f t="shared" si="151"/>
        <v>0</v>
      </c>
      <c r="F932" s="1140">
        <f t="shared" si="148"/>
        <v>3.4143300000000001E-2</v>
      </c>
      <c r="G932" s="1140">
        <f t="shared" si="149"/>
        <v>3.4143300000000001E-2</v>
      </c>
      <c r="H932" s="1140">
        <f t="shared" si="152"/>
        <v>0</v>
      </c>
      <c r="I932" s="1135">
        <v>0</v>
      </c>
      <c r="J932" s="1135">
        <v>0</v>
      </c>
      <c r="K932" s="1140"/>
      <c r="L932" s="1140"/>
      <c r="M932" s="1140">
        <f t="shared" si="153"/>
        <v>0</v>
      </c>
      <c r="N932" s="1140">
        <f t="shared" si="154"/>
        <v>0</v>
      </c>
    </row>
    <row r="933" spans="1:14" outlineLevel="1" x14ac:dyDescent="0.25">
      <c r="A933" s="1038">
        <f t="shared" si="151"/>
        <v>3</v>
      </c>
      <c r="B933" s="995" t="str">
        <f t="shared" si="151"/>
        <v>&lt; 5 KV Digital Insulation Tester&gt;</v>
      </c>
      <c r="C933" s="1038" t="str">
        <f t="shared" si="151"/>
        <v>N.A.</v>
      </c>
      <c r="D933" s="1053" t="str">
        <f t="shared" si="151"/>
        <v>-</v>
      </c>
      <c r="E933" s="1163">
        <f t="shared" si="151"/>
        <v>0</v>
      </c>
      <c r="F933" s="1140">
        <f t="shared" si="148"/>
        <v>2.9798000000000002E-2</v>
      </c>
      <c r="G933" s="1140">
        <f t="shared" si="149"/>
        <v>2.9798000000000002E-2</v>
      </c>
      <c r="H933" s="1140">
        <f t="shared" si="152"/>
        <v>0</v>
      </c>
      <c r="I933" s="1135">
        <v>0</v>
      </c>
      <c r="J933" s="1135">
        <v>0</v>
      </c>
      <c r="K933" s="1140"/>
      <c r="L933" s="1140"/>
      <c r="M933" s="1140">
        <f t="shared" si="153"/>
        <v>0</v>
      </c>
      <c r="N933" s="1140">
        <f t="shared" si="154"/>
        <v>0</v>
      </c>
    </row>
    <row r="934" spans="1:14" outlineLevel="1" x14ac:dyDescent="0.25">
      <c r="A934" s="1038">
        <f t="shared" si="151"/>
        <v>4</v>
      </c>
      <c r="B934" s="995" t="str">
        <f t="shared" si="151"/>
        <v>&lt;Split AC Unit,Window AC  Unit,Refrigerator,Ped&gt;</v>
      </c>
      <c r="C934" s="1038" t="str">
        <f t="shared" si="151"/>
        <v>N.A.</v>
      </c>
      <c r="D934" s="1053" t="str">
        <f t="shared" si="151"/>
        <v>-</v>
      </c>
      <c r="E934" s="1163">
        <f t="shared" si="151"/>
        <v>0</v>
      </c>
      <c r="F934" s="1140">
        <f t="shared" si="148"/>
        <v>1.7857399999999999E-2</v>
      </c>
      <c r="G934" s="1140">
        <f t="shared" si="149"/>
        <v>1.7857399999999999E-2</v>
      </c>
      <c r="H934" s="1140">
        <f t="shared" si="152"/>
        <v>0</v>
      </c>
      <c r="I934" s="1135">
        <v>0</v>
      </c>
      <c r="J934" s="1135">
        <v>0</v>
      </c>
      <c r="K934" s="1140"/>
      <c r="L934" s="1140"/>
      <c r="M934" s="1140">
        <f t="shared" si="153"/>
        <v>0</v>
      </c>
      <c r="N934" s="1140">
        <f t="shared" si="154"/>
        <v>0</v>
      </c>
    </row>
    <row r="935" spans="1:14" outlineLevel="1" x14ac:dyDescent="0.25">
      <c r="A935" s="1038">
        <f t="shared" si="151"/>
        <v>5</v>
      </c>
      <c r="B935" s="995" t="str">
        <f t="shared" si="151"/>
        <v>&lt;Earth Resistance Tester at ,Pophali. TIC STAGE IV&gt;</v>
      </c>
      <c r="C935" s="1038" t="str">
        <f t="shared" si="151"/>
        <v>N.A.</v>
      </c>
      <c r="D935" s="1053" t="str">
        <f t="shared" si="151"/>
        <v>-</v>
      </c>
      <c r="E935" s="1163">
        <f t="shared" si="151"/>
        <v>0</v>
      </c>
      <c r="F935" s="1140">
        <f t="shared" si="148"/>
        <v>1.6838599999999999E-2</v>
      </c>
      <c r="G935" s="1140">
        <f t="shared" si="149"/>
        <v>1.6838599999999999E-2</v>
      </c>
      <c r="H935" s="1140">
        <f t="shared" si="152"/>
        <v>0</v>
      </c>
      <c r="I935" s="1135">
        <v>0</v>
      </c>
      <c r="J935" s="1135">
        <v>0</v>
      </c>
      <c r="K935" s="1140"/>
      <c r="L935" s="1140"/>
      <c r="M935" s="1140">
        <f t="shared" si="153"/>
        <v>0</v>
      </c>
      <c r="N935" s="1140">
        <f t="shared" si="154"/>
        <v>0</v>
      </c>
    </row>
    <row r="936" spans="1:14" outlineLevel="1" x14ac:dyDescent="0.25">
      <c r="A936" s="1038">
        <f t="shared" ref="A936:E951" si="155">A733</f>
        <v>6</v>
      </c>
      <c r="B936" s="995" t="str">
        <f t="shared" si="155"/>
        <v>&lt;Tools and Tackles at St-IV,KGSC,Pophali&gt;</v>
      </c>
      <c r="C936" s="1038" t="str">
        <f t="shared" si="155"/>
        <v>N.A.</v>
      </c>
      <c r="D936" s="1053" t="str">
        <f t="shared" si="155"/>
        <v>-</v>
      </c>
      <c r="E936" s="1163">
        <f t="shared" si="155"/>
        <v>0</v>
      </c>
      <c r="F936" s="1140">
        <f t="shared" si="148"/>
        <v>3.4609399999999998E-2</v>
      </c>
      <c r="G936" s="1140">
        <f t="shared" si="149"/>
        <v>3.4609399999999998E-2</v>
      </c>
      <c r="H936" s="1140">
        <f t="shared" si="152"/>
        <v>0</v>
      </c>
      <c r="I936" s="1135">
        <v>0</v>
      </c>
      <c r="J936" s="1135">
        <v>0</v>
      </c>
      <c r="K936" s="1140"/>
      <c r="L936" s="1140"/>
      <c r="M936" s="1140">
        <f t="shared" si="153"/>
        <v>0</v>
      </c>
      <c r="N936" s="1140">
        <f t="shared" si="154"/>
        <v>0</v>
      </c>
    </row>
    <row r="937" spans="1:14" outlineLevel="1" x14ac:dyDescent="0.25">
      <c r="A937" s="1038">
        <f t="shared" si="155"/>
        <v>7</v>
      </c>
      <c r="B937" s="995" t="str">
        <f t="shared" si="155"/>
        <v>&lt;New portable Fire Fighting Diesel Pumps for Dewatering&gt;</v>
      </c>
      <c r="C937" s="1038" t="str">
        <f t="shared" si="155"/>
        <v>N.A.</v>
      </c>
      <c r="D937" s="1053" t="str">
        <f t="shared" si="155"/>
        <v>-</v>
      </c>
      <c r="E937" s="1163">
        <f t="shared" si="155"/>
        <v>0</v>
      </c>
      <c r="F937" s="1140">
        <f t="shared" si="148"/>
        <v>9.6969600000000003E-2</v>
      </c>
      <c r="G937" s="1140">
        <f t="shared" si="149"/>
        <v>9.6969600000000003E-2</v>
      </c>
      <c r="H937" s="1140">
        <f t="shared" si="152"/>
        <v>0</v>
      </c>
      <c r="I937" s="1135">
        <v>0</v>
      </c>
      <c r="J937" s="1135">
        <v>0</v>
      </c>
      <c r="K937" s="1140"/>
      <c r="L937" s="1140"/>
      <c r="M937" s="1140">
        <f t="shared" si="153"/>
        <v>0</v>
      </c>
      <c r="N937" s="1140">
        <f t="shared" si="154"/>
        <v>0</v>
      </c>
    </row>
    <row r="938" spans="1:14" outlineLevel="1" x14ac:dyDescent="0.25">
      <c r="A938" s="1038">
        <f t="shared" si="155"/>
        <v>8</v>
      </c>
      <c r="B938" s="995" t="str">
        <f t="shared" si="155"/>
        <v>&lt;Visitors chairs for, Pophali KGSC&gt;</v>
      </c>
      <c r="C938" s="1038" t="str">
        <f t="shared" si="155"/>
        <v>N.A.</v>
      </c>
      <c r="D938" s="1053" t="str">
        <f t="shared" si="155"/>
        <v>-</v>
      </c>
      <c r="E938" s="1163">
        <f t="shared" si="155"/>
        <v>0</v>
      </c>
      <c r="F938" s="1140">
        <f t="shared" si="148"/>
        <v>3.3187500000000002E-2</v>
      </c>
      <c r="G938" s="1140">
        <f t="shared" si="149"/>
        <v>3.3187500000000002E-2</v>
      </c>
      <c r="H938" s="1140">
        <f t="shared" si="152"/>
        <v>0</v>
      </c>
      <c r="I938" s="1135">
        <v>0</v>
      </c>
      <c r="J938" s="1135">
        <v>0</v>
      </c>
      <c r="K938" s="1140"/>
      <c r="L938" s="1140"/>
      <c r="M938" s="1140">
        <f t="shared" si="153"/>
        <v>0</v>
      </c>
      <c r="N938" s="1140">
        <f t="shared" si="154"/>
        <v>0</v>
      </c>
    </row>
    <row r="939" spans="1:14" outlineLevel="1" x14ac:dyDescent="0.25">
      <c r="A939" s="1038">
        <f t="shared" si="155"/>
        <v>9</v>
      </c>
      <c r="B939" s="995" t="str">
        <f t="shared" si="155"/>
        <v>&lt;Installation of new racks inside various/new slotted angle racks &gt;</v>
      </c>
      <c r="C939" s="1038" t="str">
        <f t="shared" si="155"/>
        <v>N.A.</v>
      </c>
      <c r="D939" s="1053" t="str">
        <f t="shared" si="155"/>
        <v>-</v>
      </c>
      <c r="E939" s="1163">
        <f t="shared" si="155"/>
        <v>0</v>
      </c>
      <c r="F939" s="1140">
        <f t="shared" si="148"/>
        <v>3.9648000000000003E-2</v>
      </c>
      <c r="G939" s="1140">
        <f t="shared" si="149"/>
        <v>3.9648000000000003E-2</v>
      </c>
      <c r="H939" s="1140">
        <f t="shared" si="152"/>
        <v>0</v>
      </c>
      <c r="I939" s="1135">
        <v>0</v>
      </c>
      <c r="J939" s="1135">
        <v>0</v>
      </c>
      <c r="K939" s="1140"/>
      <c r="L939" s="1140"/>
      <c r="M939" s="1140">
        <f t="shared" si="153"/>
        <v>0</v>
      </c>
      <c r="N939" s="1140">
        <f t="shared" si="154"/>
        <v>0</v>
      </c>
    </row>
    <row r="940" spans="1:14" outlineLevel="1" x14ac:dyDescent="0.25">
      <c r="A940" s="1038">
        <f t="shared" si="155"/>
        <v>10</v>
      </c>
      <c r="B940" s="995" t="str">
        <f t="shared" si="155"/>
        <v>&lt;Supply of chairs for KGSC, Pophali&gt;</v>
      </c>
      <c r="C940" s="1038" t="str">
        <f t="shared" si="155"/>
        <v>N.A.</v>
      </c>
      <c r="D940" s="1053" t="str">
        <f t="shared" si="155"/>
        <v>-</v>
      </c>
      <c r="E940" s="1163">
        <f t="shared" si="155"/>
        <v>0</v>
      </c>
      <c r="F940" s="1140">
        <f t="shared" si="148"/>
        <v>4.4238199999999998E-2</v>
      </c>
      <c r="G940" s="1140">
        <f t="shared" si="149"/>
        <v>4.4238199999999998E-2</v>
      </c>
      <c r="H940" s="1140">
        <f t="shared" si="152"/>
        <v>0</v>
      </c>
      <c r="I940" s="1135">
        <v>0</v>
      </c>
      <c r="J940" s="1135">
        <v>0</v>
      </c>
      <c r="K940" s="1140"/>
      <c r="L940" s="1140"/>
      <c r="M940" s="1140">
        <f t="shared" si="153"/>
        <v>0</v>
      </c>
      <c r="N940" s="1140">
        <f t="shared" si="154"/>
        <v>0</v>
      </c>
    </row>
    <row r="941" spans="1:14" outlineLevel="1" x14ac:dyDescent="0.25">
      <c r="A941" s="1038">
        <f t="shared" si="155"/>
        <v>11</v>
      </c>
      <c r="B941" s="995" t="str">
        <f t="shared" si="155"/>
        <v>&lt;Laser Jet NetwoksPrinters at KGSC, Pophali&gt;</v>
      </c>
      <c r="C941" s="1038" t="str">
        <f t="shared" si="155"/>
        <v>N.A.</v>
      </c>
      <c r="D941" s="1053" t="str">
        <f t="shared" si="155"/>
        <v>-</v>
      </c>
      <c r="E941" s="1163">
        <f t="shared" si="155"/>
        <v>0</v>
      </c>
      <c r="F941" s="1140">
        <f t="shared" si="148"/>
        <v>8.4074999999999997E-2</v>
      </c>
      <c r="G941" s="1140">
        <f t="shared" si="149"/>
        <v>8.4074999999999997E-2</v>
      </c>
      <c r="H941" s="1140">
        <f t="shared" si="152"/>
        <v>0</v>
      </c>
      <c r="I941" s="1135">
        <v>0</v>
      </c>
      <c r="J941" s="1135">
        <v>0</v>
      </c>
      <c r="K941" s="1140"/>
      <c r="L941" s="1140"/>
      <c r="M941" s="1140">
        <f t="shared" si="153"/>
        <v>0</v>
      </c>
      <c r="N941" s="1140">
        <f t="shared" si="154"/>
        <v>0</v>
      </c>
    </row>
    <row r="942" spans="1:14" outlineLevel="1" x14ac:dyDescent="0.25">
      <c r="A942" s="1038">
        <f t="shared" si="155"/>
        <v>12</v>
      </c>
      <c r="B942" s="995" t="str">
        <f t="shared" si="155"/>
        <v>&lt;Night Vision Binoculars&gt;</v>
      </c>
      <c r="C942" s="1038" t="str">
        <f t="shared" si="155"/>
        <v>N.A.</v>
      </c>
      <c r="D942" s="1053" t="str">
        <f t="shared" si="155"/>
        <v>-</v>
      </c>
      <c r="E942" s="1163">
        <f t="shared" si="155"/>
        <v>0</v>
      </c>
      <c r="F942" s="1140">
        <f t="shared" si="148"/>
        <v>2.34112E-2</v>
      </c>
      <c r="G942" s="1140">
        <f t="shared" si="149"/>
        <v>2.34112E-2</v>
      </c>
      <c r="H942" s="1140">
        <f t="shared" si="152"/>
        <v>0</v>
      </c>
      <c r="I942" s="1135">
        <v>0</v>
      </c>
      <c r="J942" s="1135">
        <v>0</v>
      </c>
      <c r="K942" s="1140"/>
      <c r="L942" s="1140"/>
      <c r="M942" s="1140">
        <f t="shared" si="153"/>
        <v>0</v>
      </c>
      <c r="N942" s="1140">
        <f t="shared" si="154"/>
        <v>0</v>
      </c>
    </row>
    <row r="943" spans="1:14" outlineLevel="1" x14ac:dyDescent="0.25">
      <c r="A943" s="1038">
        <f t="shared" si="155"/>
        <v>13</v>
      </c>
      <c r="B943" s="995" t="str">
        <f t="shared" si="155"/>
        <v>&lt;TATA Star Bus-32 seater LCV MH08-9358&gt;</v>
      </c>
      <c r="C943" s="1038" t="str">
        <f t="shared" si="155"/>
        <v>N.A.</v>
      </c>
      <c r="D943" s="1053" t="str">
        <f t="shared" si="155"/>
        <v>-</v>
      </c>
      <c r="E943" s="1163">
        <f t="shared" si="155"/>
        <v>0</v>
      </c>
      <c r="F943" s="1140">
        <f t="shared" si="148"/>
        <v>0</v>
      </c>
      <c r="G943" s="1140">
        <f t="shared" si="149"/>
        <v>0</v>
      </c>
      <c r="H943" s="1140">
        <f t="shared" si="152"/>
        <v>0</v>
      </c>
      <c r="I943" s="1135">
        <v>0</v>
      </c>
      <c r="J943" s="1135">
        <v>0</v>
      </c>
      <c r="K943" s="1140"/>
      <c r="L943" s="1140"/>
      <c r="M943" s="1140">
        <f t="shared" si="153"/>
        <v>0</v>
      </c>
      <c r="N943" s="1140">
        <f t="shared" si="154"/>
        <v>0</v>
      </c>
    </row>
    <row r="944" spans="1:14" outlineLevel="1" x14ac:dyDescent="0.25">
      <c r="A944" s="1038">
        <f t="shared" si="155"/>
        <v>14</v>
      </c>
      <c r="B944" s="995" t="str">
        <f t="shared" si="155"/>
        <v>&lt;TATA Star Bus-32 seater LCV MH08-9359&gt;</v>
      </c>
      <c r="C944" s="1038" t="str">
        <f t="shared" si="155"/>
        <v>N.A.</v>
      </c>
      <c r="D944" s="1053" t="str">
        <f t="shared" si="155"/>
        <v>-</v>
      </c>
      <c r="E944" s="1163">
        <f t="shared" si="155"/>
        <v>0</v>
      </c>
      <c r="F944" s="1140">
        <f t="shared" si="148"/>
        <v>0</v>
      </c>
      <c r="G944" s="1140">
        <f t="shared" si="149"/>
        <v>0</v>
      </c>
      <c r="H944" s="1140">
        <f t="shared" si="152"/>
        <v>0</v>
      </c>
      <c r="I944" s="1135">
        <v>0</v>
      </c>
      <c r="J944" s="1135">
        <v>0</v>
      </c>
      <c r="K944" s="1140"/>
      <c r="L944" s="1140"/>
      <c r="M944" s="1140">
        <f t="shared" si="153"/>
        <v>0</v>
      </c>
      <c r="N944" s="1140">
        <f t="shared" si="154"/>
        <v>0</v>
      </c>
    </row>
    <row r="945" spans="1:14" outlineLevel="1" x14ac:dyDescent="0.25">
      <c r="A945" s="1038">
        <f t="shared" si="155"/>
        <v>15</v>
      </c>
      <c r="B945" s="995" t="str">
        <f t="shared" si="155"/>
        <v>&lt;Vehicle No.MH 08-9401 TATA Star Bus 32 seater&gt;</v>
      </c>
      <c r="C945" s="1038" t="str">
        <f t="shared" si="155"/>
        <v>N.A.</v>
      </c>
      <c r="D945" s="1053" t="str">
        <f t="shared" si="155"/>
        <v>-</v>
      </c>
      <c r="E945" s="1163">
        <f t="shared" si="155"/>
        <v>0</v>
      </c>
      <c r="F945" s="1140">
        <f t="shared" si="148"/>
        <v>0</v>
      </c>
      <c r="G945" s="1140">
        <f t="shared" si="149"/>
        <v>0</v>
      </c>
      <c r="H945" s="1140">
        <f t="shared" si="152"/>
        <v>0</v>
      </c>
      <c r="I945" s="1135">
        <v>0</v>
      </c>
      <c r="J945" s="1135">
        <v>0</v>
      </c>
      <c r="K945" s="1140"/>
      <c r="L945" s="1140"/>
      <c r="M945" s="1140">
        <f t="shared" si="153"/>
        <v>0</v>
      </c>
      <c r="N945" s="1140">
        <f t="shared" si="154"/>
        <v>0</v>
      </c>
    </row>
    <row r="946" spans="1:14" outlineLevel="1" x14ac:dyDescent="0.25">
      <c r="A946" s="1038">
        <f t="shared" si="155"/>
        <v>16</v>
      </c>
      <c r="B946" s="995" t="str">
        <f t="shared" si="155"/>
        <v xml:space="preserve"> &lt;Not in use DCM Toyato Bus MH-1&gt;</v>
      </c>
      <c r="C946" s="1038" t="str">
        <f t="shared" si="155"/>
        <v>N.A.</v>
      </c>
      <c r="D946" s="1053" t="str">
        <f t="shared" si="155"/>
        <v>-</v>
      </c>
      <c r="E946" s="1163">
        <f t="shared" si="155"/>
        <v>0</v>
      </c>
      <c r="F946" s="1140">
        <f t="shared" si="148"/>
        <v>0</v>
      </c>
      <c r="G946" s="1140">
        <f t="shared" si="149"/>
        <v>0</v>
      </c>
      <c r="H946" s="1140">
        <f t="shared" si="152"/>
        <v>0</v>
      </c>
      <c r="I946" s="1135">
        <v>0</v>
      </c>
      <c r="J946" s="1135">
        <v>0</v>
      </c>
      <c r="K946" s="1140"/>
      <c r="L946" s="1140"/>
      <c r="M946" s="1140">
        <f t="shared" si="153"/>
        <v>0</v>
      </c>
      <c r="N946" s="1140">
        <f t="shared" si="154"/>
        <v>0</v>
      </c>
    </row>
    <row r="947" spans="1:14" outlineLevel="1" x14ac:dyDescent="0.25">
      <c r="A947" s="1038">
        <f t="shared" si="155"/>
        <v>17</v>
      </c>
      <c r="B947" s="995" t="str">
        <f t="shared" si="155"/>
        <v xml:space="preserve"> &lt;Not in use DCM Toyato Mini Bus&gt;</v>
      </c>
      <c r="C947" s="1038" t="str">
        <f t="shared" si="155"/>
        <v>N.A.</v>
      </c>
      <c r="D947" s="1053" t="str">
        <f t="shared" si="155"/>
        <v>-</v>
      </c>
      <c r="E947" s="1163">
        <f t="shared" si="155"/>
        <v>0</v>
      </c>
      <c r="F947" s="1140">
        <f t="shared" si="148"/>
        <v>0</v>
      </c>
      <c r="G947" s="1140">
        <f t="shared" si="149"/>
        <v>0</v>
      </c>
      <c r="H947" s="1140">
        <f t="shared" si="152"/>
        <v>0</v>
      </c>
      <c r="I947" s="1135">
        <v>0</v>
      </c>
      <c r="J947" s="1135">
        <v>0</v>
      </c>
      <c r="K947" s="1140"/>
      <c r="L947" s="1140"/>
      <c r="M947" s="1140">
        <f t="shared" si="153"/>
        <v>0</v>
      </c>
      <c r="N947" s="1140">
        <f t="shared" si="154"/>
        <v>0</v>
      </c>
    </row>
    <row r="948" spans="1:14" outlineLevel="1" x14ac:dyDescent="0.25">
      <c r="A948" s="1038">
        <f t="shared" si="155"/>
        <v>18</v>
      </c>
      <c r="B948" s="995" t="str">
        <f t="shared" si="155"/>
        <v>&lt;Digital Multimeters, Clamp Meter &amp; Insulation resistance tester for TIC, Stage I&amp;II, Pophali&gt;</v>
      </c>
      <c r="C948" s="1038" t="str">
        <f t="shared" si="155"/>
        <v>N.A.</v>
      </c>
      <c r="D948" s="1053" t="str">
        <f t="shared" si="155"/>
        <v>-</v>
      </c>
      <c r="E948" s="1163">
        <f t="shared" si="155"/>
        <v>0</v>
      </c>
      <c r="F948" s="1140">
        <f t="shared" si="148"/>
        <v>2.8927700000000001E-2</v>
      </c>
      <c r="G948" s="1140">
        <f t="shared" si="149"/>
        <v>2.8927700000000001E-2</v>
      </c>
      <c r="H948" s="1140">
        <f t="shared" si="152"/>
        <v>0</v>
      </c>
      <c r="I948" s="1135">
        <v>0</v>
      </c>
      <c r="J948" s="1135">
        <v>0</v>
      </c>
      <c r="K948" s="1140"/>
      <c r="L948" s="1140"/>
      <c r="M948" s="1140">
        <f t="shared" si="153"/>
        <v>0</v>
      </c>
      <c r="N948" s="1140">
        <f t="shared" si="154"/>
        <v>0</v>
      </c>
    </row>
    <row r="949" spans="1:14" outlineLevel="1" x14ac:dyDescent="0.25">
      <c r="A949" s="1038">
        <f t="shared" si="155"/>
        <v>19</v>
      </c>
      <c r="B949" s="995" t="str">
        <f t="shared" si="155"/>
        <v>&lt;Transformer Winding resistance measurement kit at Stage-III,  Alore&gt;</v>
      </c>
      <c r="C949" s="1038" t="str">
        <f t="shared" si="155"/>
        <v>N.A.</v>
      </c>
      <c r="D949" s="1053" t="str">
        <f t="shared" si="155"/>
        <v>-</v>
      </c>
      <c r="E949" s="1163">
        <f t="shared" si="155"/>
        <v>0</v>
      </c>
      <c r="F949" s="1140">
        <f t="shared" si="148"/>
        <v>2.4337500000000001E-2</v>
      </c>
      <c r="G949" s="1140">
        <f t="shared" si="149"/>
        <v>2.4337500000000001E-2</v>
      </c>
      <c r="H949" s="1140">
        <f t="shared" si="152"/>
        <v>0</v>
      </c>
      <c r="I949" s="1135">
        <v>0</v>
      </c>
      <c r="J949" s="1135">
        <v>0</v>
      </c>
      <c r="K949" s="1140"/>
      <c r="L949" s="1140"/>
      <c r="M949" s="1140">
        <f t="shared" si="153"/>
        <v>0</v>
      </c>
      <c r="N949" s="1140">
        <f t="shared" si="154"/>
        <v>0</v>
      </c>
    </row>
    <row r="950" spans="1:14" outlineLevel="1" x14ac:dyDescent="0.25">
      <c r="A950" s="1038">
        <f t="shared" si="155"/>
        <v>20</v>
      </c>
      <c r="B950" s="995" t="str">
        <f t="shared" si="155"/>
        <v>&lt;Multifunc A3 Scanner &amp; all in one A4 laser printer Technical Purchase , Account Section, H.R. ,MPD&gt;</v>
      </c>
      <c r="C950" s="1038" t="str">
        <f t="shared" si="155"/>
        <v>N.A.</v>
      </c>
      <c r="D950" s="1053" t="str">
        <f t="shared" si="155"/>
        <v>-</v>
      </c>
      <c r="E950" s="1163">
        <f t="shared" si="155"/>
        <v>0</v>
      </c>
      <c r="F950" s="1140">
        <f t="shared" si="148"/>
        <v>3.2520800000000002E-2</v>
      </c>
      <c r="G950" s="1140">
        <f t="shared" si="149"/>
        <v>3.2520800000000002E-2</v>
      </c>
      <c r="H950" s="1140">
        <f t="shared" si="152"/>
        <v>0</v>
      </c>
      <c r="I950" s="1135">
        <v>0</v>
      </c>
      <c r="J950" s="1135">
        <v>0</v>
      </c>
      <c r="K950" s="1140"/>
      <c r="L950" s="1140"/>
      <c r="M950" s="1140">
        <f t="shared" si="153"/>
        <v>0</v>
      </c>
      <c r="N950" s="1140">
        <f t="shared" si="154"/>
        <v>0</v>
      </c>
    </row>
    <row r="951" spans="1:14" outlineLevel="1" x14ac:dyDescent="0.25">
      <c r="A951" s="1038">
        <f t="shared" si="155"/>
        <v>21</v>
      </c>
      <c r="B951" s="995" t="str">
        <f t="shared" si="155"/>
        <v>&lt;Temperature Calibrator at St-IV, KGSC,Pophali&gt;</v>
      </c>
      <c r="C951" s="1038" t="str">
        <f t="shared" si="155"/>
        <v>N.A.</v>
      </c>
      <c r="D951" s="1053" t="str">
        <f t="shared" si="155"/>
        <v>-</v>
      </c>
      <c r="E951" s="1163">
        <f t="shared" si="155"/>
        <v>0</v>
      </c>
      <c r="F951" s="1140">
        <f t="shared" si="148"/>
        <v>1.2272E-2</v>
      </c>
      <c r="G951" s="1140">
        <f t="shared" si="149"/>
        <v>1.2272E-2</v>
      </c>
      <c r="H951" s="1140">
        <f t="shared" si="152"/>
        <v>0</v>
      </c>
      <c r="I951" s="1135">
        <v>0</v>
      </c>
      <c r="J951" s="1135">
        <v>0</v>
      </c>
      <c r="K951" s="1140"/>
      <c r="L951" s="1140"/>
      <c r="M951" s="1140">
        <f t="shared" si="153"/>
        <v>0</v>
      </c>
      <c r="N951" s="1140">
        <f t="shared" si="154"/>
        <v>0</v>
      </c>
    </row>
    <row r="952" spans="1:14" outlineLevel="1" x14ac:dyDescent="0.25">
      <c r="A952" s="1038">
        <f t="shared" ref="A952:E967" si="156">A749</f>
        <v>22</v>
      </c>
      <c r="B952" s="995" t="str">
        <f t="shared" si="156"/>
        <v>&lt; 1 no. new departmental car Maruti Sweft Desire for conveyance of Chief Engr&gt;</v>
      </c>
      <c r="C952" s="1038" t="str">
        <f t="shared" si="156"/>
        <v>N.A.</v>
      </c>
      <c r="D952" s="1053" t="str">
        <f t="shared" si="156"/>
        <v>-</v>
      </c>
      <c r="E952" s="1163">
        <f t="shared" si="156"/>
        <v>0</v>
      </c>
      <c r="F952" s="1140">
        <f t="shared" si="148"/>
        <v>7.7924499999999994E-2</v>
      </c>
      <c r="G952" s="1140">
        <f t="shared" si="149"/>
        <v>7.7924499999999994E-2</v>
      </c>
      <c r="H952" s="1140">
        <f t="shared" si="152"/>
        <v>0</v>
      </c>
      <c r="I952" s="1135">
        <v>0</v>
      </c>
      <c r="J952" s="1135">
        <v>0</v>
      </c>
      <c r="K952" s="1140"/>
      <c r="L952" s="1140"/>
      <c r="M952" s="1140">
        <f t="shared" si="153"/>
        <v>0</v>
      </c>
      <c r="N952" s="1140">
        <f t="shared" si="154"/>
        <v>0</v>
      </c>
    </row>
    <row r="953" spans="1:14" outlineLevel="1" x14ac:dyDescent="0.25">
      <c r="A953" s="1038">
        <f t="shared" si="156"/>
        <v>23</v>
      </c>
      <c r="B953" s="995" t="str">
        <f t="shared" si="156"/>
        <v>&lt;Hitachi A/c Two.NO.VIP Rest House&gt;</v>
      </c>
      <c r="C953" s="1038" t="str">
        <f t="shared" si="156"/>
        <v>N.A.</v>
      </c>
      <c r="D953" s="1053" t="str">
        <f t="shared" si="156"/>
        <v>-</v>
      </c>
      <c r="E953" s="1163">
        <f t="shared" si="156"/>
        <v>0</v>
      </c>
      <c r="F953" s="1140">
        <f t="shared" si="148"/>
        <v>8.0000000000000002E-3</v>
      </c>
      <c r="G953" s="1140">
        <f t="shared" si="149"/>
        <v>8.0000000000000002E-3</v>
      </c>
      <c r="H953" s="1140">
        <f t="shared" si="152"/>
        <v>0</v>
      </c>
      <c r="I953" s="1135">
        <v>0</v>
      </c>
      <c r="J953" s="1135">
        <v>0</v>
      </c>
      <c r="K953" s="1140"/>
      <c r="L953" s="1140"/>
      <c r="M953" s="1140">
        <f t="shared" si="153"/>
        <v>0</v>
      </c>
      <c r="N953" s="1140">
        <f t="shared" si="154"/>
        <v>0</v>
      </c>
    </row>
    <row r="954" spans="1:14" outlineLevel="1" x14ac:dyDescent="0.25">
      <c r="A954" s="1038">
        <f t="shared" si="156"/>
        <v>24</v>
      </c>
      <c r="B954" s="995" t="str">
        <f t="shared" si="156"/>
        <v>&lt;Inverter Split AC Unit, Desert Coolers Water Coolers for KGSC, Pophali&gt;</v>
      </c>
      <c r="C954" s="1038" t="str">
        <f t="shared" si="156"/>
        <v>N.A.</v>
      </c>
      <c r="D954" s="1053" t="str">
        <f t="shared" si="156"/>
        <v>-</v>
      </c>
      <c r="E954" s="1163">
        <f t="shared" si="156"/>
        <v>0</v>
      </c>
      <c r="F954" s="1140">
        <f t="shared" si="148"/>
        <v>7.0799000000000001E-3</v>
      </c>
      <c r="G954" s="1140">
        <f t="shared" si="149"/>
        <v>7.0799000000000001E-3</v>
      </c>
      <c r="H954" s="1140">
        <f t="shared" si="152"/>
        <v>0</v>
      </c>
      <c r="I954" s="1135">
        <v>0</v>
      </c>
      <c r="J954" s="1135">
        <v>0</v>
      </c>
      <c r="K954" s="1140"/>
      <c r="L954" s="1140"/>
      <c r="M954" s="1140">
        <f t="shared" si="153"/>
        <v>0</v>
      </c>
      <c r="N954" s="1140">
        <f t="shared" si="154"/>
        <v>0</v>
      </c>
    </row>
    <row r="955" spans="1:14" outlineLevel="1" x14ac:dyDescent="0.25">
      <c r="A955" s="1038">
        <f t="shared" si="156"/>
        <v>25</v>
      </c>
      <c r="B955" s="995" t="str">
        <f t="shared" si="156"/>
        <v>&lt;Advanced ISDN EPABX system for Koyna Generating St ntercom Telephone Advanced ISDN EPABX system for Koyna Generating Station Complex&gt;</v>
      </c>
      <c r="C955" s="1038" t="str">
        <f t="shared" si="156"/>
        <v>N.A.</v>
      </c>
      <c r="D955" s="1053" t="str">
        <f t="shared" si="156"/>
        <v>-</v>
      </c>
      <c r="E955" s="1163">
        <f t="shared" si="156"/>
        <v>0</v>
      </c>
      <c r="F955" s="1140">
        <f t="shared" si="148"/>
        <v>2.9644799999999999E-2</v>
      </c>
      <c r="G955" s="1140">
        <f t="shared" si="149"/>
        <v>2.9644799999999999E-2</v>
      </c>
      <c r="H955" s="1140">
        <f t="shared" si="152"/>
        <v>0</v>
      </c>
      <c r="I955" s="1135">
        <v>0</v>
      </c>
      <c r="J955" s="1135">
        <v>0</v>
      </c>
      <c r="K955" s="1140"/>
      <c r="L955" s="1140"/>
      <c r="M955" s="1140">
        <f t="shared" si="153"/>
        <v>0</v>
      </c>
      <c r="N955" s="1140">
        <f t="shared" si="154"/>
        <v>0</v>
      </c>
    </row>
    <row r="956" spans="1:14" outlineLevel="1" x14ac:dyDescent="0.25">
      <c r="A956" s="1038">
        <f t="shared" si="156"/>
        <v>26</v>
      </c>
      <c r="B956" s="995" t="str">
        <f t="shared" si="156"/>
        <v>&lt;TATA Sumo MH-14/9763 1 No&gt;</v>
      </c>
      <c r="C956" s="1038" t="str">
        <f t="shared" si="156"/>
        <v>N.A.</v>
      </c>
      <c r="D956" s="1053" t="str">
        <f t="shared" si="156"/>
        <v>-</v>
      </c>
      <c r="E956" s="1163">
        <f t="shared" si="156"/>
        <v>0</v>
      </c>
      <c r="F956" s="1140">
        <f t="shared" si="148"/>
        <v>4.1196799999999999E-2</v>
      </c>
      <c r="G956" s="1140">
        <f t="shared" si="149"/>
        <v>4.1196799999999999E-2</v>
      </c>
      <c r="H956" s="1140">
        <f t="shared" si="152"/>
        <v>0</v>
      </c>
      <c r="I956" s="1135">
        <v>0</v>
      </c>
      <c r="J956" s="1135">
        <v>0</v>
      </c>
      <c r="K956" s="1140"/>
      <c r="L956" s="1140"/>
      <c r="M956" s="1140">
        <f t="shared" si="153"/>
        <v>0</v>
      </c>
      <c r="N956" s="1140">
        <f t="shared" si="154"/>
        <v>0</v>
      </c>
    </row>
    <row r="957" spans="1:14" outlineLevel="1" x14ac:dyDescent="0.25">
      <c r="A957" s="1038">
        <f t="shared" si="156"/>
        <v>27</v>
      </c>
      <c r="B957" s="995" t="str">
        <f t="shared" si="156"/>
        <v>&lt;Ambulance TATA make MH-31/4475 1 No&gt;</v>
      </c>
      <c r="C957" s="1038" t="str">
        <f t="shared" si="156"/>
        <v>N.A.</v>
      </c>
      <c r="D957" s="1053" t="str">
        <f t="shared" si="156"/>
        <v>-</v>
      </c>
      <c r="E957" s="1163">
        <f t="shared" si="156"/>
        <v>0</v>
      </c>
      <c r="F957" s="1140">
        <f t="shared" ref="F957:F1019" si="157">F754+I754</f>
        <v>3.6143000000000002E-2</v>
      </c>
      <c r="G957" s="1140">
        <f t="shared" ref="G957:G1019" si="158">G754+M754</f>
        <v>3.6143000000000002E-2</v>
      </c>
      <c r="H957" s="1140">
        <f t="shared" si="152"/>
        <v>0</v>
      </c>
      <c r="I957" s="1135">
        <v>0</v>
      </c>
      <c r="J957" s="1135">
        <v>0</v>
      </c>
      <c r="K957" s="1140"/>
      <c r="L957" s="1140"/>
      <c r="M957" s="1140">
        <f t="shared" si="153"/>
        <v>0</v>
      </c>
      <c r="N957" s="1140">
        <f t="shared" si="154"/>
        <v>0</v>
      </c>
    </row>
    <row r="958" spans="1:14" outlineLevel="1" x14ac:dyDescent="0.25">
      <c r="A958" s="1038">
        <f t="shared" si="156"/>
        <v>28</v>
      </c>
      <c r="B958" s="995" t="str">
        <f t="shared" si="156"/>
        <v>&lt;Supply of 1 No of Ambulance Vane for Pophali&gt;</v>
      </c>
      <c r="C958" s="1038" t="str">
        <f t="shared" si="156"/>
        <v>N.A.</v>
      </c>
      <c r="D958" s="1053" t="str">
        <f t="shared" si="156"/>
        <v>-</v>
      </c>
      <c r="E958" s="1163">
        <f t="shared" si="156"/>
        <v>0</v>
      </c>
      <c r="F958" s="1140">
        <f t="shared" si="157"/>
        <v>0.14882899999999999</v>
      </c>
      <c r="G958" s="1140">
        <f t="shared" si="158"/>
        <v>0.14882899999999999</v>
      </c>
      <c r="H958" s="1140">
        <f t="shared" si="152"/>
        <v>0</v>
      </c>
      <c r="I958" s="1135">
        <v>0</v>
      </c>
      <c r="J958" s="1135">
        <v>0</v>
      </c>
      <c r="K958" s="1140"/>
      <c r="L958" s="1140"/>
      <c r="M958" s="1140">
        <f t="shared" si="153"/>
        <v>0</v>
      </c>
      <c r="N958" s="1140">
        <f t="shared" si="154"/>
        <v>0</v>
      </c>
    </row>
    <row r="959" spans="1:14" outlineLevel="1" x14ac:dyDescent="0.25">
      <c r="A959" s="1038">
        <f t="shared" si="156"/>
        <v>29</v>
      </c>
      <c r="B959" s="995" t="str">
        <f t="shared" si="156"/>
        <v>&lt;Supply of 1 No of Ambulance Vane for Pophali&gt;</v>
      </c>
      <c r="C959" s="1038" t="str">
        <f t="shared" si="156"/>
        <v>N.A.</v>
      </c>
      <c r="D959" s="1053" t="str">
        <f t="shared" si="156"/>
        <v>-</v>
      </c>
      <c r="E959" s="1163">
        <f t="shared" si="156"/>
        <v>0</v>
      </c>
      <c r="F959" s="1140">
        <f t="shared" si="157"/>
        <v>0.14882899999999999</v>
      </c>
      <c r="G959" s="1140">
        <f t="shared" si="158"/>
        <v>0.14882899999999999</v>
      </c>
      <c r="H959" s="1140">
        <f t="shared" si="152"/>
        <v>0</v>
      </c>
      <c r="I959" s="1135">
        <v>0</v>
      </c>
      <c r="J959" s="1135">
        <v>0</v>
      </c>
      <c r="K959" s="1140"/>
      <c r="L959" s="1140"/>
      <c r="M959" s="1140">
        <f t="shared" si="153"/>
        <v>0</v>
      </c>
      <c r="N959" s="1140">
        <f t="shared" si="154"/>
        <v>0</v>
      </c>
    </row>
    <row r="960" spans="1:14" outlineLevel="1" x14ac:dyDescent="0.25">
      <c r="A960" s="1038">
        <f t="shared" si="156"/>
        <v>30</v>
      </c>
      <c r="B960" s="995" t="str">
        <f t="shared" si="156"/>
        <v>&lt;HITACHI Make 2 TR non inverter split Air conditioner&gt;</v>
      </c>
      <c r="C960" s="1038" t="str">
        <f t="shared" si="156"/>
        <v>N.A.</v>
      </c>
      <c r="D960" s="1053" t="str">
        <f t="shared" si="156"/>
        <v>-</v>
      </c>
      <c r="E960" s="1163">
        <f t="shared" si="156"/>
        <v>0</v>
      </c>
      <c r="F960" s="1140">
        <f t="shared" si="157"/>
        <v>0.16739329999999999</v>
      </c>
      <c r="G960" s="1140">
        <f t="shared" si="158"/>
        <v>0.16739329999999999</v>
      </c>
      <c r="H960" s="1140">
        <f t="shared" si="152"/>
        <v>0</v>
      </c>
      <c r="I960" s="1135">
        <v>0</v>
      </c>
      <c r="J960" s="1135">
        <v>0</v>
      </c>
      <c r="K960" s="1140"/>
      <c r="L960" s="1140"/>
      <c r="M960" s="1140">
        <f t="shared" si="153"/>
        <v>0</v>
      </c>
      <c r="N960" s="1140">
        <f t="shared" si="154"/>
        <v>0</v>
      </c>
    </row>
    <row r="961" spans="1:14" outlineLevel="1" x14ac:dyDescent="0.25">
      <c r="A961" s="1038">
        <f t="shared" si="156"/>
        <v>31</v>
      </c>
      <c r="B961" s="995" t="str">
        <f t="shared" si="156"/>
        <v>&lt;250 KVA D.G. Set Model KG1-250WS&gt;</v>
      </c>
      <c r="C961" s="1038" t="str">
        <f t="shared" si="156"/>
        <v>N.A.</v>
      </c>
      <c r="D961" s="1053" t="str">
        <f t="shared" si="156"/>
        <v>-</v>
      </c>
      <c r="E961" s="1163">
        <f t="shared" si="156"/>
        <v>0</v>
      </c>
      <c r="F961" s="1140">
        <f t="shared" si="157"/>
        <v>0.192222</v>
      </c>
      <c r="G961" s="1140">
        <f t="shared" si="158"/>
        <v>0.192222</v>
      </c>
      <c r="H961" s="1140">
        <f t="shared" si="152"/>
        <v>0</v>
      </c>
      <c r="I961" s="1135">
        <v>0</v>
      </c>
      <c r="J961" s="1135">
        <v>0</v>
      </c>
      <c r="K961" s="1140"/>
      <c r="L961" s="1140"/>
      <c r="M961" s="1140">
        <f t="shared" si="153"/>
        <v>0</v>
      </c>
      <c r="N961" s="1140">
        <f t="shared" si="154"/>
        <v>0</v>
      </c>
    </row>
    <row r="962" spans="1:14" outlineLevel="1" x14ac:dyDescent="0.25">
      <c r="A962" s="1038">
        <f t="shared" si="156"/>
        <v>32</v>
      </c>
      <c r="B962" s="995" t="str">
        <f t="shared" si="156"/>
        <v>&lt;Dell laptops at KGSC Pophali&gt;</v>
      </c>
      <c r="C962" s="1038" t="str">
        <f t="shared" si="156"/>
        <v>N.A.</v>
      </c>
      <c r="D962" s="1053" t="str">
        <f t="shared" si="156"/>
        <v>-</v>
      </c>
      <c r="E962" s="1163">
        <f t="shared" si="156"/>
        <v>0</v>
      </c>
      <c r="F962" s="1140">
        <f t="shared" si="157"/>
        <v>1.5599999999999999E-2</v>
      </c>
      <c r="G962" s="1140">
        <f t="shared" si="158"/>
        <v>1.5599999999999999E-2</v>
      </c>
      <c r="H962" s="1140">
        <f t="shared" si="152"/>
        <v>0</v>
      </c>
      <c r="I962" s="1135">
        <v>0</v>
      </c>
      <c r="J962" s="1135">
        <v>0</v>
      </c>
      <c r="K962" s="1140"/>
      <c r="L962" s="1140"/>
      <c r="M962" s="1140">
        <f t="shared" si="153"/>
        <v>0</v>
      </c>
      <c r="N962" s="1140">
        <f t="shared" si="154"/>
        <v>0</v>
      </c>
    </row>
    <row r="963" spans="1:14" outlineLevel="1" x14ac:dyDescent="0.25">
      <c r="A963" s="1038">
        <f t="shared" si="156"/>
        <v>33</v>
      </c>
      <c r="B963" s="995" t="str">
        <f t="shared" si="156"/>
        <v>&lt;A.C. Plant chiller 515 to 535 TRx2 at kgsc,Pophali&gt;</v>
      </c>
      <c r="C963" s="1038" t="str">
        <f t="shared" si="156"/>
        <v>N.A.</v>
      </c>
      <c r="D963" s="1053" t="str">
        <f t="shared" si="156"/>
        <v>-</v>
      </c>
      <c r="E963" s="1163">
        <f t="shared" si="156"/>
        <v>0</v>
      </c>
      <c r="F963" s="1140">
        <f t="shared" si="157"/>
        <v>2.1143972</v>
      </c>
      <c r="G963" s="1140">
        <f t="shared" si="158"/>
        <v>2.1143972</v>
      </c>
      <c r="H963" s="1140">
        <f t="shared" si="152"/>
        <v>0</v>
      </c>
      <c r="I963" s="1135">
        <v>0</v>
      </c>
      <c r="J963" s="1135">
        <v>0</v>
      </c>
      <c r="K963" s="1140"/>
      <c r="L963" s="1140"/>
      <c r="M963" s="1140">
        <f t="shared" si="153"/>
        <v>0</v>
      </c>
      <c r="N963" s="1140">
        <f t="shared" si="154"/>
        <v>0</v>
      </c>
    </row>
    <row r="964" spans="1:14" outlineLevel="1" x14ac:dyDescent="0.25">
      <c r="A964" s="1038">
        <f t="shared" si="156"/>
        <v>34</v>
      </c>
      <c r="B964" s="995" t="str">
        <f t="shared" si="156"/>
        <v>&lt;Supply of RDP make Computers at KGSC&gt;</v>
      </c>
      <c r="C964" s="1038" t="str">
        <f t="shared" si="156"/>
        <v>N.A.</v>
      </c>
      <c r="D964" s="1053" t="str">
        <f t="shared" si="156"/>
        <v>-</v>
      </c>
      <c r="E964" s="1163">
        <f t="shared" si="156"/>
        <v>0</v>
      </c>
      <c r="F964" s="1140">
        <f t="shared" si="157"/>
        <v>0.43134899999999998</v>
      </c>
      <c r="G964" s="1140">
        <f t="shared" si="158"/>
        <v>0.43134899999999998</v>
      </c>
      <c r="H964" s="1140">
        <f t="shared" si="152"/>
        <v>0</v>
      </c>
      <c r="I964" s="1135">
        <v>0</v>
      </c>
      <c r="J964" s="1135">
        <v>0</v>
      </c>
      <c r="K964" s="1140"/>
      <c r="L964" s="1140"/>
      <c r="M964" s="1140">
        <f t="shared" si="153"/>
        <v>0</v>
      </c>
      <c r="N964" s="1140">
        <f t="shared" si="154"/>
        <v>0</v>
      </c>
    </row>
    <row r="965" spans="1:14" outlineLevel="1" x14ac:dyDescent="0.25">
      <c r="A965" s="1038">
        <f t="shared" si="156"/>
        <v>35</v>
      </c>
      <c r="B965" s="995" t="str">
        <f t="shared" si="156"/>
        <v>&lt;Welding Machine for KDPH&gt;</v>
      </c>
      <c r="C965" s="1038" t="str">
        <f t="shared" si="156"/>
        <v>N.A.</v>
      </c>
      <c r="D965" s="1053" t="str">
        <f t="shared" si="156"/>
        <v>-</v>
      </c>
      <c r="E965" s="1163">
        <f t="shared" si="156"/>
        <v>0</v>
      </c>
      <c r="F965" s="1140">
        <f t="shared" si="157"/>
        <v>1.039E-3</v>
      </c>
      <c r="G965" s="1140">
        <f t="shared" si="158"/>
        <v>1.039E-3</v>
      </c>
      <c r="H965" s="1140">
        <f t="shared" si="152"/>
        <v>0</v>
      </c>
      <c r="I965" s="1135">
        <v>0</v>
      </c>
      <c r="J965" s="1135">
        <v>0</v>
      </c>
      <c r="K965" s="1140"/>
      <c r="L965" s="1140"/>
      <c r="M965" s="1140">
        <f t="shared" si="153"/>
        <v>0</v>
      </c>
      <c r="N965" s="1140">
        <f t="shared" si="154"/>
        <v>0</v>
      </c>
    </row>
    <row r="966" spans="1:14" outlineLevel="1" x14ac:dyDescent="0.25">
      <c r="A966" s="1038">
        <f t="shared" si="156"/>
        <v>36</v>
      </c>
      <c r="B966" s="995" t="str">
        <f t="shared" si="156"/>
        <v>&lt;Material handling trolley for Majot store&gt;</v>
      </c>
      <c r="C966" s="1038" t="str">
        <f t="shared" si="156"/>
        <v>N.A.</v>
      </c>
      <c r="D966" s="1053" t="str">
        <f t="shared" si="156"/>
        <v>-</v>
      </c>
      <c r="E966" s="1163">
        <f t="shared" si="156"/>
        <v>0</v>
      </c>
      <c r="F966" s="1140">
        <f t="shared" si="157"/>
        <v>1.4197999999999999E-3</v>
      </c>
      <c r="G966" s="1140">
        <f t="shared" si="158"/>
        <v>1.4197999999999999E-3</v>
      </c>
      <c r="H966" s="1140">
        <f t="shared" si="152"/>
        <v>0</v>
      </c>
      <c r="I966" s="1135">
        <v>0</v>
      </c>
      <c r="J966" s="1135">
        <v>0</v>
      </c>
      <c r="K966" s="1140"/>
      <c r="L966" s="1140"/>
      <c r="M966" s="1140">
        <f t="shared" ref="M966:M1019" si="159">SUM(J966:L966)</f>
        <v>0</v>
      </c>
      <c r="N966" s="1140">
        <f t="shared" si="154"/>
        <v>0</v>
      </c>
    </row>
    <row r="967" spans="1:14" outlineLevel="1" x14ac:dyDescent="0.25">
      <c r="A967" s="1038">
        <f t="shared" si="156"/>
        <v>37</v>
      </c>
      <c r="B967" s="995" t="str">
        <f t="shared" si="156"/>
        <v>&lt;Canon  LiDe 300 IN Scanner&gt;</v>
      </c>
      <c r="C967" s="1038" t="str">
        <f t="shared" si="156"/>
        <v>N.A.</v>
      </c>
      <c r="D967" s="1053" t="str">
        <f t="shared" si="156"/>
        <v>-</v>
      </c>
      <c r="E967" s="1163">
        <f t="shared" si="156"/>
        <v>0</v>
      </c>
      <c r="F967" s="1140">
        <f t="shared" si="157"/>
        <v>4.8000000000000001E-4</v>
      </c>
      <c r="G967" s="1140">
        <f t="shared" si="158"/>
        <v>4.8000000000000001E-4</v>
      </c>
      <c r="H967" s="1140">
        <f t="shared" si="152"/>
        <v>0</v>
      </c>
      <c r="I967" s="1135">
        <v>0</v>
      </c>
      <c r="J967" s="1135">
        <v>0</v>
      </c>
      <c r="K967" s="1140"/>
      <c r="L967" s="1140"/>
      <c r="M967" s="1140">
        <f t="shared" si="159"/>
        <v>0</v>
      </c>
      <c r="N967" s="1140">
        <f t="shared" si="154"/>
        <v>0</v>
      </c>
    </row>
    <row r="968" spans="1:14" outlineLevel="1" x14ac:dyDescent="0.25">
      <c r="A968" s="1038">
        <f t="shared" ref="A968:E983" si="160">A765</f>
        <v>38</v>
      </c>
      <c r="B968" s="995" t="str">
        <f t="shared" si="160"/>
        <v>&lt;Supply of Pedestal fan at KDPH&gt;</v>
      </c>
      <c r="C968" s="1038" t="str">
        <f t="shared" si="160"/>
        <v>N.A.</v>
      </c>
      <c r="D968" s="1053" t="str">
        <f t="shared" si="160"/>
        <v>-</v>
      </c>
      <c r="E968" s="1163">
        <f t="shared" si="160"/>
        <v>0</v>
      </c>
      <c r="F968" s="1140">
        <f t="shared" si="157"/>
        <v>1.50002E-2</v>
      </c>
      <c r="G968" s="1140">
        <f t="shared" si="158"/>
        <v>1.50002E-2</v>
      </c>
      <c r="H968" s="1140">
        <f t="shared" si="152"/>
        <v>0</v>
      </c>
      <c r="I968" s="1135">
        <v>0</v>
      </c>
      <c r="J968" s="1135">
        <v>0</v>
      </c>
      <c r="K968" s="1140"/>
      <c r="L968" s="1140"/>
      <c r="M968" s="1140">
        <f t="shared" si="159"/>
        <v>0</v>
      </c>
      <c r="N968" s="1140">
        <f t="shared" si="154"/>
        <v>0</v>
      </c>
    </row>
    <row r="969" spans="1:14" outlineLevel="1" x14ac:dyDescent="0.25">
      <c r="A969" s="1038">
        <f t="shared" si="160"/>
        <v>39</v>
      </c>
      <c r="B969" s="995" t="str">
        <f t="shared" si="160"/>
        <v>&lt;Supply of Refrigerator 290 LTR double door capacity&gt;</v>
      </c>
      <c r="C969" s="1038" t="str">
        <f t="shared" si="160"/>
        <v>N.A.</v>
      </c>
      <c r="D969" s="1053" t="str">
        <f t="shared" si="160"/>
        <v>-</v>
      </c>
      <c r="E969" s="1163">
        <f t="shared" si="160"/>
        <v>0</v>
      </c>
      <c r="F969" s="1140">
        <f t="shared" si="157"/>
        <v>2.2000000000000001E-3</v>
      </c>
      <c r="G969" s="1140">
        <f t="shared" si="158"/>
        <v>2.2000000000000001E-3</v>
      </c>
      <c r="H969" s="1140">
        <f t="shared" si="152"/>
        <v>0</v>
      </c>
      <c r="I969" s="1135">
        <v>0</v>
      </c>
      <c r="J969" s="1135">
        <v>0</v>
      </c>
      <c r="K969" s="1140"/>
      <c r="L969" s="1140"/>
      <c r="M969" s="1140">
        <f t="shared" si="159"/>
        <v>0</v>
      </c>
      <c r="N969" s="1140">
        <f t="shared" si="154"/>
        <v>0</v>
      </c>
    </row>
    <row r="970" spans="1:14" outlineLevel="1" x14ac:dyDescent="0.25">
      <c r="A970" s="1038">
        <f t="shared" si="160"/>
        <v>40</v>
      </c>
      <c r="B970" s="995" t="str">
        <f t="shared" si="160"/>
        <v>&lt;Supply of Refrigerator 290 LTR double door capacity&gt;</v>
      </c>
      <c r="C970" s="1038" t="str">
        <f t="shared" si="160"/>
        <v>N.A.</v>
      </c>
      <c r="D970" s="1053" t="str">
        <f t="shared" si="160"/>
        <v>-</v>
      </c>
      <c r="E970" s="1163">
        <f t="shared" si="160"/>
        <v>0</v>
      </c>
      <c r="F970" s="1140">
        <f t="shared" si="157"/>
        <v>2.2000000000000001E-3</v>
      </c>
      <c r="G970" s="1140">
        <f t="shared" si="158"/>
        <v>2.2000000000000001E-3</v>
      </c>
      <c r="H970" s="1140">
        <f t="shared" si="152"/>
        <v>0</v>
      </c>
      <c r="I970" s="1135">
        <v>0</v>
      </c>
      <c r="J970" s="1135">
        <v>0</v>
      </c>
      <c r="K970" s="1140"/>
      <c r="L970" s="1140"/>
      <c r="M970" s="1140">
        <f t="shared" si="159"/>
        <v>0</v>
      </c>
      <c r="N970" s="1140">
        <f t="shared" si="154"/>
        <v>0</v>
      </c>
    </row>
    <row r="971" spans="1:14" outlineLevel="1" x14ac:dyDescent="0.25">
      <c r="A971" s="1038">
        <f t="shared" si="160"/>
        <v>41</v>
      </c>
      <c r="B971" s="995" t="str">
        <f t="shared" si="160"/>
        <v>&lt;HEAVY DUTY AIR PURIFIURE 230V,50HZ&gt;</v>
      </c>
      <c r="C971" s="1038" t="str">
        <f t="shared" si="160"/>
        <v>N.A.</v>
      </c>
      <c r="D971" s="1053" t="str">
        <f t="shared" si="160"/>
        <v>-</v>
      </c>
      <c r="E971" s="1163">
        <f t="shared" si="160"/>
        <v>0</v>
      </c>
      <c r="F971" s="1140">
        <f t="shared" si="157"/>
        <v>7.0000000000000001E-3</v>
      </c>
      <c r="G971" s="1140">
        <f t="shared" si="158"/>
        <v>7.0000000000000001E-3</v>
      </c>
      <c r="H971" s="1140">
        <f t="shared" si="152"/>
        <v>0</v>
      </c>
      <c r="I971" s="1135">
        <v>0</v>
      </c>
      <c r="J971" s="1135">
        <v>0</v>
      </c>
      <c r="K971" s="1140"/>
      <c r="L971" s="1140"/>
      <c r="M971" s="1140">
        <f t="shared" si="159"/>
        <v>0</v>
      </c>
      <c r="N971" s="1140">
        <f t="shared" si="154"/>
        <v>0</v>
      </c>
    </row>
    <row r="972" spans="1:14" outlineLevel="1" x14ac:dyDescent="0.25">
      <c r="A972" s="1038">
        <f t="shared" si="160"/>
        <v>42</v>
      </c>
      <c r="B972" s="995" t="str">
        <f t="shared" si="160"/>
        <v>&lt;HEAVY DUTY AIR PURIFIURE 230V,50HZ&gt;</v>
      </c>
      <c r="C972" s="1038" t="str">
        <f t="shared" si="160"/>
        <v>N.A.</v>
      </c>
      <c r="D972" s="1053" t="str">
        <f t="shared" si="160"/>
        <v>-</v>
      </c>
      <c r="E972" s="1163">
        <f t="shared" si="160"/>
        <v>0</v>
      </c>
      <c r="F972" s="1140">
        <f t="shared" si="157"/>
        <v>3.5000000000000001E-3</v>
      </c>
      <c r="G972" s="1140">
        <f t="shared" si="158"/>
        <v>3.5000000000000001E-3</v>
      </c>
      <c r="H972" s="1140">
        <f t="shared" si="152"/>
        <v>0</v>
      </c>
      <c r="I972" s="1135">
        <v>0</v>
      </c>
      <c r="J972" s="1135">
        <v>0</v>
      </c>
      <c r="K972" s="1140"/>
      <c r="L972" s="1140"/>
      <c r="M972" s="1140">
        <f t="shared" si="159"/>
        <v>0</v>
      </c>
      <c r="N972" s="1140">
        <f t="shared" si="154"/>
        <v>0</v>
      </c>
    </row>
    <row r="973" spans="1:14" outlineLevel="1" x14ac:dyDescent="0.25">
      <c r="A973" s="1038">
        <f t="shared" si="160"/>
        <v>43</v>
      </c>
      <c r="B973" s="995" t="str">
        <f t="shared" si="160"/>
        <v>&lt;HEAVY DUTY AIR PURIFIURE 230V,50HZ&gt;</v>
      </c>
      <c r="C973" s="1038" t="str">
        <f t="shared" si="160"/>
        <v>N.A.</v>
      </c>
      <c r="D973" s="1053" t="str">
        <f t="shared" si="160"/>
        <v>-</v>
      </c>
      <c r="E973" s="1163">
        <f t="shared" si="160"/>
        <v>0</v>
      </c>
      <c r="F973" s="1140">
        <f t="shared" si="157"/>
        <v>3.5000000000000001E-3</v>
      </c>
      <c r="G973" s="1140">
        <f t="shared" si="158"/>
        <v>3.5000000000000001E-3</v>
      </c>
      <c r="H973" s="1140">
        <f t="shared" si="152"/>
        <v>0</v>
      </c>
      <c r="I973" s="1135">
        <v>0</v>
      </c>
      <c r="J973" s="1135">
        <v>0</v>
      </c>
      <c r="K973" s="1140"/>
      <c r="L973" s="1140"/>
      <c r="M973" s="1140">
        <f t="shared" si="159"/>
        <v>0</v>
      </c>
      <c r="N973" s="1140">
        <f t="shared" si="154"/>
        <v>0</v>
      </c>
    </row>
    <row r="974" spans="1:14" outlineLevel="1" x14ac:dyDescent="0.25">
      <c r="A974" s="1038">
        <f t="shared" si="160"/>
        <v>44</v>
      </c>
      <c r="B974" s="995" t="str">
        <f t="shared" si="160"/>
        <v>&lt;HEAVY DUTY AIR PURIFIURE 230V,50HZ&gt;</v>
      </c>
      <c r="C974" s="1038" t="str">
        <f t="shared" si="160"/>
        <v>N.A.</v>
      </c>
      <c r="D974" s="1053" t="str">
        <f t="shared" si="160"/>
        <v>-</v>
      </c>
      <c r="E974" s="1163">
        <f t="shared" si="160"/>
        <v>0</v>
      </c>
      <c r="F974" s="1140">
        <f t="shared" si="157"/>
        <v>3.5000000000000001E-3</v>
      </c>
      <c r="G974" s="1140">
        <f t="shared" si="158"/>
        <v>3.5000000000000001E-3</v>
      </c>
      <c r="H974" s="1140">
        <f t="shared" si="152"/>
        <v>0</v>
      </c>
      <c r="I974" s="1135">
        <v>0</v>
      </c>
      <c r="J974" s="1135">
        <v>0</v>
      </c>
      <c r="K974" s="1140"/>
      <c r="L974" s="1140"/>
      <c r="M974" s="1140">
        <f t="shared" si="159"/>
        <v>0</v>
      </c>
      <c r="N974" s="1140">
        <f t="shared" si="154"/>
        <v>0</v>
      </c>
    </row>
    <row r="975" spans="1:14" outlineLevel="1" x14ac:dyDescent="0.25">
      <c r="A975" s="1038">
        <f t="shared" si="160"/>
        <v>45</v>
      </c>
      <c r="B975" s="995" t="str">
        <f t="shared" si="160"/>
        <v>&lt;Redmi 10 prime Mobile Black for Chief Engineer&gt;</v>
      </c>
      <c r="C975" s="1038" t="str">
        <f t="shared" si="160"/>
        <v>N.A.</v>
      </c>
      <c r="D975" s="1053" t="str">
        <f t="shared" si="160"/>
        <v>-</v>
      </c>
      <c r="E975" s="1163">
        <f t="shared" si="160"/>
        <v>0</v>
      </c>
      <c r="F975" s="1140">
        <f t="shared" si="157"/>
        <v>1.5E-3</v>
      </c>
      <c r="G975" s="1140">
        <f t="shared" si="158"/>
        <v>1.5E-3</v>
      </c>
      <c r="H975" s="1140">
        <f t="shared" si="152"/>
        <v>0</v>
      </c>
      <c r="I975" s="1135">
        <v>0</v>
      </c>
      <c r="J975" s="1135">
        <v>0</v>
      </c>
      <c r="K975" s="1140"/>
      <c r="L975" s="1140"/>
      <c r="M975" s="1140">
        <f t="shared" si="159"/>
        <v>0</v>
      </c>
      <c r="N975" s="1140">
        <f t="shared" si="154"/>
        <v>0</v>
      </c>
    </row>
    <row r="976" spans="1:14" outlineLevel="1" x14ac:dyDescent="0.25">
      <c r="A976" s="1038">
        <f t="shared" si="160"/>
        <v>46</v>
      </c>
      <c r="B976" s="995" t="str">
        <f t="shared" si="160"/>
        <v>&lt;TATA Sumo MH-14/9763 1 No&gt;</v>
      </c>
      <c r="C976" s="1038" t="str">
        <f t="shared" si="160"/>
        <v>N.A.</v>
      </c>
      <c r="D976" s="1053" t="str">
        <f t="shared" si="160"/>
        <v>-</v>
      </c>
      <c r="E976" s="1163">
        <f t="shared" si="160"/>
        <v>0</v>
      </c>
      <c r="F976" s="1140">
        <f t="shared" si="157"/>
        <v>0</v>
      </c>
      <c r="G976" s="1140">
        <f t="shared" si="158"/>
        <v>0</v>
      </c>
      <c r="H976" s="1140">
        <f t="shared" si="152"/>
        <v>0</v>
      </c>
      <c r="I976" s="1140">
        <v>0</v>
      </c>
      <c r="J976" s="1140">
        <v>0</v>
      </c>
      <c r="K976" s="1140"/>
      <c r="L976" s="1140"/>
      <c r="M976" s="1140">
        <f t="shared" si="159"/>
        <v>0</v>
      </c>
      <c r="N976" s="1140">
        <f t="shared" si="154"/>
        <v>0</v>
      </c>
    </row>
    <row r="977" spans="1:14" outlineLevel="1" x14ac:dyDescent="0.25">
      <c r="A977" s="1038">
        <f t="shared" si="160"/>
        <v>47</v>
      </c>
      <c r="B977" s="995" t="str">
        <f t="shared" si="160"/>
        <v>&lt;Ambulance TATA make MH-31/4475 1 No&gt;</v>
      </c>
      <c r="C977" s="1038" t="str">
        <f t="shared" si="160"/>
        <v>N.A.</v>
      </c>
      <c r="D977" s="1053" t="str">
        <f t="shared" si="160"/>
        <v>-</v>
      </c>
      <c r="E977" s="1163">
        <f t="shared" si="160"/>
        <v>0</v>
      </c>
      <c r="F977" s="1140">
        <f t="shared" si="157"/>
        <v>0</v>
      </c>
      <c r="G977" s="1140">
        <f t="shared" si="158"/>
        <v>0</v>
      </c>
      <c r="H977" s="1140">
        <f t="shared" si="152"/>
        <v>0</v>
      </c>
      <c r="I977" s="1140">
        <v>0</v>
      </c>
      <c r="J977" s="1140">
        <v>0</v>
      </c>
      <c r="K977" s="1140"/>
      <c r="L977" s="1140"/>
      <c r="M977" s="1140">
        <f t="shared" si="159"/>
        <v>0</v>
      </c>
      <c r="N977" s="1140">
        <f t="shared" si="154"/>
        <v>0</v>
      </c>
    </row>
    <row r="978" spans="1:14" outlineLevel="1" x14ac:dyDescent="0.25">
      <c r="A978" s="967">
        <f t="shared" si="160"/>
        <v>48</v>
      </c>
      <c r="B978" s="968" t="str">
        <f t="shared" si="160"/>
        <v xml:space="preserve">     &lt;Supply of Two Post Lift (4 Ton) for Vehicle Maint.&gt;</v>
      </c>
      <c r="C978" s="967" t="str">
        <f t="shared" si="160"/>
        <v>N.A.</v>
      </c>
      <c r="D978" s="1052" t="str">
        <f t="shared" si="160"/>
        <v>-</v>
      </c>
      <c r="E978" s="1162">
        <f t="shared" si="160"/>
        <v>0</v>
      </c>
      <c r="F978" s="1146">
        <f t="shared" si="157"/>
        <v>1.4396000000000001E-2</v>
      </c>
      <c r="G978" s="1146">
        <f t="shared" si="158"/>
        <v>1.4396000000000001E-2</v>
      </c>
      <c r="H978" s="1146">
        <f t="shared" si="152"/>
        <v>0</v>
      </c>
      <c r="I978" s="1146">
        <v>0</v>
      </c>
      <c r="J978" s="1146">
        <v>0</v>
      </c>
      <c r="K978" s="1146"/>
      <c r="L978" s="1146"/>
      <c r="M978" s="1146">
        <f t="shared" si="159"/>
        <v>0</v>
      </c>
      <c r="N978" s="1146">
        <f t="shared" si="154"/>
        <v>0</v>
      </c>
    </row>
    <row r="979" spans="1:14" outlineLevel="1" x14ac:dyDescent="0.25">
      <c r="A979" s="967">
        <f t="shared" si="160"/>
        <v>49</v>
      </c>
      <c r="B979" s="968" t="str">
        <f t="shared" si="160"/>
        <v>Supply,Installation, commissioning and testing of 415V, 3 Phase diesel 
generating setof 125 KVA capacity for Admin building emergency power 
supply backup at KGSC,Pophali.</v>
      </c>
      <c r="C979" s="967" t="str">
        <f t="shared" si="160"/>
        <v>N.A.</v>
      </c>
      <c r="D979" s="1052" t="str">
        <f t="shared" si="160"/>
        <v>-</v>
      </c>
      <c r="E979" s="1162">
        <f t="shared" si="160"/>
        <v>0</v>
      </c>
      <c r="F979" s="1146">
        <f t="shared" si="157"/>
        <v>9.9499900000000002E-2</v>
      </c>
      <c r="G979" s="1146">
        <f t="shared" si="158"/>
        <v>9.9499900000000002E-2</v>
      </c>
      <c r="H979" s="1146">
        <f t="shared" si="152"/>
        <v>0</v>
      </c>
      <c r="I979" s="1146">
        <v>0</v>
      </c>
      <c r="J979" s="1146">
        <v>0</v>
      </c>
      <c r="K979" s="1146"/>
      <c r="L979" s="1146"/>
      <c r="M979" s="1146">
        <f t="shared" si="159"/>
        <v>0</v>
      </c>
      <c r="N979" s="1146">
        <f t="shared" si="154"/>
        <v>0</v>
      </c>
    </row>
    <row r="980" spans="1:14" outlineLevel="1" x14ac:dyDescent="0.25">
      <c r="A980" s="967">
        <f t="shared" si="160"/>
        <v>50</v>
      </c>
      <c r="B980" s="968" t="str">
        <f t="shared" si="160"/>
        <v>Design,Manufacturing, supply erriction and commissioning of 60 MT surface mounted (pit type/ platform type) weighbridge at major stores 'c' pophali</v>
      </c>
      <c r="C980" s="967" t="str">
        <f t="shared" si="160"/>
        <v>N.A.</v>
      </c>
      <c r="D980" s="1052" t="str">
        <f t="shared" si="160"/>
        <v>-</v>
      </c>
      <c r="E980" s="1162">
        <f t="shared" si="160"/>
        <v>0</v>
      </c>
      <c r="F980" s="1146">
        <f t="shared" si="157"/>
        <v>0.21577479999999999</v>
      </c>
      <c r="G980" s="1146">
        <f t="shared" si="158"/>
        <v>0.21577479999999999</v>
      </c>
      <c r="H980" s="1146">
        <f t="shared" si="152"/>
        <v>0</v>
      </c>
      <c r="I980" s="1146">
        <v>0</v>
      </c>
      <c r="J980" s="1146">
        <v>0</v>
      </c>
      <c r="K980" s="1146"/>
      <c r="L980" s="1146"/>
      <c r="M980" s="1146">
        <f t="shared" si="159"/>
        <v>0</v>
      </c>
      <c r="N980" s="1146">
        <f t="shared" si="154"/>
        <v>0</v>
      </c>
    </row>
    <row r="981" spans="1:14" outlineLevel="1" x14ac:dyDescent="0.25">
      <c r="A981" s="967">
        <f t="shared" si="160"/>
        <v>51</v>
      </c>
      <c r="B981" s="968" t="str">
        <f t="shared" si="160"/>
        <v>Supply of Hydraulically operated manual stacker for Material Handling at Major Store "C", KGSC, Pophali</v>
      </c>
      <c r="C981" s="967" t="str">
        <f t="shared" si="160"/>
        <v>N.A.</v>
      </c>
      <c r="D981" s="1052" t="str">
        <f t="shared" si="160"/>
        <v>-</v>
      </c>
      <c r="E981" s="1162">
        <f t="shared" si="160"/>
        <v>0</v>
      </c>
      <c r="F981" s="1146">
        <f t="shared" si="157"/>
        <v>5.2399999999999999E-3</v>
      </c>
      <c r="G981" s="1146">
        <f t="shared" si="158"/>
        <v>5.2399999999999999E-3</v>
      </c>
      <c r="H981" s="1146">
        <f t="shared" si="152"/>
        <v>0</v>
      </c>
      <c r="I981" s="1146">
        <v>0</v>
      </c>
      <c r="J981" s="1146">
        <v>0</v>
      </c>
      <c r="K981" s="1146"/>
      <c r="L981" s="1146"/>
      <c r="M981" s="1146">
        <f t="shared" si="159"/>
        <v>0</v>
      </c>
      <c r="N981" s="1146">
        <f t="shared" si="154"/>
        <v>0</v>
      </c>
    </row>
    <row r="982" spans="1:14" outlineLevel="1" x14ac:dyDescent="0.25">
      <c r="A982" s="967">
        <f t="shared" si="160"/>
        <v>52</v>
      </c>
      <c r="B982" s="968" t="str">
        <f t="shared" si="160"/>
        <v>Supply of Indef makes Chain Pulley Blocks</v>
      </c>
      <c r="C982" s="967" t="str">
        <f t="shared" si="160"/>
        <v>N.A.</v>
      </c>
      <c r="D982" s="1052" t="str">
        <f t="shared" si="160"/>
        <v>-</v>
      </c>
      <c r="E982" s="1162">
        <f t="shared" si="160"/>
        <v>0</v>
      </c>
      <c r="F982" s="1146">
        <f t="shared" si="157"/>
        <v>1.1505E-2</v>
      </c>
      <c r="G982" s="1146">
        <f t="shared" si="158"/>
        <v>1.1505E-2</v>
      </c>
      <c r="H982" s="1146">
        <f t="shared" si="152"/>
        <v>0</v>
      </c>
      <c r="I982" s="1146">
        <v>0</v>
      </c>
      <c r="J982" s="1146">
        <v>0</v>
      </c>
      <c r="K982" s="1146"/>
      <c r="L982" s="1146"/>
      <c r="M982" s="1146">
        <f t="shared" si="159"/>
        <v>0</v>
      </c>
      <c r="N982" s="1146">
        <f t="shared" si="154"/>
        <v>0</v>
      </c>
    </row>
    <row r="983" spans="1:14" outlineLevel="1" x14ac:dyDescent="0.25">
      <c r="A983" s="967">
        <f t="shared" si="160"/>
        <v>53</v>
      </c>
      <c r="B983" s="968" t="str">
        <f t="shared" si="160"/>
        <v>Supply of  Motwane Make ‘Digital Multimeter and AC Multimeter</v>
      </c>
      <c r="C983" s="967" t="str">
        <f t="shared" si="160"/>
        <v>N.A.</v>
      </c>
      <c r="D983" s="1052" t="str">
        <f t="shared" si="160"/>
        <v>-</v>
      </c>
      <c r="E983" s="1162">
        <f t="shared" si="160"/>
        <v>0</v>
      </c>
      <c r="F983" s="1146">
        <f t="shared" si="157"/>
        <v>1.8457500000000002E-2</v>
      </c>
      <c r="G983" s="1146">
        <f t="shared" si="158"/>
        <v>1.8457500000000002E-2</v>
      </c>
      <c r="H983" s="1146">
        <f t="shared" si="152"/>
        <v>0</v>
      </c>
      <c r="I983" s="1146">
        <v>0</v>
      </c>
      <c r="J983" s="1146">
        <v>0</v>
      </c>
      <c r="K983" s="1146"/>
      <c r="L983" s="1146"/>
      <c r="M983" s="1146">
        <f t="shared" si="159"/>
        <v>0</v>
      </c>
      <c r="N983" s="1146">
        <f t="shared" si="154"/>
        <v>0</v>
      </c>
    </row>
    <row r="984" spans="1:14" outlineLevel="1" x14ac:dyDescent="0.25">
      <c r="A984" s="967">
        <f t="shared" ref="A984:E999" si="161">A781</f>
        <v>54</v>
      </c>
      <c r="B984" s="968" t="str">
        <f t="shared" si="161"/>
        <v>Supply 1 Ton split AC Daiken make for control room cabin Operation Stage III</v>
      </c>
      <c r="C984" s="967" t="str">
        <f t="shared" si="161"/>
        <v>N.A.</v>
      </c>
      <c r="D984" s="1052" t="str">
        <f t="shared" si="161"/>
        <v>-</v>
      </c>
      <c r="E984" s="1162">
        <f t="shared" si="161"/>
        <v>0</v>
      </c>
      <c r="F984" s="1146">
        <f t="shared" si="157"/>
        <v>3.96E-3</v>
      </c>
      <c r="G984" s="1146">
        <f t="shared" si="158"/>
        <v>3.96E-3</v>
      </c>
      <c r="H984" s="1146">
        <f t="shared" ref="H984:H1019" si="162">F984-G984</f>
        <v>0</v>
      </c>
      <c r="I984" s="1146">
        <v>0</v>
      </c>
      <c r="J984" s="1146">
        <v>0</v>
      </c>
      <c r="K984" s="1146"/>
      <c r="L984" s="1146"/>
      <c r="M984" s="1146">
        <f t="shared" si="159"/>
        <v>0</v>
      </c>
      <c r="N984" s="1146">
        <f t="shared" ref="N984:N1019" si="163">H984+I984-M984</f>
        <v>0</v>
      </c>
    </row>
    <row r="985" spans="1:14" outlineLevel="1" x14ac:dyDescent="0.25">
      <c r="A985" s="967">
        <f t="shared" si="161"/>
        <v>55</v>
      </c>
      <c r="B985" s="968" t="str">
        <f t="shared" si="161"/>
        <v>Emer Rescue cum Multipurpose Fire Tender</v>
      </c>
      <c r="C985" s="967" t="str">
        <f t="shared" si="161"/>
        <v>N.A.</v>
      </c>
      <c r="D985" s="1052" t="str">
        <f t="shared" si="161"/>
        <v>-</v>
      </c>
      <c r="E985" s="1162">
        <f t="shared" si="161"/>
        <v>0</v>
      </c>
      <c r="F985" s="1146">
        <f t="shared" si="157"/>
        <v>2.0038809999999998</v>
      </c>
      <c r="G985" s="1146">
        <f t="shared" si="158"/>
        <v>2.0038809999999998</v>
      </c>
      <c r="H985" s="1146">
        <f t="shared" si="162"/>
        <v>0</v>
      </c>
      <c r="I985" s="1146">
        <v>0</v>
      </c>
      <c r="J985" s="1146">
        <v>0</v>
      </c>
      <c r="K985" s="1146"/>
      <c r="L985" s="1146"/>
      <c r="M985" s="1146">
        <f t="shared" si="159"/>
        <v>0</v>
      </c>
      <c r="N985" s="1146">
        <f t="shared" si="163"/>
        <v>0</v>
      </c>
    </row>
    <row r="986" spans="1:14" outlineLevel="1" x14ac:dyDescent="0.25">
      <c r="A986" s="967">
        <f t="shared" si="161"/>
        <v>56</v>
      </c>
      <c r="B986" s="968" t="str">
        <f t="shared" si="161"/>
        <v>Procurement of portable chairs for training sub centre</v>
      </c>
      <c r="C986" s="967" t="str">
        <f t="shared" si="161"/>
        <v>N.A.</v>
      </c>
      <c r="D986" s="1052" t="str">
        <f t="shared" si="161"/>
        <v>-</v>
      </c>
      <c r="E986" s="1162">
        <f t="shared" si="161"/>
        <v>0</v>
      </c>
      <c r="F986" s="1146">
        <f t="shared" si="157"/>
        <v>1.308E-2</v>
      </c>
      <c r="G986" s="1146">
        <f t="shared" si="158"/>
        <v>1.308E-2</v>
      </c>
      <c r="H986" s="1146">
        <f t="shared" si="162"/>
        <v>0</v>
      </c>
      <c r="I986" s="1146">
        <v>0</v>
      </c>
      <c r="J986" s="1146">
        <v>0</v>
      </c>
      <c r="K986" s="1146"/>
      <c r="L986" s="1146"/>
      <c r="M986" s="1146">
        <f t="shared" si="159"/>
        <v>0</v>
      </c>
      <c r="N986" s="1146">
        <f t="shared" si="163"/>
        <v>0</v>
      </c>
    </row>
    <row r="987" spans="1:14" outlineLevel="1" x14ac:dyDescent="0.25">
      <c r="A987" s="967">
        <f t="shared" si="161"/>
        <v>57</v>
      </c>
      <c r="B987" s="968" t="str">
        <f t="shared" si="161"/>
        <v>Procurement of portable computer tables</v>
      </c>
      <c r="C987" s="967" t="str">
        <f t="shared" si="161"/>
        <v>N.A.</v>
      </c>
      <c r="D987" s="1052" t="str">
        <f t="shared" si="161"/>
        <v>-</v>
      </c>
      <c r="E987" s="1162">
        <f t="shared" si="161"/>
        <v>0</v>
      </c>
      <c r="F987" s="1146">
        <f t="shared" si="157"/>
        <v>3.3449E-3</v>
      </c>
      <c r="G987" s="1146">
        <f t="shared" si="158"/>
        <v>3.3449E-3</v>
      </c>
      <c r="H987" s="1146">
        <f t="shared" si="162"/>
        <v>0</v>
      </c>
      <c r="I987" s="1146">
        <v>0</v>
      </c>
      <c r="J987" s="1146">
        <v>0</v>
      </c>
      <c r="K987" s="1146"/>
      <c r="L987" s="1146"/>
      <c r="M987" s="1146">
        <f t="shared" si="159"/>
        <v>0</v>
      </c>
      <c r="N987" s="1146">
        <f t="shared" si="163"/>
        <v>0</v>
      </c>
    </row>
    <row r="988" spans="1:14" outlineLevel="1" x14ac:dyDescent="0.25">
      <c r="A988" s="967">
        <f t="shared" si="161"/>
        <v>58</v>
      </c>
      <c r="B988" s="968" t="str">
        <f t="shared" si="161"/>
        <v>Purchase of High back chair (3 Nos.) in conferenc hall</v>
      </c>
      <c r="C988" s="967" t="str">
        <f t="shared" si="161"/>
        <v>N.A.</v>
      </c>
      <c r="D988" s="1052" t="str">
        <f t="shared" si="161"/>
        <v>-</v>
      </c>
      <c r="E988" s="1162">
        <f t="shared" si="161"/>
        <v>0</v>
      </c>
      <c r="F988" s="1146">
        <f t="shared" si="157"/>
        <v>4.4013999999999998E-3</v>
      </c>
      <c r="G988" s="1146">
        <f t="shared" si="158"/>
        <v>4.4013999999999998E-3</v>
      </c>
      <c r="H988" s="1146">
        <f t="shared" si="162"/>
        <v>0</v>
      </c>
      <c r="I988" s="1146">
        <v>0</v>
      </c>
      <c r="J988" s="1146">
        <v>0</v>
      </c>
      <c r="K988" s="1146"/>
      <c r="L988" s="1146"/>
      <c r="M988" s="1146">
        <f t="shared" si="159"/>
        <v>0</v>
      </c>
      <c r="N988" s="1146">
        <f t="shared" si="163"/>
        <v>0</v>
      </c>
    </row>
    <row r="989" spans="1:14" outlineLevel="1" x14ac:dyDescent="0.25">
      <c r="A989" s="967">
        <f t="shared" si="161"/>
        <v>59</v>
      </c>
      <c r="B989" s="968" t="str">
        <f t="shared" si="161"/>
        <v>Supply of Water Purifier at MSPGCL KGSC Pophali.</v>
      </c>
      <c r="C989" s="967" t="str">
        <f t="shared" si="161"/>
        <v>N.A.</v>
      </c>
      <c r="D989" s="1052" t="str">
        <f t="shared" si="161"/>
        <v>-</v>
      </c>
      <c r="E989" s="1162">
        <f t="shared" si="161"/>
        <v>0</v>
      </c>
      <c r="F989" s="1146">
        <f t="shared" si="157"/>
        <v>5.0000000000000001E-3</v>
      </c>
      <c r="G989" s="1146">
        <f t="shared" si="158"/>
        <v>5.0000000000000001E-3</v>
      </c>
      <c r="H989" s="1146">
        <f t="shared" si="162"/>
        <v>0</v>
      </c>
      <c r="I989" s="1146">
        <v>0</v>
      </c>
      <c r="J989" s="1146">
        <v>0</v>
      </c>
      <c r="K989" s="1146"/>
      <c r="L989" s="1146"/>
      <c r="M989" s="1146">
        <f t="shared" si="159"/>
        <v>0</v>
      </c>
      <c r="N989" s="1146">
        <f t="shared" si="163"/>
        <v>0</v>
      </c>
    </row>
    <row r="990" spans="1:14" outlineLevel="1" x14ac:dyDescent="0.25">
      <c r="A990" s="967">
        <f t="shared" si="161"/>
        <v>60</v>
      </c>
      <c r="B990" s="968" t="str">
        <f t="shared" si="161"/>
        <v>Interactive Digital LV SCREEN  6.56 FT X 3.28 FT</v>
      </c>
      <c r="C990" s="967" t="str">
        <f t="shared" si="161"/>
        <v>N.A.</v>
      </c>
      <c r="D990" s="1052" t="str">
        <f t="shared" si="161"/>
        <v>-</v>
      </c>
      <c r="E990" s="1162">
        <f t="shared" si="161"/>
        <v>0</v>
      </c>
      <c r="F990" s="1146">
        <f t="shared" si="157"/>
        <v>1.295E-2</v>
      </c>
      <c r="G990" s="1146">
        <f t="shared" si="158"/>
        <v>1.295E-2</v>
      </c>
      <c r="H990" s="1146">
        <f t="shared" si="162"/>
        <v>0</v>
      </c>
      <c r="I990" s="1146">
        <v>0</v>
      </c>
      <c r="J990" s="1146">
        <v>0</v>
      </c>
      <c r="K990" s="1146"/>
      <c r="L990" s="1146"/>
      <c r="M990" s="1146">
        <f t="shared" si="159"/>
        <v>0</v>
      </c>
      <c r="N990" s="1146">
        <f t="shared" si="163"/>
        <v>0</v>
      </c>
    </row>
    <row r="991" spans="1:14" outlineLevel="1" x14ac:dyDescent="0.25">
      <c r="A991" s="967">
        <f t="shared" si="161"/>
        <v>61</v>
      </c>
      <c r="B991" s="968" t="str">
        <f t="shared" si="161"/>
        <v>Network Attached Storage Server at KGSC, Pophali.</v>
      </c>
      <c r="C991" s="967" t="str">
        <f t="shared" si="161"/>
        <v>N.A.</v>
      </c>
      <c r="D991" s="1052" t="str">
        <f t="shared" si="161"/>
        <v>-</v>
      </c>
      <c r="E991" s="1162">
        <f t="shared" si="161"/>
        <v>0</v>
      </c>
      <c r="F991" s="1146">
        <f t="shared" si="157"/>
        <v>2.3333199999999998E-2</v>
      </c>
      <c r="G991" s="1146">
        <f t="shared" si="158"/>
        <v>2.3333199999999998E-2</v>
      </c>
      <c r="H991" s="1146">
        <f t="shared" si="162"/>
        <v>0</v>
      </c>
      <c r="I991" s="1146">
        <v>0</v>
      </c>
      <c r="J991" s="1146">
        <v>0</v>
      </c>
      <c r="K991" s="1146"/>
      <c r="L991" s="1146"/>
      <c r="M991" s="1146">
        <f t="shared" si="159"/>
        <v>0</v>
      </c>
      <c r="N991" s="1146">
        <f t="shared" si="163"/>
        <v>0</v>
      </c>
    </row>
    <row r="992" spans="1:14" outlineLevel="1" x14ac:dyDescent="0.25">
      <c r="A992" s="967">
        <f t="shared" si="161"/>
        <v>62</v>
      </c>
      <c r="B992" s="968" t="str">
        <f t="shared" si="161"/>
        <v>Supply of A4 Printer at KGSC, Pophali.</v>
      </c>
      <c r="C992" s="967" t="str">
        <f t="shared" si="161"/>
        <v>N.A.</v>
      </c>
      <c r="D992" s="1052" t="str">
        <f t="shared" si="161"/>
        <v>-</v>
      </c>
      <c r="E992" s="1162">
        <f t="shared" si="161"/>
        <v>0</v>
      </c>
      <c r="F992" s="1146">
        <f t="shared" si="157"/>
        <v>9.9994999999999997E-3</v>
      </c>
      <c r="G992" s="1146">
        <f t="shared" si="158"/>
        <v>9.9994999999999997E-3</v>
      </c>
      <c r="H992" s="1146">
        <f t="shared" si="162"/>
        <v>0</v>
      </c>
      <c r="I992" s="1146">
        <v>0</v>
      </c>
      <c r="J992" s="1146">
        <v>0</v>
      </c>
      <c r="K992" s="1146"/>
      <c r="L992" s="1146"/>
      <c r="M992" s="1146">
        <f t="shared" si="159"/>
        <v>0</v>
      </c>
      <c r="N992" s="1146">
        <f t="shared" si="163"/>
        <v>0</v>
      </c>
    </row>
    <row r="993" spans="1:14" outlineLevel="1" x14ac:dyDescent="0.25">
      <c r="A993" s="967">
        <f t="shared" si="161"/>
        <v>63</v>
      </c>
      <c r="B993" s="968" t="str">
        <f t="shared" si="161"/>
        <v>Supply of A4 Scanner, A3 &amp; MF Printer at KGSC, Pop</v>
      </c>
      <c r="C993" s="967" t="str">
        <f t="shared" si="161"/>
        <v>N.A.</v>
      </c>
      <c r="D993" s="1052" t="str">
        <f t="shared" si="161"/>
        <v>-</v>
      </c>
      <c r="E993" s="1162">
        <f t="shared" si="161"/>
        <v>0</v>
      </c>
      <c r="F993" s="1146">
        <f t="shared" si="157"/>
        <v>5.8599999999999999E-2</v>
      </c>
      <c r="G993" s="1146">
        <f t="shared" si="158"/>
        <v>5.8599999999999999E-2</v>
      </c>
      <c r="H993" s="1146">
        <f t="shared" si="162"/>
        <v>0</v>
      </c>
      <c r="I993" s="1146">
        <v>0</v>
      </c>
      <c r="J993" s="1146">
        <v>0</v>
      </c>
      <c r="K993" s="1146"/>
      <c r="L993" s="1146"/>
      <c r="M993" s="1146">
        <f t="shared" si="159"/>
        <v>0</v>
      </c>
      <c r="N993" s="1146">
        <f t="shared" si="163"/>
        <v>0</v>
      </c>
    </row>
    <row r="994" spans="1:14" outlineLevel="1" x14ac:dyDescent="0.25">
      <c r="A994" s="967">
        <f t="shared" si="161"/>
        <v>64</v>
      </c>
      <c r="B994" s="968" t="str">
        <f t="shared" si="161"/>
        <v>Supply of Various Hard Disks for Network Attached</v>
      </c>
      <c r="C994" s="967" t="str">
        <f t="shared" si="161"/>
        <v>N.A.</v>
      </c>
      <c r="D994" s="1052" t="str">
        <f t="shared" si="161"/>
        <v>-</v>
      </c>
      <c r="E994" s="1162">
        <f t="shared" si="161"/>
        <v>0</v>
      </c>
      <c r="F994" s="1146">
        <f t="shared" si="157"/>
        <v>2.18064E-2</v>
      </c>
      <c r="G994" s="1146">
        <f t="shared" si="158"/>
        <v>2.18064E-2</v>
      </c>
      <c r="H994" s="1146">
        <f t="shared" si="162"/>
        <v>0</v>
      </c>
      <c r="I994" s="1146">
        <v>0</v>
      </c>
      <c r="J994" s="1146">
        <v>0</v>
      </c>
      <c r="K994" s="1146"/>
      <c r="L994" s="1146"/>
      <c r="M994" s="1146">
        <f t="shared" si="159"/>
        <v>0</v>
      </c>
      <c r="N994" s="1146">
        <f t="shared" si="163"/>
        <v>0</v>
      </c>
    </row>
    <row r="995" spans="1:14" outlineLevel="1" x14ac:dyDescent="0.25">
      <c r="A995" s="967">
        <f t="shared" si="161"/>
        <v>65</v>
      </c>
      <c r="B995" s="968" t="str">
        <f t="shared" si="161"/>
        <v>Supply of Video conference Microphone at KGSC,</v>
      </c>
      <c r="C995" s="967" t="str">
        <f t="shared" si="161"/>
        <v>N.A.</v>
      </c>
      <c r="D995" s="1052" t="str">
        <f t="shared" si="161"/>
        <v>-</v>
      </c>
      <c r="E995" s="1162">
        <f t="shared" si="161"/>
        <v>0</v>
      </c>
      <c r="F995" s="1146">
        <f t="shared" si="157"/>
        <v>2.1511999999999998E-3</v>
      </c>
      <c r="G995" s="1146">
        <f t="shared" si="158"/>
        <v>2.1511999999999998E-3</v>
      </c>
      <c r="H995" s="1146">
        <f t="shared" si="162"/>
        <v>0</v>
      </c>
      <c r="I995" s="1146">
        <v>0</v>
      </c>
      <c r="J995" s="1146">
        <v>0</v>
      </c>
      <c r="K995" s="1146"/>
      <c r="L995" s="1146"/>
      <c r="M995" s="1146">
        <f t="shared" si="159"/>
        <v>0</v>
      </c>
      <c r="N995" s="1146">
        <f t="shared" si="163"/>
        <v>0</v>
      </c>
    </row>
    <row r="996" spans="1:14" outlineLevel="1" x14ac:dyDescent="0.25">
      <c r="A996" s="967">
        <f t="shared" si="161"/>
        <v>66</v>
      </c>
      <c r="B996" s="968" t="str">
        <f t="shared" si="161"/>
        <v>Supply of Video Conference Screen at KGSC Pophali</v>
      </c>
      <c r="C996" s="967" t="str">
        <f t="shared" si="161"/>
        <v>N.A.</v>
      </c>
      <c r="D996" s="1052" t="str">
        <f t="shared" si="161"/>
        <v>-</v>
      </c>
      <c r="E996" s="1162">
        <f t="shared" si="161"/>
        <v>0</v>
      </c>
      <c r="F996" s="1146">
        <f t="shared" si="157"/>
        <v>0.02</v>
      </c>
      <c r="G996" s="1146">
        <f t="shared" si="158"/>
        <v>0.02</v>
      </c>
      <c r="H996" s="1146">
        <f t="shared" si="162"/>
        <v>0</v>
      </c>
      <c r="I996" s="1146">
        <v>0</v>
      </c>
      <c r="J996" s="1146">
        <v>0</v>
      </c>
      <c r="K996" s="1146"/>
      <c r="L996" s="1146"/>
      <c r="M996" s="1146">
        <f t="shared" si="159"/>
        <v>0</v>
      </c>
      <c r="N996" s="1146">
        <f t="shared" si="163"/>
        <v>0</v>
      </c>
    </row>
    <row r="997" spans="1:14" outlineLevel="1" x14ac:dyDescent="0.25">
      <c r="A997" s="967">
        <f t="shared" si="161"/>
        <v>67</v>
      </c>
      <c r="B997" s="968" t="str">
        <f t="shared" si="161"/>
        <v>Supply of Video conference Screen at KGSC, Pophali</v>
      </c>
      <c r="C997" s="967" t="str">
        <f t="shared" si="161"/>
        <v>N.A.</v>
      </c>
      <c r="D997" s="1052" t="str">
        <f t="shared" si="161"/>
        <v>-</v>
      </c>
      <c r="E997" s="1162">
        <f t="shared" si="161"/>
        <v>0</v>
      </c>
      <c r="F997" s="1146">
        <f t="shared" si="157"/>
        <v>1.09E-2</v>
      </c>
      <c r="G997" s="1146">
        <f t="shared" si="158"/>
        <v>1.09E-2</v>
      </c>
      <c r="H997" s="1146">
        <f t="shared" si="162"/>
        <v>0</v>
      </c>
      <c r="I997" s="1146">
        <v>0</v>
      </c>
      <c r="J997" s="1146">
        <v>0</v>
      </c>
      <c r="K997" s="1146"/>
      <c r="L997" s="1146"/>
      <c r="M997" s="1146">
        <f t="shared" si="159"/>
        <v>0</v>
      </c>
      <c r="N997" s="1146">
        <f t="shared" si="163"/>
        <v>0</v>
      </c>
    </row>
    <row r="998" spans="1:14" outlineLevel="1" x14ac:dyDescent="0.25">
      <c r="A998" s="967">
        <f t="shared" si="161"/>
        <v>68</v>
      </c>
      <c r="B998" s="968" t="str">
        <f t="shared" si="161"/>
        <v>Supply of Kelvinator / Godrej / Croma Make Refrigerator</v>
      </c>
      <c r="C998" s="967" t="str">
        <f t="shared" si="161"/>
        <v>N.A.</v>
      </c>
      <c r="D998" s="1052" t="str">
        <f t="shared" si="161"/>
        <v>-</v>
      </c>
      <c r="E998" s="1162">
        <f t="shared" si="161"/>
        <v>0</v>
      </c>
      <c r="F998" s="1146">
        <f t="shared" si="157"/>
        <v>1.09322E-2</v>
      </c>
      <c r="G998" s="1146">
        <f t="shared" si="158"/>
        <v>1.09322E-2</v>
      </c>
      <c r="H998" s="1146">
        <f t="shared" si="162"/>
        <v>0</v>
      </c>
      <c r="I998" s="1146">
        <v>0</v>
      </c>
      <c r="J998" s="1146">
        <v>0</v>
      </c>
      <c r="K998" s="1146"/>
      <c r="L998" s="1146"/>
      <c r="M998" s="1146">
        <f t="shared" si="159"/>
        <v>0</v>
      </c>
      <c r="N998" s="1146">
        <f t="shared" si="163"/>
        <v>0</v>
      </c>
    </row>
    <row r="999" spans="1:14" outlineLevel="1" x14ac:dyDescent="0.25">
      <c r="A999" s="967">
        <f t="shared" si="161"/>
        <v>69</v>
      </c>
      <c r="B999" s="968" t="str">
        <f t="shared" si="161"/>
        <v>supply of Bosch make High Pressure Washer at Mecha</v>
      </c>
      <c r="C999" s="967" t="str">
        <f t="shared" si="161"/>
        <v>N.A.</v>
      </c>
      <c r="D999" s="1052" t="str">
        <f t="shared" si="161"/>
        <v>-</v>
      </c>
      <c r="E999" s="1162">
        <f t="shared" si="161"/>
        <v>0</v>
      </c>
      <c r="F999" s="1146">
        <f t="shared" si="157"/>
        <v>2.0649000000000002E-3</v>
      </c>
      <c r="G999" s="1146">
        <f t="shared" si="158"/>
        <v>2.0649000000000002E-3</v>
      </c>
      <c r="H999" s="1146">
        <f t="shared" si="162"/>
        <v>0</v>
      </c>
      <c r="I999" s="1146">
        <v>0</v>
      </c>
      <c r="J999" s="1146">
        <v>0</v>
      </c>
      <c r="K999" s="1146"/>
      <c r="L999" s="1146"/>
      <c r="M999" s="1146">
        <f t="shared" si="159"/>
        <v>0</v>
      </c>
      <c r="N999" s="1146">
        <f t="shared" si="163"/>
        <v>0</v>
      </c>
    </row>
    <row r="1000" spans="1:14" outlineLevel="1" x14ac:dyDescent="0.25">
      <c r="A1000" s="967">
        <f t="shared" ref="A1000:E1015" si="164">A797</f>
        <v>70</v>
      </c>
      <c r="B1000" s="968" t="str">
        <f t="shared" si="164"/>
        <v>Supply of Pneumatic Tools for Mechanical Maintenan</v>
      </c>
      <c r="C1000" s="967" t="str">
        <f t="shared" si="164"/>
        <v>N.A.</v>
      </c>
      <c r="D1000" s="1052" t="str">
        <f t="shared" si="164"/>
        <v>-</v>
      </c>
      <c r="E1000" s="1162">
        <f t="shared" si="164"/>
        <v>0</v>
      </c>
      <c r="F1000" s="1146">
        <f t="shared" si="157"/>
        <v>3.5258699999999997E-2</v>
      </c>
      <c r="G1000" s="1146">
        <f t="shared" si="158"/>
        <v>3.5258699999999997E-2</v>
      </c>
      <c r="H1000" s="1146">
        <f t="shared" si="162"/>
        <v>0</v>
      </c>
      <c r="I1000" s="1146">
        <v>0</v>
      </c>
      <c r="J1000" s="1146">
        <v>0</v>
      </c>
      <c r="K1000" s="1146"/>
      <c r="L1000" s="1146"/>
      <c r="M1000" s="1146">
        <f t="shared" si="159"/>
        <v>0</v>
      </c>
      <c r="N1000" s="1146">
        <f t="shared" si="163"/>
        <v>0</v>
      </c>
    </row>
    <row r="1001" spans="1:14" outlineLevel="1" x14ac:dyDescent="0.25">
      <c r="A1001" s="967">
        <f t="shared" si="164"/>
        <v>72</v>
      </c>
      <c r="B1001" s="968" t="str">
        <f t="shared" si="164"/>
        <v>Low BACK Revolving Chairs 45 No &amp; Desk Chair 2 No</v>
      </c>
      <c r="C1001" s="967" t="str">
        <f t="shared" si="164"/>
        <v>N.A.</v>
      </c>
      <c r="D1001" s="1052" t="str">
        <f t="shared" si="164"/>
        <v>-</v>
      </c>
      <c r="E1001" s="1162">
        <f t="shared" si="164"/>
        <v>0</v>
      </c>
      <c r="F1001" s="1146">
        <f t="shared" si="157"/>
        <v>2.09453E-2</v>
      </c>
      <c r="G1001" s="1146">
        <f t="shared" si="158"/>
        <v>2.09453E-2</v>
      </c>
      <c r="H1001" s="1146">
        <f t="shared" si="162"/>
        <v>0</v>
      </c>
      <c r="I1001" s="1146">
        <v>0</v>
      </c>
      <c r="J1001" s="1146">
        <v>0</v>
      </c>
      <c r="K1001" s="1146"/>
      <c r="L1001" s="1146"/>
      <c r="M1001" s="1146">
        <f t="shared" si="159"/>
        <v>0</v>
      </c>
      <c r="N1001" s="1146">
        <f t="shared" si="163"/>
        <v>0</v>
      </c>
    </row>
    <row r="1002" spans="1:14" outlineLevel="1" x14ac:dyDescent="0.25">
      <c r="A1002" s="967">
        <f t="shared" si="164"/>
        <v>73</v>
      </c>
      <c r="B1002" s="968" t="str">
        <f t="shared" si="164"/>
        <v>Supply of Tables at KGSC</v>
      </c>
      <c r="C1002" s="967" t="str">
        <f t="shared" si="164"/>
        <v>N.A.</v>
      </c>
      <c r="D1002" s="1052" t="str">
        <f t="shared" si="164"/>
        <v>-</v>
      </c>
      <c r="E1002" s="1162">
        <f t="shared" si="164"/>
        <v>0</v>
      </c>
      <c r="F1002" s="1146">
        <f t="shared" si="157"/>
        <v>3.7339400000000002E-2</v>
      </c>
      <c r="G1002" s="1146">
        <f t="shared" si="158"/>
        <v>3.7339400000000002E-2</v>
      </c>
      <c r="H1002" s="1146">
        <f t="shared" si="162"/>
        <v>0</v>
      </c>
      <c r="I1002" s="1146">
        <v>0</v>
      </c>
      <c r="J1002" s="1146">
        <v>0</v>
      </c>
      <c r="K1002" s="1146"/>
      <c r="L1002" s="1146"/>
      <c r="M1002" s="1146">
        <f t="shared" si="159"/>
        <v>0</v>
      </c>
      <c r="N1002" s="1146">
        <f t="shared" si="163"/>
        <v>0</v>
      </c>
    </row>
    <row r="1003" spans="1:14" outlineLevel="1" x14ac:dyDescent="0.25">
      <c r="A1003" s="967">
        <f t="shared" si="164"/>
        <v>74</v>
      </c>
      <c r="B1003" s="968" t="str">
        <f t="shared" si="164"/>
        <v>Supply of Visitor Chairs &amp; Office chairs at KGSC,</v>
      </c>
      <c r="C1003" s="967" t="str">
        <f t="shared" si="164"/>
        <v>N.A.</v>
      </c>
      <c r="D1003" s="1052" t="str">
        <f t="shared" si="164"/>
        <v>-</v>
      </c>
      <c r="E1003" s="1162">
        <f t="shared" si="164"/>
        <v>0</v>
      </c>
      <c r="F1003" s="1146">
        <f t="shared" si="157"/>
        <v>3.3201000000000001E-2</v>
      </c>
      <c r="G1003" s="1146">
        <f t="shared" si="158"/>
        <v>3.3201000000000001E-2</v>
      </c>
      <c r="H1003" s="1146">
        <f t="shared" si="162"/>
        <v>0</v>
      </c>
      <c r="I1003" s="1146">
        <v>0</v>
      </c>
      <c r="J1003" s="1146">
        <v>0</v>
      </c>
      <c r="K1003" s="1146"/>
      <c r="L1003" s="1146"/>
      <c r="M1003" s="1146">
        <f t="shared" si="159"/>
        <v>0</v>
      </c>
      <c r="N1003" s="1146">
        <f t="shared" si="163"/>
        <v>0</v>
      </c>
    </row>
    <row r="1004" spans="1:14" outlineLevel="1" x14ac:dyDescent="0.25">
      <c r="A1004" s="967">
        <f t="shared" si="164"/>
        <v>75</v>
      </c>
      <c r="B1004" s="968" t="str">
        <f t="shared" si="164"/>
        <v>water purifier for colony electrical maintenance</v>
      </c>
      <c r="C1004" s="967" t="str">
        <f t="shared" si="164"/>
        <v>N.A.</v>
      </c>
      <c r="D1004" s="1052" t="str">
        <f t="shared" si="164"/>
        <v>-</v>
      </c>
      <c r="E1004" s="1162">
        <f t="shared" si="164"/>
        <v>0</v>
      </c>
      <c r="F1004" s="1146">
        <f t="shared" si="157"/>
        <v>1.74E-3</v>
      </c>
      <c r="G1004" s="1146">
        <f t="shared" si="158"/>
        <v>1.74E-3</v>
      </c>
      <c r="H1004" s="1146">
        <f t="shared" si="162"/>
        <v>0</v>
      </c>
      <c r="I1004" s="1146">
        <v>0</v>
      </c>
      <c r="J1004" s="1146">
        <v>0</v>
      </c>
      <c r="K1004" s="1146"/>
      <c r="L1004" s="1146"/>
      <c r="M1004" s="1146">
        <f t="shared" si="159"/>
        <v>0</v>
      </c>
      <c r="N1004" s="1146">
        <f t="shared" si="163"/>
        <v>0</v>
      </c>
    </row>
    <row r="1005" spans="1:14" outlineLevel="1" x14ac:dyDescent="0.25">
      <c r="A1005" s="967">
        <f t="shared" si="164"/>
        <v>76</v>
      </c>
      <c r="B1005" s="968" t="str">
        <f t="shared" si="164"/>
        <v>Projectors and Motorized Projector Screens (2+2)</v>
      </c>
      <c r="C1005" s="967" t="str">
        <f t="shared" si="164"/>
        <v>N.A.</v>
      </c>
      <c r="D1005" s="1052" t="str">
        <f t="shared" si="164"/>
        <v>-</v>
      </c>
      <c r="E1005" s="1162">
        <f t="shared" si="164"/>
        <v>0</v>
      </c>
      <c r="F1005" s="1146">
        <f t="shared" si="157"/>
        <v>3.4810000000000001E-2</v>
      </c>
      <c r="G1005" s="1146">
        <f t="shared" si="158"/>
        <v>3.4810000000000001E-2</v>
      </c>
      <c r="H1005" s="1146">
        <f t="shared" si="162"/>
        <v>0</v>
      </c>
      <c r="I1005" s="1146">
        <v>0</v>
      </c>
      <c r="J1005" s="1146">
        <v>0</v>
      </c>
      <c r="K1005" s="1146"/>
      <c r="L1005" s="1146"/>
      <c r="M1005" s="1146">
        <f t="shared" si="159"/>
        <v>0</v>
      </c>
      <c r="N1005" s="1146">
        <f t="shared" si="163"/>
        <v>0</v>
      </c>
    </row>
    <row r="1006" spans="1:14" outlineLevel="1" x14ac:dyDescent="0.25">
      <c r="A1006" s="967">
        <f t="shared" si="164"/>
        <v>77</v>
      </c>
      <c r="B1006" s="968" t="str">
        <f t="shared" si="164"/>
        <v>Acer make Computers at KGSC Pophali.21 No.</v>
      </c>
      <c r="C1006" s="967" t="str">
        <f t="shared" si="164"/>
        <v>N.A.</v>
      </c>
      <c r="D1006" s="1052" t="str">
        <f t="shared" si="164"/>
        <v>-</v>
      </c>
      <c r="E1006" s="1162">
        <f t="shared" si="164"/>
        <v>0</v>
      </c>
      <c r="F1006" s="1146">
        <f t="shared" si="157"/>
        <v>0.1189986</v>
      </c>
      <c r="G1006" s="1146">
        <f t="shared" si="158"/>
        <v>0.1189986</v>
      </c>
      <c r="H1006" s="1146">
        <f t="shared" si="162"/>
        <v>0</v>
      </c>
      <c r="I1006" s="1146">
        <v>0</v>
      </c>
      <c r="J1006" s="1146">
        <v>0</v>
      </c>
      <c r="K1006" s="1146"/>
      <c r="L1006" s="1146"/>
      <c r="M1006" s="1146">
        <f t="shared" si="159"/>
        <v>0</v>
      </c>
      <c r="N1006" s="1146">
        <f t="shared" si="163"/>
        <v>0</v>
      </c>
    </row>
    <row r="1007" spans="1:14" outlineLevel="1" x14ac:dyDescent="0.25">
      <c r="A1007" s="967">
        <f t="shared" si="164"/>
        <v>78</v>
      </c>
      <c r="B1007" s="968" t="str">
        <f t="shared" si="164"/>
        <v>Acer make Laptops at KGSC Pophali.</v>
      </c>
      <c r="C1007" s="967" t="str">
        <f t="shared" si="164"/>
        <v>N.A.</v>
      </c>
      <c r="D1007" s="1052" t="str">
        <f t="shared" si="164"/>
        <v>-</v>
      </c>
      <c r="E1007" s="1162">
        <f t="shared" si="164"/>
        <v>0</v>
      </c>
      <c r="F1007" s="1146">
        <f t="shared" si="157"/>
        <v>3.0088E-2</v>
      </c>
      <c r="G1007" s="1146">
        <f t="shared" si="158"/>
        <v>3.0088E-2</v>
      </c>
      <c r="H1007" s="1146">
        <f t="shared" si="162"/>
        <v>0</v>
      </c>
      <c r="I1007" s="1146">
        <v>0</v>
      </c>
      <c r="J1007" s="1146">
        <v>0</v>
      </c>
      <c r="K1007" s="1146"/>
      <c r="L1007" s="1146"/>
      <c r="M1007" s="1146">
        <f t="shared" si="159"/>
        <v>0</v>
      </c>
      <c r="N1007" s="1146">
        <f t="shared" si="163"/>
        <v>0</v>
      </c>
    </row>
    <row r="1008" spans="1:14" outlineLevel="1" x14ac:dyDescent="0.25">
      <c r="A1008" s="967">
        <f t="shared" si="164"/>
        <v>79</v>
      </c>
      <c r="B1008" s="968" t="str">
        <f t="shared" si="164"/>
        <v>APS Smart UPS Xl 2200 VA RM 3U 230</v>
      </c>
      <c r="C1008" s="967" t="str">
        <f t="shared" si="164"/>
        <v>N.A.</v>
      </c>
      <c r="D1008" s="1052" t="str">
        <f t="shared" si="164"/>
        <v>-</v>
      </c>
      <c r="E1008" s="1162">
        <f t="shared" si="164"/>
        <v>0</v>
      </c>
      <c r="F1008" s="1146">
        <f t="shared" si="157"/>
        <v>1.5983000000000001E-2</v>
      </c>
      <c r="G1008" s="1146">
        <f t="shared" si="158"/>
        <v>1.5983000000000001E-2</v>
      </c>
      <c r="H1008" s="1146">
        <f t="shared" si="162"/>
        <v>0</v>
      </c>
      <c r="I1008" s="1146">
        <v>0</v>
      </c>
      <c r="J1008" s="1146">
        <v>0</v>
      </c>
      <c r="K1008" s="1146"/>
      <c r="L1008" s="1146"/>
      <c r="M1008" s="1146">
        <f t="shared" si="159"/>
        <v>0</v>
      </c>
      <c r="N1008" s="1146">
        <f t="shared" si="163"/>
        <v>0</v>
      </c>
    </row>
    <row r="1009" spans="1:14" outlineLevel="1" x14ac:dyDescent="0.25">
      <c r="A1009" s="967">
        <f t="shared" si="164"/>
        <v>80</v>
      </c>
      <c r="B1009" s="968" t="str">
        <f t="shared" si="164"/>
        <v>BATRY 12V 75 AH BATTREY 11 PLATE</v>
      </c>
      <c r="C1009" s="967" t="str">
        <f t="shared" si="164"/>
        <v>N.A.</v>
      </c>
      <c r="D1009" s="1052" t="str">
        <f t="shared" si="164"/>
        <v>-</v>
      </c>
      <c r="E1009" s="1162">
        <f t="shared" si="164"/>
        <v>0</v>
      </c>
      <c r="F1009" s="1146">
        <f t="shared" si="157"/>
        <v>1.76288E-2</v>
      </c>
      <c r="G1009" s="1146">
        <f t="shared" si="158"/>
        <v>1.76288E-2</v>
      </c>
      <c r="H1009" s="1146">
        <f t="shared" si="162"/>
        <v>0</v>
      </c>
      <c r="I1009" s="1146">
        <v>0</v>
      </c>
      <c r="J1009" s="1146">
        <v>0</v>
      </c>
      <c r="K1009" s="1146"/>
      <c r="L1009" s="1146"/>
      <c r="M1009" s="1146">
        <f t="shared" si="159"/>
        <v>0</v>
      </c>
      <c r="N1009" s="1146">
        <f t="shared" si="163"/>
        <v>0</v>
      </c>
    </row>
    <row r="1010" spans="1:14" outlineLevel="1" x14ac:dyDescent="0.25">
      <c r="A1010" s="967">
        <f t="shared" si="164"/>
        <v>81</v>
      </c>
      <c r="B1010" s="968" t="str">
        <f t="shared" si="164"/>
        <v>Supply &amp; installation of IP Camera System and network spare</v>
      </c>
      <c r="C1010" s="967" t="str">
        <f t="shared" si="164"/>
        <v>N.A.</v>
      </c>
      <c r="D1010" s="1052" t="str">
        <f t="shared" si="164"/>
        <v>-</v>
      </c>
      <c r="E1010" s="1162">
        <f t="shared" si="164"/>
        <v>0</v>
      </c>
      <c r="F1010" s="1146">
        <f t="shared" si="157"/>
        <v>2.5806599999999999E-2</v>
      </c>
      <c r="G1010" s="1146">
        <f t="shared" si="158"/>
        <v>2.5806599999999999E-2</v>
      </c>
      <c r="H1010" s="1146">
        <f t="shared" si="162"/>
        <v>0</v>
      </c>
      <c r="I1010" s="1146">
        <v>0</v>
      </c>
      <c r="J1010" s="1146">
        <v>0</v>
      </c>
      <c r="K1010" s="1146"/>
      <c r="L1010" s="1146"/>
      <c r="M1010" s="1146">
        <f t="shared" si="159"/>
        <v>0</v>
      </c>
      <c r="N1010" s="1146">
        <f t="shared" si="163"/>
        <v>0</v>
      </c>
    </row>
    <row r="1011" spans="1:14" outlineLevel="1" x14ac:dyDescent="0.25">
      <c r="A1011" s="967">
        <f t="shared" si="164"/>
        <v>82</v>
      </c>
      <c r="B1011" s="968" t="str">
        <f t="shared" si="164"/>
        <v>Gym Equipments at MSPGCL Recreation club , 33 Item</v>
      </c>
      <c r="C1011" s="967" t="str">
        <f t="shared" si="164"/>
        <v>N.A.</v>
      </c>
      <c r="D1011" s="1052" t="str">
        <f t="shared" si="164"/>
        <v>-</v>
      </c>
      <c r="E1011" s="1162">
        <f t="shared" si="164"/>
        <v>0</v>
      </c>
      <c r="F1011" s="1146">
        <f t="shared" si="157"/>
        <v>4.7833599999999997E-2</v>
      </c>
      <c r="G1011" s="1146">
        <f t="shared" si="158"/>
        <v>4.7833599999999997E-2</v>
      </c>
      <c r="H1011" s="1146">
        <f t="shared" si="162"/>
        <v>0</v>
      </c>
      <c r="I1011" s="1146">
        <v>0</v>
      </c>
      <c r="J1011" s="1146">
        <v>0</v>
      </c>
      <c r="K1011" s="1146"/>
      <c r="L1011" s="1146"/>
      <c r="M1011" s="1146">
        <f t="shared" si="159"/>
        <v>0</v>
      </c>
      <c r="N1011" s="1146">
        <f t="shared" si="163"/>
        <v>0</v>
      </c>
    </row>
    <row r="1012" spans="1:14" outlineLevel="1" x14ac:dyDescent="0.25">
      <c r="A1012" s="967">
        <f t="shared" si="164"/>
        <v>0</v>
      </c>
      <c r="B1012" s="968" t="str">
        <f t="shared" si="164"/>
        <v>Non-DPR schemes (3 Nos) for FY 2024-25 at KGSC Pophali</v>
      </c>
      <c r="C1012" s="967" t="str">
        <f t="shared" si="164"/>
        <v>Board Resolution No-MSPGCL/BM-219/Item 219.7 dtd.24.07.2023</v>
      </c>
      <c r="D1012" s="1052" t="str">
        <f t="shared" si="164"/>
        <v>-</v>
      </c>
      <c r="E1012" s="1162">
        <f t="shared" si="164"/>
        <v>0</v>
      </c>
      <c r="F1012" s="1146">
        <f t="shared" si="157"/>
        <v>0</v>
      </c>
      <c r="G1012" s="1146">
        <f t="shared" si="158"/>
        <v>0</v>
      </c>
      <c r="H1012" s="1146">
        <f t="shared" si="162"/>
        <v>0</v>
      </c>
      <c r="I1012" s="1146">
        <v>0</v>
      </c>
      <c r="J1012" s="1146">
        <v>0</v>
      </c>
      <c r="K1012" s="1146"/>
      <c r="L1012" s="1146"/>
      <c r="M1012" s="1146">
        <f t="shared" si="159"/>
        <v>0</v>
      </c>
      <c r="N1012" s="1146">
        <f t="shared" si="163"/>
        <v>0</v>
      </c>
    </row>
    <row r="1013" spans="1:14" outlineLevel="1" x14ac:dyDescent="0.25">
      <c r="A1013" s="967">
        <f t="shared" si="164"/>
        <v>83</v>
      </c>
      <c r="B1013" s="968" t="str">
        <f t="shared" si="164"/>
        <v xml:space="preserve">Up-gradation of thyristor based 48V Battery Chargers (4 nos)  by SMPS Microprocessor based dual float cum boost Battery Chargers at Stage-III, Stage-I&amp;II and KDPH at KGSC, Pophali </v>
      </c>
      <c r="C1013" s="967">
        <f t="shared" si="164"/>
        <v>0</v>
      </c>
      <c r="D1013" s="1052" t="str">
        <f t="shared" si="164"/>
        <v>-</v>
      </c>
      <c r="E1013" s="1162">
        <f t="shared" si="164"/>
        <v>0</v>
      </c>
      <c r="F1013" s="1146">
        <f t="shared" si="157"/>
        <v>1.57</v>
      </c>
      <c r="G1013" s="1146">
        <f t="shared" si="158"/>
        <v>1.57</v>
      </c>
      <c r="H1013" s="1146">
        <f t="shared" si="162"/>
        <v>0</v>
      </c>
      <c r="I1013" s="1146">
        <v>0</v>
      </c>
      <c r="J1013" s="1146">
        <v>0</v>
      </c>
      <c r="K1013" s="1146"/>
      <c r="L1013" s="1146"/>
      <c r="M1013" s="1146">
        <f t="shared" si="159"/>
        <v>0</v>
      </c>
      <c r="N1013" s="1146">
        <f t="shared" si="163"/>
        <v>0</v>
      </c>
    </row>
    <row r="1014" spans="1:14" outlineLevel="1" x14ac:dyDescent="0.25">
      <c r="A1014" s="967">
        <f t="shared" si="164"/>
        <v>84</v>
      </c>
      <c r="B1014" s="968" t="str">
        <f t="shared" si="164"/>
        <v xml:space="preserve">Up-gradation of thyristor based 220V Battery Chargers (4 nos)  by SMPS Microprocessor based dual float cum boost Battery Chargers at Stage-III and Stage-I&amp;II at KGSC, Pophali </v>
      </c>
      <c r="C1014" s="967">
        <f t="shared" si="164"/>
        <v>0</v>
      </c>
      <c r="D1014" s="1052" t="str">
        <f t="shared" si="164"/>
        <v>-</v>
      </c>
      <c r="E1014" s="1162">
        <f t="shared" si="164"/>
        <v>0</v>
      </c>
      <c r="F1014" s="1146">
        <f t="shared" si="157"/>
        <v>3.79</v>
      </c>
      <c r="G1014" s="1146">
        <f t="shared" si="158"/>
        <v>3.79</v>
      </c>
      <c r="H1014" s="1146">
        <f t="shared" si="162"/>
        <v>0</v>
      </c>
      <c r="I1014" s="1146">
        <v>0</v>
      </c>
      <c r="J1014" s="1146">
        <v>0</v>
      </c>
      <c r="K1014" s="1146"/>
      <c r="L1014" s="1146"/>
      <c r="M1014" s="1146">
        <f t="shared" si="159"/>
        <v>0</v>
      </c>
      <c r="N1014" s="1146">
        <f t="shared" si="163"/>
        <v>0</v>
      </c>
    </row>
    <row r="1015" spans="1:14" outlineLevel="1" x14ac:dyDescent="0.25">
      <c r="A1015" s="967">
        <f t="shared" si="164"/>
        <v>85</v>
      </c>
      <c r="B1015" s="968" t="str">
        <f t="shared" si="164"/>
        <v>Retrofitting of Generator and Gen. Transformer protection relay by Numerical protection system at KGSC stage III, Alore</v>
      </c>
      <c r="C1015" s="967">
        <f t="shared" si="164"/>
        <v>0</v>
      </c>
      <c r="D1015" s="1052" t="str">
        <f t="shared" si="164"/>
        <v>-</v>
      </c>
      <c r="E1015" s="1162">
        <f t="shared" si="164"/>
        <v>0</v>
      </c>
      <c r="F1015" s="1146">
        <f t="shared" si="157"/>
        <v>4.78</v>
      </c>
      <c r="G1015" s="1146">
        <f t="shared" si="158"/>
        <v>4.78</v>
      </c>
      <c r="H1015" s="1146">
        <f t="shared" si="162"/>
        <v>0</v>
      </c>
      <c r="I1015" s="1146">
        <v>0</v>
      </c>
      <c r="J1015" s="1146">
        <v>0</v>
      </c>
      <c r="K1015" s="1146"/>
      <c r="L1015" s="1146"/>
      <c r="M1015" s="1146">
        <f t="shared" si="159"/>
        <v>0</v>
      </c>
      <c r="N1015" s="1146">
        <f t="shared" si="163"/>
        <v>0</v>
      </c>
    </row>
    <row r="1016" spans="1:14" outlineLevel="1" x14ac:dyDescent="0.25">
      <c r="A1016" s="967">
        <f t="shared" ref="A1016:E1019" si="165">A813</f>
        <v>0</v>
      </c>
      <c r="B1016" s="968" t="str">
        <f t="shared" si="165"/>
        <v>IDC</v>
      </c>
      <c r="C1016" s="967">
        <f t="shared" si="165"/>
        <v>0</v>
      </c>
      <c r="D1016" s="1052" t="str">
        <f t="shared" si="165"/>
        <v>-</v>
      </c>
      <c r="E1016" s="1162">
        <f t="shared" si="165"/>
        <v>0</v>
      </c>
      <c r="F1016" s="1146">
        <f t="shared" si="157"/>
        <v>0</v>
      </c>
      <c r="G1016" s="1146">
        <f t="shared" si="158"/>
        <v>0</v>
      </c>
      <c r="H1016" s="1146">
        <f t="shared" si="162"/>
        <v>0</v>
      </c>
      <c r="I1016" s="1146">
        <v>0</v>
      </c>
      <c r="J1016" s="1146">
        <v>0</v>
      </c>
      <c r="K1016" s="1146"/>
      <c r="L1016" s="1146"/>
      <c r="M1016" s="1146">
        <f t="shared" si="159"/>
        <v>0</v>
      </c>
      <c r="N1016" s="1146">
        <f t="shared" si="163"/>
        <v>0</v>
      </c>
    </row>
    <row r="1017" spans="1:14" outlineLevel="1" x14ac:dyDescent="0.25">
      <c r="A1017" s="967">
        <f t="shared" si="165"/>
        <v>0</v>
      </c>
      <c r="B1017" s="968" t="str">
        <f t="shared" si="165"/>
        <v>Non-DPR schemes (2 Nos) for FY 2025-26 at KGSC Pophali</v>
      </c>
      <c r="C1017" s="967" t="str">
        <f t="shared" si="165"/>
        <v>Yet Not Submitted</v>
      </c>
      <c r="D1017" s="1052" t="str">
        <f t="shared" si="165"/>
        <v>-</v>
      </c>
      <c r="E1017" s="1162">
        <f t="shared" si="165"/>
        <v>0</v>
      </c>
      <c r="F1017" s="1146">
        <f t="shared" si="157"/>
        <v>0</v>
      </c>
      <c r="G1017" s="1146">
        <f t="shared" si="158"/>
        <v>0</v>
      </c>
      <c r="H1017" s="1146">
        <f t="shared" si="162"/>
        <v>0</v>
      </c>
      <c r="I1017" s="1146">
        <v>0</v>
      </c>
      <c r="J1017" s="1146">
        <v>0</v>
      </c>
      <c r="K1017" s="1146"/>
      <c r="L1017" s="1146"/>
      <c r="M1017" s="1146">
        <f t="shared" si="159"/>
        <v>0</v>
      </c>
      <c r="N1017" s="1146">
        <f t="shared" si="163"/>
        <v>0</v>
      </c>
    </row>
    <row r="1018" spans="1:14" outlineLevel="1" x14ac:dyDescent="0.25">
      <c r="A1018" s="967">
        <f t="shared" si="165"/>
        <v>86</v>
      </c>
      <c r="B1018" s="968" t="str">
        <f t="shared" si="165"/>
        <v>Supply, Erection, Commissioning &amp; Retrofitting of 220 VDC Ni-cadmium type Battery set    (4 Nos) having different ampere hour capacity at Stage-I&amp;II and Stage-IV</v>
      </c>
      <c r="C1018" s="967">
        <f t="shared" si="165"/>
        <v>0</v>
      </c>
      <c r="D1018" s="1052" t="str">
        <f t="shared" si="165"/>
        <v>-</v>
      </c>
      <c r="E1018" s="1162">
        <f t="shared" si="165"/>
        <v>0</v>
      </c>
      <c r="F1018" s="1146">
        <f t="shared" si="157"/>
        <v>9.23</v>
      </c>
      <c r="G1018" s="1146">
        <f t="shared" si="158"/>
        <v>9.23</v>
      </c>
      <c r="H1018" s="1146">
        <f t="shared" si="162"/>
        <v>0</v>
      </c>
      <c r="I1018" s="1147">
        <v>0</v>
      </c>
      <c r="J1018" s="1147">
        <v>0</v>
      </c>
      <c r="K1018" s="1146"/>
      <c r="L1018" s="1146"/>
      <c r="M1018" s="1146">
        <f t="shared" si="159"/>
        <v>0</v>
      </c>
      <c r="N1018" s="1146">
        <f t="shared" si="163"/>
        <v>0</v>
      </c>
    </row>
    <row r="1019" spans="1:14" outlineLevel="1" x14ac:dyDescent="0.25">
      <c r="A1019" s="967">
        <f t="shared" si="165"/>
        <v>87</v>
      </c>
      <c r="B1019" s="968" t="str">
        <f t="shared" si="165"/>
        <v>Supply, Erection, Commissioning &amp; Retrofitting of 48VDC, 300AH Ni-cadmium type Battery set at Stage-I&amp;II switchyard</v>
      </c>
      <c r="C1019" s="967">
        <f t="shared" si="165"/>
        <v>0</v>
      </c>
      <c r="D1019" s="1052" t="str">
        <f t="shared" si="165"/>
        <v>-</v>
      </c>
      <c r="E1019" s="1162">
        <f t="shared" si="165"/>
        <v>0</v>
      </c>
      <c r="F1019" s="1146">
        <f t="shared" si="157"/>
        <v>0.37</v>
      </c>
      <c r="G1019" s="1146">
        <f t="shared" si="158"/>
        <v>0.37</v>
      </c>
      <c r="H1019" s="1146">
        <f t="shared" si="162"/>
        <v>0</v>
      </c>
      <c r="I1019" s="1147">
        <v>0</v>
      </c>
      <c r="J1019" s="1147">
        <v>0</v>
      </c>
      <c r="K1019" s="1146"/>
      <c r="L1019" s="1146"/>
      <c r="M1019" s="1146">
        <f t="shared" si="159"/>
        <v>0</v>
      </c>
      <c r="N1019" s="1146">
        <f t="shared" si="163"/>
        <v>0</v>
      </c>
    </row>
    <row r="1020" spans="1:14" ht="15" thickBot="1" x14ac:dyDescent="0.3">
      <c r="A1020" s="1051"/>
      <c r="B1020" s="1050" t="str">
        <f>B817</f>
        <v>Total</v>
      </c>
      <c r="C1020" s="1049"/>
      <c r="D1020" s="1048"/>
      <c r="E1020" s="1164"/>
      <c r="F1020" s="1165">
        <f>SUM(F822:F1019)</f>
        <v>230.77494700000003</v>
      </c>
      <c r="G1020" s="1165">
        <f t="shared" ref="G1020:N1020" si="166">SUM(G822:G1019)</f>
        <v>228.04264720000006</v>
      </c>
      <c r="H1020" s="1165">
        <f t="shared" si="166"/>
        <v>2.7322997999999976</v>
      </c>
      <c r="I1020" s="1165">
        <f t="shared" si="166"/>
        <v>135.06</v>
      </c>
      <c r="J1020" s="1165">
        <f t="shared" si="166"/>
        <v>130.57999999999998</v>
      </c>
      <c r="K1020" s="1165">
        <f t="shared" si="166"/>
        <v>0</v>
      </c>
      <c r="L1020" s="1165">
        <f t="shared" si="166"/>
        <v>0</v>
      </c>
      <c r="M1020" s="1165">
        <f t="shared" si="166"/>
        <v>130.57999999999998</v>
      </c>
      <c r="N1020" s="1165">
        <f t="shared" si="166"/>
        <v>7.2122997999999967</v>
      </c>
    </row>
    <row r="1021" spans="1:14" x14ac:dyDescent="0.25">
      <c r="F1021" s="1166"/>
      <c r="G1021" s="1166"/>
      <c r="H1021" s="1166"/>
      <c r="I1021" s="1166"/>
      <c r="J1021" s="1166"/>
      <c r="K1021" s="1166"/>
      <c r="L1021" s="1166"/>
      <c r="M1021" s="1166"/>
      <c r="N1021" s="1166"/>
    </row>
    <row r="1022" spans="1:14" x14ac:dyDescent="0.25">
      <c r="A1022" s="999"/>
      <c r="B1022" s="1059" t="s">
        <v>918</v>
      </c>
      <c r="C1022" s="1058"/>
      <c r="D1022" s="1057"/>
      <c r="E1022" s="1130"/>
      <c r="F1022" s="1167"/>
      <c r="G1022" s="1167"/>
      <c r="H1022" s="1167"/>
      <c r="I1022" s="1167"/>
      <c r="J1022" s="1167"/>
      <c r="K1022" s="1167"/>
      <c r="L1022" s="1167"/>
      <c r="M1022" s="1167"/>
      <c r="N1022" s="1167"/>
    </row>
    <row r="1023" spans="1:14" outlineLevel="1" x14ac:dyDescent="0.35">
      <c r="A1023" s="999"/>
      <c r="B1023" s="975" t="str">
        <f t="shared" ref="B1023:B1024" si="167">B820</f>
        <v>a) DPR Schemes</v>
      </c>
      <c r="C1023" s="1058"/>
      <c r="D1023" s="1057"/>
      <c r="E1023" s="1130"/>
      <c r="F1023" s="1130"/>
      <c r="G1023" s="1130"/>
      <c r="H1023" s="1130"/>
      <c r="I1023" s="1130"/>
      <c r="J1023" s="1130"/>
      <c r="K1023" s="1130"/>
      <c r="L1023" s="1130"/>
      <c r="M1023" s="1130"/>
      <c r="N1023" s="1130"/>
    </row>
    <row r="1024" spans="1:14" outlineLevel="1" x14ac:dyDescent="0.25">
      <c r="A1024" s="974"/>
      <c r="B1024" s="974" t="str">
        <f t="shared" si="167"/>
        <v>(i) Submitted to MERC</v>
      </c>
      <c r="C1024" s="1056"/>
      <c r="D1024" s="1055"/>
      <c r="E1024" s="1130"/>
      <c r="F1024" s="1130"/>
      <c r="G1024" s="1130"/>
      <c r="H1024" s="1130"/>
      <c r="I1024" s="1130"/>
      <c r="J1024" s="1130"/>
      <c r="K1024" s="1130"/>
      <c r="L1024" s="1130"/>
      <c r="M1024" s="1130"/>
      <c r="N1024" s="1130"/>
    </row>
    <row r="1025" spans="1:16" outlineLevel="1" x14ac:dyDescent="0.25">
      <c r="A1025" s="1131">
        <f t="shared" ref="A1025:E1040" si="168">A822</f>
        <v>1</v>
      </c>
      <c r="B1025" s="1132" t="str">
        <f t="shared" si="168"/>
        <v>Various improvement schemes at Pophali Hydro Power Station</v>
      </c>
      <c r="C1025" s="1131" t="str">
        <f t="shared" si="168"/>
        <v>MERC/TECH 1/CAPEX/20142015/00086</v>
      </c>
      <c r="D1025" s="1133">
        <f t="shared" si="168"/>
        <v>41739</v>
      </c>
      <c r="E1025" s="1134">
        <f t="shared" si="168"/>
        <v>11.900051899999999</v>
      </c>
      <c r="F1025" s="1135">
        <f t="shared" ref="F1025:F1088" si="169">F822+I822</f>
        <v>0</v>
      </c>
      <c r="G1025" s="1135">
        <f t="shared" ref="G1025:G1088" si="170">G822+M822</f>
        <v>0</v>
      </c>
      <c r="H1025" s="1135">
        <f>F1025-G1025</f>
        <v>0</v>
      </c>
      <c r="I1025" s="1135">
        <v>0</v>
      </c>
      <c r="J1025" s="1135">
        <v>0</v>
      </c>
      <c r="K1025" s="1135"/>
      <c r="L1025" s="1135"/>
      <c r="M1025" s="1135">
        <f>SUM(J1025:L1025)</f>
        <v>0</v>
      </c>
      <c r="N1025" s="1135">
        <f>H1025+I1025-M1025</f>
        <v>0</v>
      </c>
      <c r="O1025" s="1148">
        <f t="shared" ref="O1025:O1087" si="171">MAX(0,IF(M1025=0,0,IF(G1025+M1025&lt;E1025,M1025,E1025-G1025)))</f>
        <v>0</v>
      </c>
      <c r="P1025" s="1054">
        <f t="shared" ref="P1025:P1087" si="172">M1025-O1025</f>
        <v>0</v>
      </c>
    </row>
    <row r="1026" spans="1:16" outlineLevel="1" x14ac:dyDescent="0.25">
      <c r="A1026" s="1137">
        <f t="shared" si="168"/>
        <v>1.1000000000000001</v>
      </c>
      <c r="B1026" s="1138" t="str">
        <f t="shared" si="168"/>
        <v>ALSPA HMI Series 6  Centralog System</v>
      </c>
      <c r="C1026" s="1137" t="str">
        <f t="shared" si="168"/>
        <v>MERC/TECH 1/CAPEX/20142015/00086</v>
      </c>
      <c r="D1026" s="1053">
        <f t="shared" si="168"/>
        <v>41739</v>
      </c>
      <c r="E1026" s="1139">
        <f t="shared" si="168"/>
        <v>6.8555000000000001</v>
      </c>
      <c r="F1026" s="1135">
        <f t="shared" si="169"/>
        <v>7.8385819000000003</v>
      </c>
      <c r="G1026" s="1135">
        <f t="shared" si="170"/>
        <v>7.8385819000000003</v>
      </c>
      <c r="H1026" s="1140">
        <f t="shared" ref="H1026:H1089" si="173">F1026-G1026</f>
        <v>0</v>
      </c>
      <c r="I1026" s="1135">
        <v>0</v>
      </c>
      <c r="J1026" s="1135">
        <v>0</v>
      </c>
      <c r="K1026" s="1140"/>
      <c r="L1026" s="1140"/>
      <c r="M1026" s="1140">
        <f t="shared" ref="M1026:M1065" si="174">SUM(J1026:L1026)</f>
        <v>0</v>
      </c>
      <c r="N1026" s="1140">
        <f t="shared" ref="N1026:N1089" si="175">H1026+I1026-M1026</f>
        <v>0</v>
      </c>
      <c r="O1026" s="1148">
        <f t="shared" si="171"/>
        <v>0</v>
      </c>
      <c r="P1026" s="1054">
        <f t="shared" si="172"/>
        <v>0</v>
      </c>
    </row>
    <row r="1027" spans="1:16" outlineLevel="1" x14ac:dyDescent="0.25">
      <c r="A1027" s="1137">
        <f t="shared" si="168"/>
        <v>1.2</v>
      </c>
      <c r="B1027" s="1138" t="str">
        <f t="shared" si="168"/>
        <v>1 X 525 Tr chiller unit</v>
      </c>
      <c r="C1027" s="1137" t="str">
        <f t="shared" si="168"/>
        <v>MERC/TECH 1/CAPEX/20142015/00086</v>
      </c>
      <c r="D1027" s="1053">
        <f t="shared" si="168"/>
        <v>41739</v>
      </c>
      <c r="E1027" s="1139">
        <f t="shared" si="168"/>
        <v>1.23</v>
      </c>
      <c r="F1027" s="1135">
        <f t="shared" si="169"/>
        <v>1.1499999999999999</v>
      </c>
      <c r="G1027" s="1135">
        <f t="shared" si="170"/>
        <v>1.1499999999999999</v>
      </c>
      <c r="H1027" s="1140">
        <f t="shared" si="173"/>
        <v>0</v>
      </c>
      <c r="I1027" s="1135">
        <v>0</v>
      </c>
      <c r="J1027" s="1135">
        <v>0</v>
      </c>
      <c r="K1027" s="1140"/>
      <c r="L1027" s="1140"/>
      <c r="M1027" s="1140">
        <f t="shared" si="174"/>
        <v>0</v>
      </c>
      <c r="N1027" s="1140">
        <f t="shared" si="175"/>
        <v>0</v>
      </c>
      <c r="O1027" s="1148">
        <f t="shared" si="171"/>
        <v>0</v>
      </c>
      <c r="P1027" s="1054">
        <f t="shared" si="172"/>
        <v>0</v>
      </c>
    </row>
    <row r="1028" spans="1:16" ht="29" outlineLevel="1" x14ac:dyDescent="0.25">
      <c r="A1028" s="1137">
        <f t="shared" si="168"/>
        <v>1.3</v>
      </c>
      <c r="B1028" s="1138" t="str">
        <f t="shared" si="168"/>
        <v>Micom P343 Numerical generator protection relay with 24 DI &amp; 24 DO with CLIO input. (5 Nos)</v>
      </c>
      <c r="C1028" s="1137" t="str">
        <f t="shared" si="168"/>
        <v>MERC/TECH 1/CAPEX/20142015/00086</v>
      </c>
      <c r="D1028" s="1053">
        <f t="shared" si="168"/>
        <v>41739</v>
      </c>
      <c r="E1028" s="1139">
        <f t="shared" si="168"/>
        <v>1.4675</v>
      </c>
      <c r="F1028" s="1135">
        <f t="shared" si="169"/>
        <v>1.474</v>
      </c>
      <c r="G1028" s="1135">
        <f t="shared" si="170"/>
        <v>1.474</v>
      </c>
      <c r="H1028" s="1140">
        <f t="shared" si="173"/>
        <v>0</v>
      </c>
      <c r="I1028" s="1135">
        <v>0</v>
      </c>
      <c r="J1028" s="1135">
        <v>0</v>
      </c>
      <c r="K1028" s="1140"/>
      <c r="L1028" s="1140"/>
      <c r="M1028" s="1140">
        <f t="shared" si="174"/>
        <v>0</v>
      </c>
      <c r="N1028" s="1140">
        <f t="shared" si="175"/>
        <v>0</v>
      </c>
      <c r="O1028" s="1148">
        <f t="shared" si="171"/>
        <v>0</v>
      </c>
      <c r="P1028" s="1054">
        <f t="shared" si="172"/>
        <v>0</v>
      </c>
    </row>
    <row r="1029" spans="1:16" outlineLevel="1" x14ac:dyDescent="0.25">
      <c r="A1029" s="1137">
        <f t="shared" si="168"/>
        <v>1.4</v>
      </c>
      <c r="B1029" s="1138" t="str">
        <f t="shared" si="168"/>
        <v>Security Building at Stage-IV</v>
      </c>
      <c r="C1029" s="1137" t="str">
        <f t="shared" si="168"/>
        <v>MERC/TECH 1/CAPEX/20142015/00086</v>
      </c>
      <c r="D1029" s="1053">
        <f t="shared" si="168"/>
        <v>41739</v>
      </c>
      <c r="E1029" s="1139">
        <f t="shared" si="168"/>
        <v>0.1644613</v>
      </c>
      <c r="F1029" s="1135">
        <f t="shared" si="169"/>
        <v>0.1837684</v>
      </c>
      <c r="G1029" s="1135">
        <f t="shared" si="170"/>
        <v>0.1837684</v>
      </c>
      <c r="H1029" s="1140">
        <f t="shared" si="173"/>
        <v>0</v>
      </c>
      <c r="I1029" s="1135">
        <v>0</v>
      </c>
      <c r="J1029" s="1135">
        <v>0</v>
      </c>
      <c r="K1029" s="1140"/>
      <c r="L1029" s="1140"/>
      <c r="M1029" s="1140">
        <f t="shared" si="174"/>
        <v>0</v>
      </c>
      <c r="N1029" s="1140">
        <f t="shared" si="175"/>
        <v>0</v>
      </c>
      <c r="O1029" s="1148">
        <f t="shared" si="171"/>
        <v>0</v>
      </c>
      <c r="P1029" s="1054">
        <f t="shared" si="172"/>
        <v>0</v>
      </c>
    </row>
    <row r="1030" spans="1:16" outlineLevel="1" x14ac:dyDescent="0.25">
      <c r="A1030" s="1137">
        <f t="shared" si="168"/>
        <v>1.5</v>
      </c>
      <c r="B1030" s="1138" t="str">
        <f t="shared" si="168"/>
        <v>Construction of recreation club building</v>
      </c>
      <c r="C1030" s="1137" t="str">
        <f t="shared" si="168"/>
        <v>MERC/TECH 1/CAPEX/20142015/00086</v>
      </c>
      <c r="D1030" s="1053">
        <f t="shared" si="168"/>
        <v>41739</v>
      </c>
      <c r="E1030" s="1139">
        <f t="shared" si="168"/>
        <v>1.8204346</v>
      </c>
      <c r="F1030" s="1135">
        <f t="shared" si="169"/>
        <v>2.1946485999999998</v>
      </c>
      <c r="G1030" s="1135">
        <f t="shared" si="170"/>
        <v>2.1946485999999998</v>
      </c>
      <c r="H1030" s="1140">
        <f t="shared" si="173"/>
        <v>0</v>
      </c>
      <c r="I1030" s="1135">
        <v>0</v>
      </c>
      <c r="J1030" s="1135">
        <v>0</v>
      </c>
      <c r="K1030" s="1140"/>
      <c r="L1030" s="1140"/>
      <c r="M1030" s="1140">
        <f t="shared" si="174"/>
        <v>0</v>
      </c>
      <c r="N1030" s="1140">
        <f t="shared" si="175"/>
        <v>0</v>
      </c>
      <c r="O1030" s="1148">
        <f t="shared" si="171"/>
        <v>0</v>
      </c>
      <c r="P1030" s="1054">
        <f t="shared" si="172"/>
        <v>0</v>
      </c>
    </row>
    <row r="1031" spans="1:16" outlineLevel="1" x14ac:dyDescent="0.25">
      <c r="A1031" s="1137">
        <f t="shared" si="168"/>
        <v>1.6</v>
      </c>
      <c r="B1031" s="1138" t="str">
        <f t="shared" si="168"/>
        <v>Security Building for Stage-IV at EVT</v>
      </c>
      <c r="C1031" s="1137" t="str">
        <f t="shared" si="168"/>
        <v>MERC/TECH 1/CAPEX/20142015/00086</v>
      </c>
      <c r="D1031" s="1053">
        <f t="shared" si="168"/>
        <v>41739</v>
      </c>
      <c r="E1031" s="1139">
        <f t="shared" si="168"/>
        <v>0.22775599999999999</v>
      </c>
      <c r="F1031" s="1135">
        <f t="shared" si="169"/>
        <v>0.2596135</v>
      </c>
      <c r="G1031" s="1135">
        <f t="shared" si="170"/>
        <v>0.2596135</v>
      </c>
      <c r="H1031" s="1140">
        <f t="shared" si="173"/>
        <v>0</v>
      </c>
      <c r="I1031" s="1135">
        <v>0</v>
      </c>
      <c r="J1031" s="1135">
        <v>0</v>
      </c>
      <c r="K1031" s="1140"/>
      <c r="L1031" s="1140"/>
      <c r="M1031" s="1140">
        <f t="shared" si="174"/>
        <v>0</v>
      </c>
      <c r="N1031" s="1140">
        <f t="shared" si="175"/>
        <v>0</v>
      </c>
      <c r="O1031" s="1148">
        <f t="shared" si="171"/>
        <v>0</v>
      </c>
      <c r="P1031" s="1054">
        <f t="shared" si="172"/>
        <v>0</v>
      </c>
    </row>
    <row r="1032" spans="1:16" outlineLevel="1" x14ac:dyDescent="0.25">
      <c r="A1032" s="1137">
        <f t="shared" si="168"/>
        <v>0</v>
      </c>
      <c r="B1032" s="1138" t="str">
        <f t="shared" si="168"/>
        <v>IDC</v>
      </c>
      <c r="C1032" s="1137" t="str">
        <f t="shared" si="168"/>
        <v>MERC/TECH 1/CAPEX/20142015/00086</v>
      </c>
      <c r="D1032" s="1053">
        <f t="shared" si="168"/>
        <v>41739</v>
      </c>
      <c r="E1032" s="1139">
        <f t="shared" si="168"/>
        <v>0.13439999999999999</v>
      </c>
      <c r="F1032" s="1135">
        <f t="shared" si="169"/>
        <v>0</v>
      </c>
      <c r="G1032" s="1135">
        <f t="shared" si="170"/>
        <v>0</v>
      </c>
      <c r="H1032" s="1140">
        <f t="shared" si="173"/>
        <v>0</v>
      </c>
      <c r="I1032" s="1135">
        <v>0</v>
      </c>
      <c r="J1032" s="1135">
        <v>0</v>
      </c>
      <c r="K1032" s="1140"/>
      <c r="L1032" s="1140"/>
      <c r="M1032" s="1140">
        <f t="shared" si="174"/>
        <v>0</v>
      </c>
      <c r="N1032" s="1140">
        <f t="shared" si="175"/>
        <v>0</v>
      </c>
      <c r="O1032" s="1148">
        <f t="shared" si="171"/>
        <v>0</v>
      </c>
      <c r="P1032" s="1054">
        <f t="shared" si="172"/>
        <v>0</v>
      </c>
    </row>
    <row r="1033" spans="1:16" outlineLevel="1" x14ac:dyDescent="0.25">
      <c r="A1033" s="1141">
        <f t="shared" si="168"/>
        <v>3</v>
      </c>
      <c r="B1033" s="1142" t="str">
        <f t="shared" si="168"/>
        <v>Various DPR Schemes for Civil Section, KGSC Pophali</v>
      </c>
      <c r="C1033" s="1143" t="str">
        <f t="shared" si="168"/>
        <v>MERC/CAPEX/20152016/00907</v>
      </c>
      <c r="D1033" s="1144">
        <f t="shared" si="168"/>
        <v>42313</v>
      </c>
      <c r="E1033" s="1145">
        <f t="shared" si="168"/>
        <v>21.201000000000001</v>
      </c>
      <c r="F1033" s="1135">
        <f t="shared" si="169"/>
        <v>0</v>
      </c>
      <c r="G1033" s="1135">
        <f t="shared" si="170"/>
        <v>0</v>
      </c>
      <c r="H1033" s="1146">
        <f t="shared" si="173"/>
        <v>0</v>
      </c>
      <c r="I1033" s="1147">
        <v>0</v>
      </c>
      <c r="J1033" s="1147">
        <v>0</v>
      </c>
      <c r="K1033" s="1146"/>
      <c r="L1033" s="1146"/>
      <c r="M1033" s="1146">
        <f t="shared" si="174"/>
        <v>0</v>
      </c>
      <c r="N1033" s="1146">
        <f t="shared" si="175"/>
        <v>0</v>
      </c>
      <c r="O1033" s="1148">
        <f t="shared" si="171"/>
        <v>0</v>
      </c>
      <c r="P1033" s="1054">
        <f t="shared" si="172"/>
        <v>0</v>
      </c>
    </row>
    <row r="1034" spans="1:16" outlineLevel="1" x14ac:dyDescent="0.35">
      <c r="A1034" s="1149">
        <f t="shared" si="168"/>
        <v>3.1</v>
      </c>
      <c r="B1034" s="1150" t="str">
        <f t="shared" si="168"/>
        <v>Providing Road Network at KGSC, Pophali</v>
      </c>
      <c r="C1034" s="1151" t="str">
        <f t="shared" si="168"/>
        <v>MERC/CAPEX/20152016/00907</v>
      </c>
      <c r="D1034" s="1052">
        <f t="shared" si="168"/>
        <v>42313</v>
      </c>
      <c r="E1034" s="1152">
        <f t="shared" si="168"/>
        <v>7.7759999999999998</v>
      </c>
      <c r="F1034" s="1135">
        <f t="shared" si="169"/>
        <v>7.0181969999999998</v>
      </c>
      <c r="G1034" s="1135">
        <f t="shared" si="170"/>
        <v>7.0181969999999998</v>
      </c>
      <c r="H1034" s="1146">
        <f t="shared" si="173"/>
        <v>0</v>
      </c>
      <c r="I1034" s="1147">
        <v>0</v>
      </c>
      <c r="J1034" s="1147">
        <v>0</v>
      </c>
      <c r="K1034" s="1146"/>
      <c r="L1034" s="1146"/>
      <c r="M1034" s="1146">
        <f t="shared" si="174"/>
        <v>0</v>
      </c>
      <c r="N1034" s="1146">
        <f t="shared" si="175"/>
        <v>0</v>
      </c>
      <c r="O1034" s="1148">
        <f t="shared" si="171"/>
        <v>0</v>
      </c>
      <c r="P1034" s="1054">
        <f t="shared" si="172"/>
        <v>0</v>
      </c>
    </row>
    <row r="1035" spans="1:16" outlineLevel="1" x14ac:dyDescent="0.35">
      <c r="A1035" s="1149">
        <f t="shared" si="168"/>
        <v>3.2</v>
      </c>
      <c r="B1035" s="1150" t="str">
        <f t="shared" si="168"/>
        <v>Modernisation &amp; Refurbishing of Residential Complex</v>
      </c>
      <c r="C1035" s="1151" t="str">
        <f t="shared" si="168"/>
        <v>MERC/CAPEX/20152016/00907</v>
      </c>
      <c r="D1035" s="1052">
        <f t="shared" si="168"/>
        <v>42313</v>
      </c>
      <c r="E1035" s="1152">
        <f t="shared" si="168"/>
        <v>8.9849999999999994</v>
      </c>
      <c r="F1035" s="1135">
        <f t="shared" si="169"/>
        <v>8.9364673999999997</v>
      </c>
      <c r="G1035" s="1135">
        <f t="shared" si="170"/>
        <v>8.9364673999999997</v>
      </c>
      <c r="H1035" s="1146">
        <f t="shared" si="173"/>
        <v>0</v>
      </c>
      <c r="I1035" s="1147">
        <v>0</v>
      </c>
      <c r="J1035" s="1147">
        <v>0</v>
      </c>
      <c r="K1035" s="1146"/>
      <c r="L1035" s="1146"/>
      <c r="M1035" s="1146">
        <f t="shared" si="174"/>
        <v>0</v>
      </c>
      <c r="N1035" s="1146">
        <f t="shared" si="175"/>
        <v>0</v>
      </c>
      <c r="O1035" s="1148">
        <f t="shared" si="171"/>
        <v>0</v>
      </c>
      <c r="P1035" s="1054">
        <f t="shared" si="172"/>
        <v>0</v>
      </c>
    </row>
    <row r="1036" spans="1:16" outlineLevel="1" x14ac:dyDescent="0.35">
      <c r="A1036" s="1153">
        <f t="shared" si="168"/>
        <v>3.3</v>
      </c>
      <c r="B1036" s="1154" t="str">
        <f t="shared" si="168"/>
        <v>Water Supply &amp; Sanitory Works</v>
      </c>
      <c r="C1036" s="1151" t="str">
        <f t="shared" si="168"/>
        <v>MERC/CAPEX/20152016/00907</v>
      </c>
      <c r="D1036" s="1052">
        <f t="shared" si="168"/>
        <v>42313</v>
      </c>
      <c r="E1036" s="1152">
        <f t="shared" si="168"/>
        <v>4.4400000000000004</v>
      </c>
      <c r="F1036" s="1135">
        <f t="shared" si="169"/>
        <v>5.9018379999999997</v>
      </c>
      <c r="G1036" s="1135">
        <f t="shared" si="170"/>
        <v>4.1021511999999998</v>
      </c>
      <c r="H1036" s="1146">
        <f t="shared" si="173"/>
        <v>1.7996867999999999</v>
      </c>
      <c r="I1036" s="1147">
        <v>0</v>
      </c>
      <c r="J1036" s="1147">
        <v>0</v>
      </c>
      <c r="K1036" s="1146"/>
      <c r="L1036" s="1146"/>
      <c r="M1036" s="1146">
        <f t="shared" si="174"/>
        <v>0</v>
      </c>
      <c r="N1036" s="1146">
        <f t="shared" si="175"/>
        <v>1.7996867999999999</v>
      </c>
      <c r="O1036" s="1148">
        <f t="shared" si="171"/>
        <v>0</v>
      </c>
      <c r="P1036" s="1054">
        <f t="shared" si="172"/>
        <v>0</v>
      </c>
    </row>
    <row r="1037" spans="1:16" outlineLevel="1" x14ac:dyDescent="0.25">
      <c r="A1037" s="1131">
        <f t="shared" si="168"/>
        <v>4</v>
      </c>
      <c r="B1037" s="1132" t="str">
        <f t="shared" si="168"/>
        <v>Various Performance Improvement related schemes at KGSC, Pophali</v>
      </c>
      <c r="C1037" s="1131" t="str">
        <f t="shared" si="168"/>
        <v>MERC/CAPEX/20162017/01018</v>
      </c>
      <c r="D1037" s="1133">
        <f t="shared" si="168"/>
        <v>42691</v>
      </c>
      <c r="E1037" s="1134">
        <f t="shared" si="168"/>
        <v>12.976504</v>
      </c>
      <c r="F1037" s="1135">
        <f t="shared" si="169"/>
        <v>0</v>
      </c>
      <c r="G1037" s="1135">
        <f t="shared" si="170"/>
        <v>0</v>
      </c>
      <c r="H1037" s="1140">
        <f t="shared" si="173"/>
        <v>0</v>
      </c>
      <c r="I1037" s="1135">
        <v>0</v>
      </c>
      <c r="J1037" s="1135">
        <v>0</v>
      </c>
      <c r="K1037" s="1140"/>
      <c r="L1037" s="1140"/>
      <c r="M1037" s="1140">
        <f t="shared" si="174"/>
        <v>0</v>
      </c>
      <c r="N1037" s="1140">
        <f t="shared" si="175"/>
        <v>0</v>
      </c>
      <c r="O1037" s="1148">
        <f t="shared" si="171"/>
        <v>0</v>
      </c>
      <c r="P1037" s="1054">
        <f t="shared" si="172"/>
        <v>0</v>
      </c>
    </row>
    <row r="1038" spans="1:16" outlineLevel="1" x14ac:dyDescent="0.25">
      <c r="A1038" s="1137">
        <f t="shared" si="168"/>
        <v>4.0999999999999996</v>
      </c>
      <c r="B1038" s="1138" t="str">
        <f t="shared" si="168"/>
        <v>Up gradation of 245 kV CTs at Stage-I&amp;II SY</v>
      </c>
      <c r="C1038" s="1137" t="str">
        <f t="shared" si="168"/>
        <v>MERC/CAPEX/20162017/01018</v>
      </c>
      <c r="D1038" s="1053">
        <f t="shared" si="168"/>
        <v>42691</v>
      </c>
      <c r="E1038" s="1139">
        <f t="shared" si="168"/>
        <v>1.962432</v>
      </c>
      <c r="F1038" s="1135">
        <f t="shared" si="169"/>
        <v>2.0900159999999999</v>
      </c>
      <c r="G1038" s="1135">
        <f t="shared" si="170"/>
        <v>2.0900159999999999</v>
      </c>
      <c r="H1038" s="1140">
        <f t="shared" si="173"/>
        <v>0</v>
      </c>
      <c r="I1038" s="1135">
        <v>0</v>
      </c>
      <c r="J1038" s="1135">
        <v>0</v>
      </c>
      <c r="K1038" s="1140"/>
      <c r="L1038" s="1140"/>
      <c r="M1038" s="1140">
        <f t="shared" si="174"/>
        <v>0</v>
      </c>
      <c r="N1038" s="1140">
        <f t="shared" si="175"/>
        <v>0</v>
      </c>
      <c r="O1038" s="1148">
        <f t="shared" si="171"/>
        <v>0</v>
      </c>
      <c r="P1038" s="1054">
        <f t="shared" si="172"/>
        <v>0</v>
      </c>
    </row>
    <row r="1039" spans="1:16" outlineLevel="1" x14ac:dyDescent="0.25">
      <c r="A1039" s="1137">
        <f t="shared" si="168"/>
        <v>4.2</v>
      </c>
      <c r="B1039" s="1138" t="str">
        <f t="shared" si="168"/>
        <v>Up gradation of 245 kV PTs at Stage-I&amp;II SY</v>
      </c>
      <c r="C1039" s="1137" t="str">
        <f t="shared" si="168"/>
        <v>MERC/CAPEX/20162017/01018</v>
      </c>
      <c r="D1039" s="1053">
        <f t="shared" si="168"/>
        <v>42691</v>
      </c>
      <c r="E1039" s="1139">
        <f t="shared" si="168"/>
        <v>0.40508549999999999</v>
      </c>
      <c r="F1039" s="1135">
        <f t="shared" si="169"/>
        <v>0.3417</v>
      </c>
      <c r="G1039" s="1135">
        <f t="shared" si="170"/>
        <v>0.3417</v>
      </c>
      <c r="H1039" s="1140">
        <f t="shared" si="173"/>
        <v>0</v>
      </c>
      <c r="I1039" s="1135">
        <v>0</v>
      </c>
      <c r="J1039" s="1135">
        <v>0</v>
      </c>
      <c r="K1039" s="1140"/>
      <c r="L1039" s="1140"/>
      <c r="M1039" s="1140">
        <f t="shared" si="174"/>
        <v>0</v>
      </c>
      <c r="N1039" s="1140">
        <f t="shared" si="175"/>
        <v>0</v>
      </c>
      <c r="O1039" s="1148">
        <f t="shared" si="171"/>
        <v>0</v>
      </c>
      <c r="P1039" s="1054">
        <f t="shared" si="172"/>
        <v>0</v>
      </c>
    </row>
    <row r="1040" spans="1:16" outlineLevel="1" x14ac:dyDescent="0.25">
      <c r="A1040" s="1137">
        <f t="shared" si="168"/>
        <v>4.3</v>
      </c>
      <c r="B1040" s="1138" t="str">
        <f t="shared" si="168"/>
        <v>Up gradation of CW system of Stage-I&amp;II Units</v>
      </c>
      <c r="C1040" s="1137" t="str">
        <f t="shared" si="168"/>
        <v>MERC/CAPEX/20162017/01018</v>
      </c>
      <c r="D1040" s="1053">
        <f t="shared" si="168"/>
        <v>42691</v>
      </c>
      <c r="E1040" s="1139">
        <f t="shared" si="168"/>
        <v>1.7099491</v>
      </c>
      <c r="F1040" s="1135">
        <f t="shared" si="169"/>
        <v>1.4730966999999999</v>
      </c>
      <c r="G1040" s="1135">
        <f t="shared" si="170"/>
        <v>1.4730966999999999</v>
      </c>
      <c r="H1040" s="1140">
        <f t="shared" si="173"/>
        <v>0</v>
      </c>
      <c r="I1040" s="1135">
        <v>0</v>
      </c>
      <c r="J1040" s="1135">
        <v>0</v>
      </c>
      <c r="K1040" s="1140"/>
      <c r="L1040" s="1140"/>
      <c r="M1040" s="1140">
        <f t="shared" si="174"/>
        <v>0</v>
      </c>
      <c r="N1040" s="1140">
        <f t="shared" si="175"/>
        <v>0</v>
      </c>
      <c r="O1040" s="1148">
        <f t="shared" si="171"/>
        <v>0</v>
      </c>
      <c r="P1040" s="1054">
        <f t="shared" si="172"/>
        <v>0</v>
      </c>
    </row>
    <row r="1041" spans="1:16" ht="29" outlineLevel="1" x14ac:dyDescent="0.25">
      <c r="A1041" s="1137">
        <f t="shared" ref="A1041:E1056" si="176">A838</f>
        <v>4.4000000000000004</v>
      </c>
      <c r="B1041" s="1138" t="str">
        <f t="shared" si="176"/>
        <v>Up gradation of Intercom Exchange System between Stage-I&amp;II PH &amp; Admin. Bldg &amp; Staff Colony.</v>
      </c>
      <c r="C1041" s="1137" t="str">
        <f t="shared" si="176"/>
        <v>MERC/CAPEX/20162017/01018</v>
      </c>
      <c r="D1041" s="1053">
        <f t="shared" si="176"/>
        <v>42691</v>
      </c>
      <c r="E1041" s="1139">
        <f t="shared" si="176"/>
        <v>0.43826300000000001</v>
      </c>
      <c r="F1041" s="1135">
        <f t="shared" si="169"/>
        <v>0.35899999999999999</v>
      </c>
      <c r="G1041" s="1135">
        <f t="shared" si="170"/>
        <v>0.35899999999999999</v>
      </c>
      <c r="H1041" s="1140">
        <f t="shared" si="173"/>
        <v>0</v>
      </c>
      <c r="I1041" s="1135">
        <v>0</v>
      </c>
      <c r="J1041" s="1135">
        <v>0</v>
      </c>
      <c r="K1041" s="1140"/>
      <c r="L1041" s="1140"/>
      <c r="M1041" s="1140">
        <f t="shared" si="174"/>
        <v>0</v>
      </c>
      <c r="N1041" s="1140">
        <f t="shared" si="175"/>
        <v>0</v>
      </c>
      <c r="O1041" s="1148">
        <f t="shared" si="171"/>
        <v>0</v>
      </c>
      <c r="P1041" s="1054">
        <f t="shared" si="172"/>
        <v>0</v>
      </c>
    </row>
    <row r="1042" spans="1:16" outlineLevel="1" x14ac:dyDescent="0.25">
      <c r="A1042" s="1137">
        <f t="shared" si="176"/>
        <v>4.5</v>
      </c>
      <c r="B1042" s="1138" t="str">
        <f t="shared" si="176"/>
        <v>Up gradation of 220 kV Breakers at KDPH SY</v>
      </c>
      <c r="C1042" s="1137" t="str">
        <f t="shared" si="176"/>
        <v>MERC/CAPEX/20162017/01018</v>
      </c>
      <c r="D1042" s="1053">
        <f t="shared" si="176"/>
        <v>42691</v>
      </c>
      <c r="E1042" s="1139">
        <f t="shared" si="176"/>
        <v>1.2890455999999999</v>
      </c>
      <c r="F1042" s="1135">
        <f t="shared" si="169"/>
        <v>0.97899999999999998</v>
      </c>
      <c r="G1042" s="1135">
        <f t="shared" si="170"/>
        <v>0.97899999999999998</v>
      </c>
      <c r="H1042" s="1140">
        <f t="shared" si="173"/>
        <v>0</v>
      </c>
      <c r="I1042" s="1135">
        <v>0</v>
      </c>
      <c r="J1042" s="1135">
        <v>0</v>
      </c>
      <c r="K1042" s="1140"/>
      <c r="L1042" s="1140"/>
      <c r="M1042" s="1140">
        <f t="shared" si="174"/>
        <v>0</v>
      </c>
      <c r="N1042" s="1140">
        <f t="shared" si="175"/>
        <v>0</v>
      </c>
      <c r="O1042" s="1148">
        <f t="shared" si="171"/>
        <v>0</v>
      </c>
      <c r="P1042" s="1054">
        <f t="shared" si="172"/>
        <v>0</v>
      </c>
    </row>
    <row r="1043" spans="1:16" outlineLevel="1" x14ac:dyDescent="0.25">
      <c r="A1043" s="1137">
        <f t="shared" si="176"/>
        <v>4.5999999999999996</v>
      </c>
      <c r="B1043" s="1138" t="str">
        <f t="shared" si="176"/>
        <v>Procurement of Governing Oil Pumps for Stage-III Units.</v>
      </c>
      <c r="C1043" s="1137" t="str">
        <f t="shared" si="176"/>
        <v>MERC/CAPEX/20162017/01018</v>
      </c>
      <c r="D1043" s="1053">
        <f t="shared" si="176"/>
        <v>42691</v>
      </c>
      <c r="E1043" s="1139">
        <f t="shared" si="176"/>
        <v>1.2316254</v>
      </c>
      <c r="F1043" s="1135">
        <f t="shared" si="169"/>
        <v>0.70174179999999997</v>
      </c>
      <c r="G1043" s="1135">
        <f t="shared" si="170"/>
        <v>0.70174179999999997</v>
      </c>
      <c r="H1043" s="1140">
        <f t="shared" si="173"/>
        <v>0</v>
      </c>
      <c r="I1043" s="1135">
        <v>0</v>
      </c>
      <c r="J1043" s="1135">
        <v>0</v>
      </c>
      <c r="K1043" s="1140"/>
      <c r="L1043" s="1140"/>
      <c r="M1043" s="1140">
        <f t="shared" si="174"/>
        <v>0</v>
      </c>
      <c r="N1043" s="1140">
        <f t="shared" si="175"/>
        <v>0</v>
      </c>
      <c r="O1043" s="1148">
        <f t="shared" si="171"/>
        <v>0</v>
      </c>
      <c r="P1043" s="1054">
        <f t="shared" si="172"/>
        <v>0</v>
      </c>
    </row>
    <row r="1044" spans="1:16" outlineLevel="1" x14ac:dyDescent="0.25">
      <c r="A1044" s="1155">
        <f t="shared" si="176"/>
        <v>4.7</v>
      </c>
      <c r="B1044" s="1156" t="str">
        <f t="shared" si="176"/>
        <v>Up gradation of TG Governing system of Stage-IV Units.</v>
      </c>
      <c r="C1044" s="1151" t="str">
        <f t="shared" si="176"/>
        <v>MERC/CAPEX/20162017/01018</v>
      </c>
      <c r="D1044" s="1052">
        <f t="shared" si="176"/>
        <v>42691</v>
      </c>
      <c r="E1044" s="1152">
        <f t="shared" si="176"/>
        <v>2.2151633999999998</v>
      </c>
      <c r="F1044" s="1135">
        <f t="shared" si="169"/>
        <v>2.7472045999999999</v>
      </c>
      <c r="G1044" s="1135">
        <f t="shared" si="170"/>
        <v>2.7472045999999999</v>
      </c>
      <c r="H1044" s="1146">
        <f t="shared" si="173"/>
        <v>0</v>
      </c>
      <c r="I1044" s="1147">
        <v>0</v>
      </c>
      <c r="J1044" s="1147">
        <v>0</v>
      </c>
      <c r="K1044" s="1146"/>
      <c r="L1044" s="1146"/>
      <c r="M1044" s="1146">
        <f t="shared" si="174"/>
        <v>0</v>
      </c>
      <c r="N1044" s="1146">
        <f t="shared" si="175"/>
        <v>0</v>
      </c>
      <c r="O1044" s="1148">
        <f t="shared" si="171"/>
        <v>0</v>
      </c>
      <c r="P1044" s="1054">
        <f t="shared" si="172"/>
        <v>0</v>
      </c>
    </row>
    <row r="1045" spans="1:16" outlineLevel="1" x14ac:dyDescent="0.25">
      <c r="A1045" s="1137">
        <f t="shared" si="176"/>
        <v>4.8</v>
      </c>
      <c r="B1045" s="1138" t="str">
        <f t="shared" si="176"/>
        <v>Up gradation of Numerical Protection system of Stage-IV Units.</v>
      </c>
      <c r="C1045" s="1137" t="str">
        <f t="shared" si="176"/>
        <v>MERC/CAPEX/20162017/01018</v>
      </c>
      <c r="D1045" s="1053">
        <f t="shared" si="176"/>
        <v>42691</v>
      </c>
      <c r="E1045" s="1139">
        <f t="shared" si="176"/>
        <v>2.8249399999999998</v>
      </c>
      <c r="F1045" s="1135">
        <f t="shared" si="169"/>
        <v>2.8673999999999999</v>
      </c>
      <c r="G1045" s="1135">
        <f t="shared" si="170"/>
        <v>2.8673999999999999</v>
      </c>
      <c r="H1045" s="1140">
        <f t="shared" si="173"/>
        <v>0</v>
      </c>
      <c r="I1045" s="1135">
        <v>0</v>
      </c>
      <c r="J1045" s="1135">
        <v>0</v>
      </c>
      <c r="K1045" s="1140"/>
      <c r="L1045" s="1140"/>
      <c r="M1045" s="1140">
        <f t="shared" si="174"/>
        <v>0</v>
      </c>
      <c r="N1045" s="1140">
        <f t="shared" si="175"/>
        <v>0</v>
      </c>
      <c r="O1045" s="1148">
        <f t="shared" si="171"/>
        <v>0</v>
      </c>
      <c r="P1045" s="1054">
        <f t="shared" si="172"/>
        <v>0</v>
      </c>
    </row>
    <row r="1046" spans="1:16" outlineLevel="1" x14ac:dyDescent="0.25">
      <c r="A1046" s="1137">
        <f t="shared" si="176"/>
        <v>0</v>
      </c>
      <c r="B1046" s="1138" t="str">
        <f t="shared" si="176"/>
        <v>IDC</v>
      </c>
      <c r="C1046" s="1137" t="str">
        <f t="shared" si="176"/>
        <v>MERC/CAPEX/20162017/01018</v>
      </c>
      <c r="D1046" s="1053">
        <f t="shared" si="176"/>
        <v>42691</v>
      </c>
      <c r="E1046" s="1139">
        <f t="shared" si="176"/>
        <v>0.9</v>
      </c>
      <c r="F1046" s="1135">
        <f t="shared" si="169"/>
        <v>0</v>
      </c>
      <c r="G1046" s="1135">
        <f t="shared" si="170"/>
        <v>0</v>
      </c>
      <c r="H1046" s="1140">
        <f t="shared" si="173"/>
        <v>0</v>
      </c>
      <c r="I1046" s="1135">
        <v>0</v>
      </c>
      <c r="J1046" s="1135">
        <v>0</v>
      </c>
      <c r="K1046" s="1140"/>
      <c r="L1046" s="1140"/>
      <c r="M1046" s="1140">
        <f t="shared" si="174"/>
        <v>0</v>
      </c>
      <c r="N1046" s="1140">
        <f t="shared" si="175"/>
        <v>0</v>
      </c>
      <c r="O1046" s="1148">
        <f t="shared" si="171"/>
        <v>0</v>
      </c>
      <c r="P1046" s="1054">
        <f t="shared" si="172"/>
        <v>0</v>
      </c>
    </row>
    <row r="1047" spans="1:16" ht="29" outlineLevel="1" x14ac:dyDescent="0.25">
      <c r="A1047" s="1131">
        <f t="shared" si="176"/>
        <v>7</v>
      </c>
      <c r="B1047" s="1132" t="str">
        <f t="shared" si="176"/>
        <v>Replacement of Generator Stator of unit No. 11 (80 MW), Stage III, KGSC Pophali</v>
      </c>
      <c r="C1047" s="1131" t="str">
        <f t="shared" si="176"/>
        <v>MERC/CAPEX/20172018/04592</v>
      </c>
      <c r="D1047" s="1133">
        <f t="shared" si="176"/>
        <v>43046</v>
      </c>
      <c r="E1047" s="1134">
        <f t="shared" si="176"/>
        <v>22.54</v>
      </c>
      <c r="F1047" s="1135">
        <f t="shared" si="169"/>
        <v>0</v>
      </c>
      <c r="G1047" s="1135">
        <f t="shared" si="170"/>
        <v>0</v>
      </c>
      <c r="H1047" s="1140">
        <f t="shared" si="173"/>
        <v>0</v>
      </c>
      <c r="I1047" s="1135">
        <v>0</v>
      </c>
      <c r="J1047" s="1135">
        <v>0</v>
      </c>
      <c r="K1047" s="1140"/>
      <c r="L1047" s="1140"/>
      <c r="M1047" s="1140">
        <f t="shared" si="174"/>
        <v>0</v>
      </c>
      <c r="N1047" s="1140">
        <f t="shared" si="175"/>
        <v>0</v>
      </c>
      <c r="O1047" s="1148">
        <f t="shared" si="171"/>
        <v>0</v>
      </c>
      <c r="P1047" s="1054">
        <f t="shared" si="172"/>
        <v>0</v>
      </c>
    </row>
    <row r="1048" spans="1:16" ht="29" outlineLevel="1" x14ac:dyDescent="0.25">
      <c r="A1048" s="1151">
        <f t="shared" si="176"/>
        <v>7.1</v>
      </c>
      <c r="B1048" s="1157" t="str">
        <f t="shared" si="176"/>
        <v>Replacement of Generator Stator of unit No. 11 (80 MW), Stage III, KGSC Pophali</v>
      </c>
      <c r="C1048" s="1151" t="str">
        <f t="shared" si="176"/>
        <v>MERC/CAPEX/20172018/04592</v>
      </c>
      <c r="D1048" s="1052">
        <f t="shared" si="176"/>
        <v>43046</v>
      </c>
      <c r="E1048" s="1152">
        <f t="shared" si="176"/>
        <v>22.54</v>
      </c>
      <c r="F1048" s="1135">
        <f t="shared" si="169"/>
        <v>19.408999999999999</v>
      </c>
      <c r="G1048" s="1135">
        <f t="shared" si="170"/>
        <v>19.41</v>
      </c>
      <c r="H1048" s="1146">
        <f t="shared" si="173"/>
        <v>-1.0000000000012221E-3</v>
      </c>
      <c r="I1048" s="1147">
        <v>0</v>
      </c>
      <c r="J1048" s="1147">
        <v>0</v>
      </c>
      <c r="K1048" s="1146"/>
      <c r="L1048" s="1146"/>
      <c r="M1048" s="1146">
        <f t="shared" si="174"/>
        <v>0</v>
      </c>
      <c r="N1048" s="1146">
        <f t="shared" si="175"/>
        <v>-1.0000000000012221E-3</v>
      </c>
      <c r="O1048" s="1148">
        <f t="shared" si="171"/>
        <v>0</v>
      </c>
      <c r="P1048" s="1054">
        <f t="shared" si="172"/>
        <v>0</v>
      </c>
    </row>
    <row r="1049" spans="1:16" ht="29" outlineLevel="1" x14ac:dyDescent="0.25">
      <c r="A1049" s="1131">
        <f t="shared" si="176"/>
        <v>8</v>
      </c>
      <c r="B1049" s="1132" t="str">
        <f t="shared" si="176"/>
        <v>Procurement of new pelton wheel runners (2 Nos.) for Stage II at KGSC, Pophali</v>
      </c>
      <c r="C1049" s="1131" t="str">
        <f t="shared" si="176"/>
        <v>MERC/CAPEX/20172018/04421</v>
      </c>
      <c r="D1049" s="1133">
        <f t="shared" si="176"/>
        <v>43032</v>
      </c>
      <c r="E1049" s="1134">
        <f t="shared" si="176"/>
        <v>13.07</v>
      </c>
      <c r="F1049" s="1135">
        <f t="shared" si="169"/>
        <v>0</v>
      </c>
      <c r="G1049" s="1135">
        <f t="shared" si="170"/>
        <v>0</v>
      </c>
      <c r="H1049" s="1140">
        <f t="shared" si="173"/>
        <v>0</v>
      </c>
      <c r="I1049" s="1135">
        <v>0</v>
      </c>
      <c r="J1049" s="1135">
        <v>0</v>
      </c>
      <c r="K1049" s="1140"/>
      <c r="L1049" s="1140"/>
      <c r="M1049" s="1140">
        <f t="shared" si="174"/>
        <v>0</v>
      </c>
      <c r="N1049" s="1140">
        <f t="shared" si="175"/>
        <v>0</v>
      </c>
      <c r="O1049" s="1148">
        <f t="shared" si="171"/>
        <v>0</v>
      </c>
      <c r="P1049" s="1054">
        <f t="shared" si="172"/>
        <v>0</v>
      </c>
    </row>
    <row r="1050" spans="1:16" ht="29" outlineLevel="1" x14ac:dyDescent="0.25">
      <c r="A1050" s="1151">
        <f t="shared" si="176"/>
        <v>8.1</v>
      </c>
      <c r="B1050" s="1157" t="str">
        <f t="shared" si="176"/>
        <v>Procurement of new pelton wheel runners (2 Nos.) for Stage II at KGSC, Pophali</v>
      </c>
      <c r="C1050" s="1151" t="str">
        <f t="shared" si="176"/>
        <v>MERC/CAPEX/20172018/04421</v>
      </c>
      <c r="D1050" s="1052">
        <f t="shared" si="176"/>
        <v>43032</v>
      </c>
      <c r="E1050" s="1152">
        <f t="shared" si="176"/>
        <v>13.07</v>
      </c>
      <c r="F1050" s="1135">
        <f t="shared" si="169"/>
        <v>10.38</v>
      </c>
      <c r="G1050" s="1135">
        <f t="shared" si="170"/>
        <v>10.38</v>
      </c>
      <c r="H1050" s="1146">
        <f t="shared" si="173"/>
        <v>0</v>
      </c>
      <c r="I1050" s="1147">
        <v>0</v>
      </c>
      <c r="J1050" s="1147">
        <v>0</v>
      </c>
      <c r="K1050" s="1146"/>
      <c r="L1050" s="1146"/>
      <c r="M1050" s="1146">
        <f t="shared" si="174"/>
        <v>0</v>
      </c>
      <c r="N1050" s="1146">
        <f t="shared" si="175"/>
        <v>0</v>
      </c>
      <c r="O1050" s="1148">
        <f t="shared" si="171"/>
        <v>0</v>
      </c>
      <c r="P1050" s="1054">
        <f t="shared" si="172"/>
        <v>0</v>
      </c>
    </row>
    <row r="1051" spans="1:16" outlineLevel="1" x14ac:dyDescent="0.25">
      <c r="A1051" s="1158">
        <f t="shared" si="176"/>
        <v>11</v>
      </c>
      <c r="B1051" s="1142" t="str">
        <f t="shared" si="176"/>
        <v>Implementation of 12 Nos. of various schemes at KGSC, Pophali.</v>
      </c>
      <c r="C1051" s="1143" t="str">
        <f t="shared" si="176"/>
        <v>MERC/CAPEX/2019-2020/01</v>
      </c>
      <c r="D1051" s="1144">
        <f t="shared" si="176"/>
        <v>43609</v>
      </c>
      <c r="E1051" s="1145">
        <f t="shared" si="176"/>
        <v>26.891000000000002</v>
      </c>
      <c r="F1051" s="1135">
        <f t="shared" si="169"/>
        <v>0</v>
      </c>
      <c r="G1051" s="1135">
        <f t="shared" si="170"/>
        <v>0</v>
      </c>
      <c r="H1051" s="1146">
        <f t="shared" si="173"/>
        <v>0</v>
      </c>
      <c r="I1051" s="1147">
        <v>0</v>
      </c>
      <c r="J1051" s="1147">
        <v>0</v>
      </c>
      <c r="K1051" s="1146"/>
      <c r="L1051" s="1146"/>
      <c r="M1051" s="1146">
        <f t="shared" si="174"/>
        <v>0</v>
      </c>
      <c r="N1051" s="1146">
        <f t="shared" si="175"/>
        <v>0</v>
      </c>
      <c r="O1051" s="1148">
        <f t="shared" si="171"/>
        <v>0</v>
      </c>
      <c r="P1051" s="1054">
        <f t="shared" si="172"/>
        <v>0</v>
      </c>
    </row>
    <row r="1052" spans="1:16" ht="29" outlineLevel="1" x14ac:dyDescent="0.25">
      <c r="A1052" s="1151">
        <f t="shared" si="176"/>
        <v>11.1</v>
      </c>
      <c r="B1052" s="1157" t="str">
        <f t="shared" si="176"/>
        <v>Replacement of  UGB (8 Nos), LGB (8 Nos) &amp; Generator air coolers (8 Nos) for Stage-I</v>
      </c>
      <c r="C1052" s="1151" t="str">
        <f t="shared" si="176"/>
        <v>MERC/CAPEX/2019-2020/01</v>
      </c>
      <c r="D1052" s="1052">
        <f t="shared" si="176"/>
        <v>43609</v>
      </c>
      <c r="E1052" s="1152">
        <f t="shared" si="176"/>
        <v>1.3440000000000001</v>
      </c>
      <c r="F1052" s="1135">
        <f t="shared" si="169"/>
        <v>0.85</v>
      </c>
      <c r="G1052" s="1135">
        <f t="shared" si="170"/>
        <v>0.85</v>
      </c>
      <c r="H1052" s="1146">
        <f t="shared" si="173"/>
        <v>0</v>
      </c>
      <c r="I1052" s="1147">
        <v>0</v>
      </c>
      <c r="J1052" s="1147">
        <v>0</v>
      </c>
      <c r="K1052" s="1146"/>
      <c r="L1052" s="1146"/>
      <c r="M1052" s="1146">
        <f t="shared" si="174"/>
        <v>0</v>
      </c>
      <c r="N1052" s="1146">
        <f t="shared" si="175"/>
        <v>0</v>
      </c>
      <c r="O1052" s="1148">
        <f t="shared" si="171"/>
        <v>0</v>
      </c>
      <c r="P1052" s="1054">
        <f t="shared" si="172"/>
        <v>0</v>
      </c>
    </row>
    <row r="1053" spans="1:16" ht="43.5" outlineLevel="1" x14ac:dyDescent="0.25">
      <c r="A1053" s="1151">
        <f t="shared" si="176"/>
        <v>11.2</v>
      </c>
      <c r="B1053" s="1157" t="str">
        <f t="shared" si="176"/>
        <v>Retrofitting of Generator &amp; Gen-Transformer relays by new numerical protection system at Koyna Dam Power House (KDPH) Koynanagar</v>
      </c>
      <c r="C1053" s="1151" t="str">
        <f t="shared" si="176"/>
        <v>MERC/CAPEX/2019-2020/01</v>
      </c>
      <c r="D1053" s="1052">
        <f t="shared" si="176"/>
        <v>43609</v>
      </c>
      <c r="E1053" s="1152">
        <f t="shared" si="176"/>
        <v>1.097</v>
      </c>
      <c r="F1053" s="1135">
        <f t="shared" si="169"/>
        <v>1.08</v>
      </c>
      <c r="G1053" s="1135">
        <f t="shared" si="170"/>
        <v>1.08</v>
      </c>
      <c r="H1053" s="1146">
        <f t="shared" si="173"/>
        <v>0</v>
      </c>
      <c r="I1053" s="1147">
        <v>0</v>
      </c>
      <c r="J1053" s="1147">
        <v>0</v>
      </c>
      <c r="K1053" s="1146"/>
      <c r="L1053" s="1146"/>
      <c r="M1053" s="1146">
        <f t="shared" si="174"/>
        <v>0</v>
      </c>
      <c r="N1053" s="1146">
        <f t="shared" si="175"/>
        <v>0</v>
      </c>
      <c r="O1053" s="1148">
        <f t="shared" si="171"/>
        <v>0</v>
      </c>
      <c r="P1053" s="1054">
        <f t="shared" si="172"/>
        <v>0</v>
      </c>
    </row>
    <row r="1054" spans="1:16" ht="29" outlineLevel="1" x14ac:dyDescent="0.25">
      <c r="A1054" s="1137">
        <f t="shared" si="176"/>
        <v>11.3</v>
      </c>
      <c r="B1054" s="1138" t="str">
        <f t="shared" si="176"/>
        <v>Replacement of two 220V Battery chargers with 220V dual float cum boost (60A) battery Charger including DCDB at KDPH, Koynanagar</v>
      </c>
      <c r="C1054" s="1137" t="str">
        <f t="shared" si="176"/>
        <v>MERC/CAPEX/2019-2020/01</v>
      </c>
      <c r="D1054" s="1053">
        <f t="shared" si="176"/>
        <v>43609</v>
      </c>
      <c r="E1054" s="1139">
        <f t="shared" si="176"/>
        <v>0.20200000000000001</v>
      </c>
      <c r="F1054" s="1135">
        <f t="shared" si="169"/>
        <v>0.137824</v>
      </c>
      <c r="G1054" s="1135">
        <f t="shared" si="170"/>
        <v>0.137824</v>
      </c>
      <c r="H1054" s="1140">
        <f t="shared" si="173"/>
        <v>0</v>
      </c>
      <c r="I1054" s="1135">
        <v>0</v>
      </c>
      <c r="J1054" s="1135">
        <v>0</v>
      </c>
      <c r="K1054" s="1140"/>
      <c r="L1054" s="1140"/>
      <c r="M1054" s="1140">
        <f t="shared" si="174"/>
        <v>0</v>
      </c>
      <c r="N1054" s="1140">
        <f t="shared" si="175"/>
        <v>0</v>
      </c>
      <c r="O1054" s="1148">
        <f t="shared" si="171"/>
        <v>0</v>
      </c>
      <c r="P1054" s="1054">
        <f t="shared" si="172"/>
        <v>0</v>
      </c>
    </row>
    <row r="1055" spans="1:16" ht="43.5" outlineLevel="1" x14ac:dyDescent="0.25">
      <c r="A1055" s="1151">
        <f t="shared" si="176"/>
        <v>11.4</v>
      </c>
      <c r="B1055" s="1157" t="str">
        <f t="shared" si="176"/>
        <v>Replacement of 220KV current transformer (54 Nos), Potential transformer (13 Nos),110KV Current Transformer (14 Nos)&amp; Potential Transformer (4 Nos),Stage-III.</v>
      </c>
      <c r="C1055" s="1151" t="str">
        <f t="shared" si="176"/>
        <v>MERC/CAPEX/2019-2020/01</v>
      </c>
      <c r="D1055" s="1052">
        <f t="shared" si="176"/>
        <v>43609</v>
      </c>
      <c r="E1055" s="1152">
        <f t="shared" si="176"/>
        <v>5.2809999999999997</v>
      </c>
      <c r="F1055" s="1135">
        <f t="shared" si="169"/>
        <v>5.28</v>
      </c>
      <c r="G1055" s="1135">
        <f t="shared" si="170"/>
        <v>5.28</v>
      </c>
      <c r="H1055" s="1146">
        <f t="shared" si="173"/>
        <v>0</v>
      </c>
      <c r="I1055" s="1147">
        <v>0</v>
      </c>
      <c r="J1055" s="1147">
        <v>0</v>
      </c>
      <c r="K1055" s="1146"/>
      <c r="L1055" s="1146"/>
      <c r="M1055" s="1146">
        <f t="shared" si="174"/>
        <v>0</v>
      </c>
      <c r="N1055" s="1146">
        <f t="shared" si="175"/>
        <v>0</v>
      </c>
      <c r="O1055" s="1148">
        <f t="shared" si="171"/>
        <v>0</v>
      </c>
      <c r="P1055" s="1054">
        <f t="shared" si="172"/>
        <v>0</v>
      </c>
    </row>
    <row r="1056" spans="1:16" outlineLevel="1" x14ac:dyDescent="0.25">
      <c r="A1056" s="1151">
        <f t="shared" si="176"/>
        <v>11.5</v>
      </c>
      <c r="B1056" s="1157" t="str">
        <f t="shared" si="176"/>
        <v>Replacement of Generator Air Cooler (32 Nos), St-III</v>
      </c>
      <c r="C1056" s="1151" t="str">
        <f t="shared" si="176"/>
        <v>MERC/CAPEX/2019-2020/01</v>
      </c>
      <c r="D1056" s="1052">
        <f t="shared" si="176"/>
        <v>43609</v>
      </c>
      <c r="E1056" s="1152">
        <f t="shared" si="176"/>
        <v>2.4129999999999998</v>
      </c>
      <c r="F1056" s="1135">
        <f t="shared" si="169"/>
        <v>2.0541399999999999</v>
      </c>
      <c r="G1056" s="1135">
        <f t="shared" si="170"/>
        <v>2.054144</v>
      </c>
      <c r="H1056" s="1146">
        <f t="shared" si="173"/>
        <v>-4.0000000001150227E-6</v>
      </c>
      <c r="I1056" s="1147">
        <v>0</v>
      </c>
      <c r="J1056" s="1147">
        <v>0</v>
      </c>
      <c r="K1056" s="1146"/>
      <c r="L1056" s="1146"/>
      <c r="M1056" s="1146">
        <f t="shared" si="174"/>
        <v>0</v>
      </c>
      <c r="N1056" s="1146">
        <f t="shared" si="175"/>
        <v>-4.0000000001150227E-6</v>
      </c>
      <c r="O1056" s="1148">
        <f t="shared" si="171"/>
        <v>0</v>
      </c>
      <c r="P1056" s="1054">
        <f t="shared" si="172"/>
        <v>0</v>
      </c>
    </row>
    <row r="1057" spans="1:16" ht="29" outlineLevel="1" x14ac:dyDescent="0.25">
      <c r="A1057" s="1137">
        <f t="shared" ref="A1057:E1072" si="177">A854</f>
        <v>11.6</v>
      </c>
      <c r="B1057" s="1138" t="str">
        <f t="shared" si="177"/>
        <v>Replacement of 48 Volt, 1000 AH tubular battery set with 48 Volt, 750AH Plante type battery set at KGSC, Stage-III</v>
      </c>
      <c r="C1057" s="1137" t="str">
        <f t="shared" si="177"/>
        <v>MERC/CAPEX/2019-2020/01</v>
      </c>
      <c r="D1057" s="1053">
        <f t="shared" si="177"/>
        <v>43609</v>
      </c>
      <c r="E1057" s="1139">
        <f t="shared" si="177"/>
        <v>0.318</v>
      </c>
      <c r="F1057" s="1135">
        <f t="shared" si="169"/>
        <v>0.30941800000000003</v>
      </c>
      <c r="G1057" s="1135">
        <f t="shared" si="170"/>
        <v>0.30941800000000003</v>
      </c>
      <c r="H1057" s="1140">
        <f t="shared" si="173"/>
        <v>0</v>
      </c>
      <c r="I1057" s="1135">
        <v>0</v>
      </c>
      <c r="J1057" s="1135">
        <v>0</v>
      </c>
      <c r="K1057" s="1140"/>
      <c r="L1057" s="1140"/>
      <c r="M1057" s="1140">
        <f t="shared" si="174"/>
        <v>0</v>
      </c>
      <c r="N1057" s="1140">
        <f t="shared" si="175"/>
        <v>0</v>
      </c>
      <c r="O1057" s="1148">
        <f t="shared" si="171"/>
        <v>0</v>
      </c>
      <c r="P1057" s="1054">
        <f t="shared" si="172"/>
        <v>0</v>
      </c>
    </row>
    <row r="1058" spans="1:16" ht="29" outlineLevel="1" x14ac:dyDescent="0.25">
      <c r="A1058" s="1137">
        <f t="shared" si="177"/>
        <v>11.7</v>
      </c>
      <c r="B1058" s="1138" t="str">
        <f t="shared" si="177"/>
        <v>Replacement of 220V-150AH Battery set with Ni-Cad type, along with standard accessories for UPS scheme at Stage-IV</v>
      </c>
      <c r="C1058" s="1137" t="str">
        <f t="shared" si="177"/>
        <v>MERC/CAPEX/2019-2020/01</v>
      </c>
      <c r="D1058" s="1053">
        <f t="shared" si="177"/>
        <v>43609</v>
      </c>
      <c r="E1058" s="1139">
        <f t="shared" si="177"/>
        <v>0.27200000000000002</v>
      </c>
      <c r="F1058" s="1135">
        <f t="shared" si="169"/>
        <v>0.25759480000000001</v>
      </c>
      <c r="G1058" s="1135">
        <f t="shared" si="170"/>
        <v>0.25759480000000001</v>
      </c>
      <c r="H1058" s="1140">
        <f t="shared" si="173"/>
        <v>0</v>
      </c>
      <c r="I1058" s="1135">
        <v>0</v>
      </c>
      <c r="J1058" s="1135">
        <v>0</v>
      </c>
      <c r="K1058" s="1140"/>
      <c r="L1058" s="1140"/>
      <c r="M1058" s="1140">
        <f t="shared" si="174"/>
        <v>0</v>
      </c>
      <c r="N1058" s="1140">
        <f t="shared" si="175"/>
        <v>0</v>
      </c>
      <c r="O1058" s="1148">
        <f t="shared" si="171"/>
        <v>0</v>
      </c>
      <c r="P1058" s="1054">
        <f t="shared" si="172"/>
        <v>0</v>
      </c>
    </row>
    <row r="1059" spans="1:16" outlineLevel="1" x14ac:dyDescent="0.25">
      <c r="A1059" s="1137">
        <f t="shared" si="177"/>
        <v>11.8</v>
      </c>
      <c r="B1059" s="1138" t="str">
        <f t="shared" si="177"/>
        <v>Reliability enhancement of Gas Insulated Switchyard Stage-IV.</v>
      </c>
      <c r="C1059" s="1137" t="str">
        <f t="shared" si="177"/>
        <v>MERC/CAPEX/2019-2020/01</v>
      </c>
      <c r="D1059" s="1053">
        <f t="shared" si="177"/>
        <v>43609</v>
      </c>
      <c r="E1059" s="1139">
        <f t="shared" si="177"/>
        <v>10.472</v>
      </c>
      <c r="F1059" s="1135">
        <f t="shared" si="169"/>
        <v>0</v>
      </c>
      <c r="G1059" s="1135">
        <f t="shared" si="170"/>
        <v>0</v>
      </c>
      <c r="H1059" s="1140">
        <f t="shared" si="173"/>
        <v>0</v>
      </c>
      <c r="I1059" s="1135">
        <v>0</v>
      </c>
      <c r="J1059" s="1135">
        <v>0</v>
      </c>
      <c r="K1059" s="1140"/>
      <c r="L1059" s="1140"/>
      <c r="M1059" s="1140">
        <f t="shared" si="174"/>
        <v>0</v>
      </c>
      <c r="N1059" s="1140">
        <f t="shared" si="175"/>
        <v>0</v>
      </c>
      <c r="O1059" s="1148">
        <f t="shared" si="171"/>
        <v>0</v>
      </c>
      <c r="P1059" s="1054">
        <f t="shared" si="172"/>
        <v>0</v>
      </c>
    </row>
    <row r="1060" spans="1:16" ht="29" outlineLevel="1" x14ac:dyDescent="0.25">
      <c r="A1060" s="1151">
        <f t="shared" si="177"/>
        <v>11.9</v>
      </c>
      <c r="B1060" s="1157" t="str">
        <f t="shared" si="177"/>
        <v>Up-gradation of Vibration system at all units of Stage-IV:Stage-IV, KGSC, Pophali</v>
      </c>
      <c r="C1060" s="1151" t="str">
        <f t="shared" si="177"/>
        <v>MERC/CAPEX/2019-2020/01</v>
      </c>
      <c r="D1060" s="1052">
        <f t="shared" si="177"/>
        <v>43609</v>
      </c>
      <c r="E1060" s="1152">
        <f t="shared" si="177"/>
        <v>1.4430000000000001</v>
      </c>
      <c r="F1060" s="1135">
        <f t="shared" si="169"/>
        <v>1.5040594999999999</v>
      </c>
      <c r="G1060" s="1135">
        <f t="shared" si="170"/>
        <v>1.5040595000000001</v>
      </c>
      <c r="H1060" s="1146">
        <f t="shared" si="173"/>
        <v>0</v>
      </c>
      <c r="I1060" s="1147">
        <v>0</v>
      </c>
      <c r="J1060" s="1147">
        <v>0</v>
      </c>
      <c r="K1060" s="1146"/>
      <c r="L1060" s="1146"/>
      <c r="M1060" s="1146">
        <f t="shared" si="174"/>
        <v>0</v>
      </c>
      <c r="N1060" s="1146">
        <f t="shared" si="175"/>
        <v>0</v>
      </c>
      <c r="O1060" s="1148">
        <f t="shared" si="171"/>
        <v>0</v>
      </c>
      <c r="P1060" s="1054">
        <f t="shared" si="172"/>
        <v>0</v>
      </c>
    </row>
    <row r="1061" spans="1:16" ht="29" outlineLevel="1" x14ac:dyDescent="0.25">
      <c r="A1061" s="1159" t="str">
        <f t="shared" si="177"/>
        <v>11.10</v>
      </c>
      <c r="B1061" s="1138" t="str">
        <f t="shared" si="177"/>
        <v>Replacement of station battery set of 220V, 2000Ah capacity at Stage-IV.</v>
      </c>
      <c r="C1061" s="1137" t="str">
        <f t="shared" si="177"/>
        <v>MERC/CAPEX/2019-2020/01</v>
      </c>
      <c r="D1061" s="1053">
        <f t="shared" si="177"/>
        <v>43609</v>
      </c>
      <c r="E1061" s="1139">
        <f t="shared" si="177"/>
        <v>2.3849999999999998</v>
      </c>
      <c r="F1061" s="1135">
        <f t="shared" si="169"/>
        <v>2.3648853999999999</v>
      </c>
      <c r="G1061" s="1135">
        <f t="shared" si="170"/>
        <v>2.3648853999999999</v>
      </c>
      <c r="H1061" s="1140">
        <f t="shared" si="173"/>
        <v>0</v>
      </c>
      <c r="I1061" s="1135">
        <v>0</v>
      </c>
      <c r="J1061" s="1135">
        <v>0</v>
      </c>
      <c r="K1061" s="1140"/>
      <c r="L1061" s="1140"/>
      <c r="M1061" s="1140">
        <f t="shared" si="174"/>
        <v>0</v>
      </c>
      <c r="N1061" s="1140">
        <f t="shared" si="175"/>
        <v>0</v>
      </c>
      <c r="O1061" s="1148">
        <f t="shared" si="171"/>
        <v>0</v>
      </c>
      <c r="P1061" s="1054">
        <f t="shared" si="172"/>
        <v>0</v>
      </c>
    </row>
    <row r="1062" spans="1:16" ht="29" outlineLevel="1" x14ac:dyDescent="0.25">
      <c r="A1062" s="1151">
        <f t="shared" si="177"/>
        <v>11.11</v>
      </c>
      <c r="B1062" s="1157" t="str">
        <f t="shared" si="177"/>
        <v>Renovations and modernization of 1500kg capacity passenger cum goods lifts (2 Nos) for KGSC, Stage-IV</v>
      </c>
      <c r="C1062" s="1151" t="str">
        <f t="shared" si="177"/>
        <v>MERC/CAPEX/2019-2020/01</v>
      </c>
      <c r="D1062" s="1052">
        <f t="shared" si="177"/>
        <v>43609</v>
      </c>
      <c r="E1062" s="1152">
        <f t="shared" si="177"/>
        <v>0.96799999999999997</v>
      </c>
      <c r="F1062" s="1135">
        <f t="shared" si="169"/>
        <v>0.852078</v>
      </c>
      <c r="G1062" s="1135">
        <f t="shared" si="170"/>
        <v>0.852078</v>
      </c>
      <c r="H1062" s="1146">
        <f t="shared" si="173"/>
        <v>0</v>
      </c>
      <c r="I1062" s="1147">
        <v>0</v>
      </c>
      <c r="J1062" s="1147">
        <v>0</v>
      </c>
      <c r="K1062" s="1146"/>
      <c r="L1062" s="1146"/>
      <c r="M1062" s="1146">
        <f t="shared" si="174"/>
        <v>0</v>
      </c>
      <c r="N1062" s="1146">
        <f t="shared" si="175"/>
        <v>0</v>
      </c>
      <c r="O1062" s="1148">
        <f t="shared" si="171"/>
        <v>0</v>
      </c>
      <c r="P1062" s="1054">
        <f t="shared" si="172"/>
        <v>0</v>
      </c>
    </row>
    <row r="1063" spans="1:16" ht="43.5" outlineLevel="1" x14ac:dyDescent="0.25">
      <c r="A1063" s="1137">
        <f t="shared" si="177"/>
        <v>11.12</v>
      </c>
      <c r="B1063" s="1138" t="str">
        <f t="shared" si="177"/>
        <v>Replacement of existing 3x7.5 TR Air conditioning package units at Stage-I&amp;II control room by new 3x11 TR Air conditioning package units</v>
      </c>
      <c r="C1063" s="1137" t="str">
        <f t="shared" si="177"/>
        <v>MERC/CAPEX/2019-2020/01</v>
      </c>
      <c r="D1063" s="1053">
        <f t="shared" si="177"/>
        <v>43609</v>
      </c>
      <c r="E1063" s="1139">
        <f t="shared" si="177"/>
        <v>0.34499999999999997</v>
      </c>
      <c r="F1063" s="1135">
        <f t="shared" si="169"/>
        <v>0.16909379999999999</v>
      </c>
      <c r="G1063" s="1135">
        <f t="shared" si="170"/>
        <v>0.16909379999999999</v>
      </c>
      <c r="H1063" s="1140">
        <f t="shared" si="173"/>
        <v>0</v>
      </c>
      <c r="I1063" s="1135">
        <v>0</v>
      </c>
      <c r="J1063" s="1135">
        <v>0</v>
      </c>
      <c r="K1063" s="1140"/>
      <c r="L1063" s="1140"/>
      <c r="M1063" s="1140">
        <f t="shared" si="174"/>
        <v>0</v>
      </c>
      <c r="N1063" s="1140">
        <f t="shared" si="175"/>
        <v>0</v>
      </c>
      <c r="O1063" s="1148">
        <f t="shared" si="171"/>
        <v>0</v>
      </c>
      <c r="P1063" s="1054">
        <f t="shared" si="172"/>
        <v>0</v>
      </c>
    </row>
    <row r="1064" spans="1:16" outlineLevel="1" x14ac:dyDescent="0.25">
      <c r="A1064" s="1137">
        <f t="shared" si="177"/>
        <v>0</v>
      </c>
      <c r="B1064" s="1138" t="str">
        <f t="shared" si="177"/>
        <v>IDC</v>
      </c>
      <c r="C1064" s="1137" t="str">
        <f t="shared" si="177"/>
        <v>MERC/CAPEX/2019-2020/01</v>
      </c>
      <c r="D1064" s="1053">
        <f t="shared" si="177"/>
        <v>43609</v>
      </c>
      <c r="E1064" s="1139">
        <f t="shared" si="177"/>
        <v>0.35099999999999998</v>
      </c>
      <c r="F1064" s="1135">
        <f t="shared" si="169"/>
        <v>0</v>
      </c>
      <c r="G1064" s="1135">
        <f t="shared" si="170"/>
        <v>0</v>
      </c>
      <c r="H1064" s="1140">
        <f t="shared" si="173"/>
        <v>0</v>
      </c>
      <c r="I1064" s="1135">
        <v>0</v>
      </c>
      <c r="J1064" s="1135">
        <v>0</v>
      </c>
      <c r="K1064" s="1140"/>
      <c r="L1064" s="1140"/>
      <c r="M1064" s="1140">
        <f t="shared" si="174"/>
        <v>0</v>
      </c>
      <c r="N1064" s="1140">
        <f t="shared" si="175"/>
        <v>0</v>
      </c>
      <c r="O1064" s="1148">
        <f t="shared" si="171"/>
        <v>0</v>
      </c>
      <c r="P1064" s="1054">
        <f t="shared" si="172"/>
        <v>0</v>
      </c>
    </row>
    <row r="1065" spans="1:16" ht="29" outlineLevel="1" x14ac:dyDescent="0.25">
      <c r="A1065" s="1131">
        <f t="shared" si="177"/>
        <v>12</v>
      </c>
      <c r="B1065" s="1132" t="str">
        <f t="shared" si="177"/>
        <v>Upgradation of Governing System at Stage-I, KDPH&amp; Stage-III at KGSC, Pophali</v>
      </c>
      <c r="C1065" s="1131" t="str">
        <f t="shared" si="177"/>
        <v>MERC/CAPEX/2019-2020/0134</v>
      </c>
      <c r="D1065" s="1133">
        <f t="shared" si="177"/>
        <v>43595</v>
      </c>
      <c r="E1065" s="1134">
        <f t="shared" si="177"/>
        <v>19.165120000000002</v>
      </c>
      <c r="F1065" s="1135">
        <f t="shared" si="169"/>
        <v>0</v>
      </c>
      <c r="G1065" s="1135">
        <f t="shared" si="170"/>
        <v>0</v>
      </c>
      <c r="H1065" s="1140">
        <f t="shared" si="173"/>
        <v>0</v>
      </c>
      <c r="I1065" s="1135">
        <v>0</v>
      </c>
      <c r="J1065" s="1135">
        <v>0</v>
      </c>
      <c r="K1065" s="1140"/>
      <c r="L1065" s="1140"/>
      <c r="M1065" s="1140">
        <f t="shared" si="174"/>
        <v>0</v>
      </c>
      <c r="N1065" s="1140">
        <f t="shared" si="175"/>
        <v>0</v>
      </c>
      <c r="O1065" s="1148">
        <f t="shared" si="171"/>
        <v>0</v>
      </c>
      <c r="P1065" s="1054">
        <f t="shared" si="172"/>
        <v>0</v>
      </c>
    </row>
    <row r="1066" spans="1:16" ht="29" outlineLevel="1" x14ac:dyDescent="0.25">
      <c r="A1066" s="1151">
        <f t="shared" si="177"/>
        <v>12.1</v>
      </c>
      <c r="B1066" s="1157" t="str">
        <f t="shared" si="177"/>
        <v>Up gradation of DIGIPID1500 governing system with new governor (TSLG) for all units of stage-I</v>
      </c>
      <c r="C1066" s="1151" t="str">
        <f t="shared" si="177"/>
        <v>MERC/CAPEX/2019-2020/0134</v>
      </c>
      <c r="D1066" s="1052">
        <f t="shared" si="177"/>
        <v>43595</v>
      </c>
      <c r="E1066" s="1152">
        <f t="shared" si="177"/>
        <v>6.0888</v>
      </c>
      <c r="F1066" s="1135">
        <f t="shared" si="169"/>
        <v>3.89</v>
      </c>
      <c r="G1066" s="1135">
        <f t="shared" si="170"/>
        <v>3.89</v>
      </c>
      <c r="H1066" s="1146">
        <f t="shared" si="173"/>
        <v>0</v>
      </c>
      <c r="I1066" s="1147">
        <v>0</v>
      </c>
      <c r="J1066" s="1147">
        <v>0</v>
      </c>
      <c r="K1066" s="1146"/>
      <c r="L1066" s="1146"/>
      <c r="M1066" s="1146">
        <f t="shared" ref="M1066:M1089" si="178">SUM(J1066:L1066)</f>
        <v>0</v>
      </c>
      <c r="N1066" s="1146">
        <f t="shared" si="175"/>
        <v>0</v>
      </c>
      <c r="O1066" s="1148">
        <f t="shared" si="171"/>
        <v>0</v>
      </c>
      <c r="P1066" s="1054">
        <f t="shared" si="172"/>
        <v>0</v>
      </c>
    </row>
    <row r="1067" spans="1:16" ht="29" outlineLevel="1" x14ac:dyDescent="0.25">
      <c r="A1067" s="1151">
        <f t="shared" si="177"/>
        <v>12.2</v>
      </c>
      <c r="B1067" s="1157" t="str">
        <f t="shared" si="177"/>
        <v>Up-gradation of governing system at Koyna Dam Power House (KDPH) Koynanagar</v>
      </c>
      <c r="C1067" s="1151" t="str">
        <f t="shared" si="177"/>
        <v>MERC/CAPEX/2019-2020/0134</v>
      </c>
      <c r="D1067" s="1052">
        <f t="shared" si="177"/>
        <v>43595</v>
      </c>
      <c r="E1067" s="1152">
        <f t="shared" si="177"/>
        <v>2.9240400000000002</v>
      </c>
      <c r="F1067" s="1135">
        <f t="shared" si="169"/>
        <v>1.41</v>
      </c>
      <c r="G1067" s="1135">
        <f t="shared" si="170"/>
        <v>1.41</v>
      </c>
      <c r="H1067" s="1146">
        <f t="shared" si="173"/>
        <v>0</v>
      </c>
      <c r="I1067" s="1147">
        <v>0</v>
      </c>
      <c r="J1067" s="1147">
        <v>0</v>
      </c>
      <c r="K1067" s="1146"/>
      <c r="L1067" s="1146"/>
      <c r="M1067" s="1146">
        <f t="shared" si="178"/>
        <v>0</v>
      </c>
      <c r="N1067" s="1146">
        <f t="shared" si="175"/>
        <v>0</v>
      </c>
      <c r="O1067" s="1148">
        <f t="shared" si="171"/>
        <v>0</v>
      </c>
      <c r="P1067" s="1054">
        <f t="shared" si="172"/>
        <v>0</v>
      </c>
    </row>
    <row r="1068" spans="1:16" ht="29" outlineLevel="1" x14ac:dyDescent="0.25">
      <c r="A1068" s="1151">
        <f t="shared" si="177"/>
        <v>12.3</v>
      </c>
      <c r="B1068" s="1157" t="str">
        <f t="shared" si="177"/>
        <v>Up-gradation of the Governing system at Stage-III
&amp; Other Charges (P&amp;F, Insurance etc)</v>
      </c>
      <c r="C1068" s="1151" t="str">
        <f t="shared" si="177"/>
        <v>MERC/CAPEX/2019-2020/0134</v>
      </c>
      <c r="D1068" s="1052">
        <f t="shared" si="177"/>
        <v>43595</v>
      </c>
      <c r="E1068" s="1152">
        <f t="shared" si="177"/>
        <v>9.5522800000000014</v>
      </c>
      <c r="F1068" s="1135">
        <f t="shared" si="169"/>
        <v>4.5999999999999996</v>
      </c>
      <c r="G1068" s="1135">
        <f t="shared" si="170"/>
        <v>4.5999999999999996</v>
      </c>
      <c r="H1068" s="1146">
        <f t="shared" si="173"/>
        <v>0</v>
      </c>
      <c r="I1068" s="1147">
        <v>0</v>
      </c>
      <c r="J1068" s="1147">
        <v>0</v>
      </c>
      <c r="K1068" s="1146"/>
      <c r="L1068" s="1146"/>
      <c r="M1068" s="1146">
        <f t="shared" si="178"/>
        <v>0</v>
      </c>
      <c r="N1068" s="1146">
        <f t="shared" si="175"/>
        <v>0</v>
      </c>
      <c r="O1068" s="1148">
        <f t="shared" si="171"/>
        <v>0</v>
      </c>
      <c r="P1068" s="1054">
        <f t="shared" si="172"/>
        <v>0</v>
      </c>
    </row>
    <row r="1069" spans="1:16" outlineLevel="1" x14ac:dyDescent="0.25">
      <c r="A1069" s="1137">
        <f t="shared" si="177"/>
        <v>0</v>
      </c>
      <c r="B1069" s="1138" t="str">
        <f t="shared" si="177"/>
        <v>IDC</v>
      </c>
      <c r="C1069" s="1137" t="str">
        <f t="shared" si="177"/>
        <v>MERC/CAPEX/2019-2020/0134</v>
      </c>
      <c r="D1069" s="1053">
        <f t="shared" si="177"/>
        <v>43595</v>
      </c>
      <c r="E1069" s="1139">
        <f t="shared" si="177"/>
        <v>0.6</v>
      </c>
      <c r="F1069" s="1135">
        <f t="shared" si="169"/>
        <v>0</v>
      </c>
      <c r="G1069" s="1135">
        <f t="shared" si="170"/>
        <v>0</v>
      </c>
      <c r="H1069" s="1140">
        <f t="shared" si="173"/>
        <v>0</v>
      </c>
      <c r="I1069" s="1135">
        <v>0</v>
      </c>
      <c r="J1069" s="1135">
        <v>0</v>
      </c>
      <c r="K1069" s="1140"/>
      <c r="L1069" s="1140"/>
      <c r="M1069" s="1140">
        <f t="shared" si="178"/>
        <v>0</v>
      </c>
      <c r="N1069" s="1140">
        <f t="shared" si="175"/>
        <v>0</v>
      </c>
      <c r="O1069" s="1148">
        <f t="shared" si="171"/>
        <v>0</v>
      </c>
      <c r="P1069" s="1054">
        <f t="shared" si="172"/>
        <v>0</v>
      </c>
    </row>
    <row r="1070" spans="1:16" ht="29" outlineLevel="1" x14ac:dyDescent="0.25">
      <c r="A1070" s="1131">
        <f t="shared" si="177"/>
        <v>13</v>
      </c>
      <c r="B1070" s="1132" t="str">
        <f t="shared" si="177"/>
        <v>Refurbishment of 24 KV Generator Circuit Breakers (ABB Make) for four units at stage-IV, KGSC, Pophali</v>
      </c>
      <c r="C1070" s="1131" t="str">
        <f t="shared" si="177"/>
        <v>MERC/CAPEX/2019-2020/388</v>
      </c>
      <c r="D1070" s="1133">
        <f t="shared" si="177"/>
        <v>43664</v>
      </c>
      <c r="E1070" s="1134">
        <f t="shared" si="177"/>
        <v>10.572639999999998</v>
      </c>
      <c r="F1070" s="1135">
        <f t="shared" si="169"/>
        <v>0</v>
      </c>
      <c r="G1070" s="1135">
        <f t="shared" si="170"/>
        <v>0</v>
      </c>
      <c r="H1070" s="1140">
        <f t="shared" si="173"/>
        <v>0</v>
      </c>
      <c r="I1070" s="1135">
        <v>0</v>
      </c>
      <c r="J1070" s="1135">
        <v>0</v>
      </c>
      <c r="K1070" s="1140"/>
      <c r="L1070" s="1140"/>
      <c r="M1070" s="1140">
        <f t="shared" si="178"/>
        <v>0</v>
      </c>
      <c r="N1070" s="1140">
        <f t="shared" si="175"/>
        <v>0</v>
      </c>
      <c r="O1070" s="1148">
        <f t="shared" si="171"/>
        <v>0</v>
      </c>
      <c r="P1070" s="1054">
        <f t="shared" si="172"/>
        <v>0</v>
      </c>
    </row>
    <row r="1071" spans="1:16" ht="29" outlineLevel="1" x14ac:dyDescent="0.25">
      <c r="A1071" s="1151">
        <f t="shared" si="177"/>
        <v>13.1</v>
      </c>
      <c r="B1071" s="1160" t="str">
        <f t="shared" si="177"/>
        <v>Supply  spares for 24KV Generator Circuit Breaker System refurbishment (For 4 Units)</v>
      </c>
      <c r="C1071" s="1151" t="str">
        <f t="shared" si="177"/>
        <v>MERC/CAPEX/2019-2020/388</v>
      </c>
      <c r="D1071" s="1052">
        <f t="shared" si="177"/>
        <v>43664</v>
      </c>
      <c r="E1071" s="1152">
        <f t="shared" si="177"/>
        <v>6.5702399999999992</v>
      </c>
      <c r="F1071" s="1135">
        <f t="shared" si="169"/>
        <v>6.5421399999999998</v>
      </c>
      <c r="G1071" s="1135">
        <f t="shared" si="170"/>
        <v>6.5421399999999998</v>
      </c>
      <c r="H1071" s="1146">
        <f t="shared" si="173"/>
        <v>0</v>
      </c>
      <c r="I1071" s="1147">
        <v>0</v>
      </c>
      <c r="J1071" s="1147">
        <v>0</v>
      </c>
      <c r="K1071" s="1146"/>
      <c r="L1071" s="1146"/>
      <c r="M1071" s="1146">
        <f t="shared" si="178"/>
        <v>0</v>
      </c>
      <c r="N1071" s="1146">
        <f t="shared" si="175"/>
        <v>0</v>
      </c>
      <c r="O1071" s="1148">
        <f t="shared" si="171"/>
        <v>0</v>
      </c>
      <c r="P1071" s="1054">
        <f t="shared" si="172"/>
        <v>0</v>
      </c>
    </row>
    <row r="1072" spans="1:16" ht="72.5" outlineLevel="1" x14ac:dyDescent="0.25">
      <c r="A1072" s="1151">
        <f t="shared" si="177"/>
        <v>13.2</v>
      </c>
      <c r="B1072" s="1160" t="str">
        <f t="shared" si="177"/>
        <v>Supervision charges for 24 KV Generator Circuit Breaker System Unit. Preparation charges, Travel &amp; transportation charges, local conveyance.
 Lumpsum rental charges of necessary tools &amp; tackles required during O/H work charges</v>
      </c>
      <c r="C1072" s="1151" t="str">
        <f t="shared" si="177"/>
        <v>MERC/CAPEX/2019-2020/388</v>
      </c>
      <c r="D1072" s="1052">
        <f t="shared" si="177"/>
        <v>43664</v>
      </c>
      <c r="E1072" s="1152">
        <f t="shared" si="177"/>
        <v>3.8703999999999996</v>
      </c>
      <c r="F1072" s="1135">
        <f t="shared" si="169"/>
        <v>3.8216000000000001</v>
      </c>
      <c r="G1072" s="1135">
        <f t="shared" si="170"/>
        <v>3.8216000000000001</v>
      </c>
      <c r="H1072" s="1146">
        <f t="shared" si="173"/>
        <v>0</v>
      </c>
      <c r="I1072" s="1147">
        <v>0</v>
      </c>
      <c r="J1072" s="1147">
        <v>0</v>
      </c>
      <c r="K1072" s="1146"/>
      <c r="L1072" s="1146"/>
      <c r="M1072" s="1146">
        <f t="shared" si="178"/>
        <v>0</v>
      </c>
      <c r="N1072" s="1146">
        <f t="shared" si="175"/>
        <v>0</v>
      </c>
      <c r="O1072" s="1148">
        <f t="shared" si="171"/>
        <v>0</v>
      </c>
      <c r="P1072" s="1054">
        <f t="shared" si="172"/>
        <v>0</v>
      </c>
    </row>
    <row r="1073" spans="1:16" outlineLevel="1" x14ac:dyDescent="0.25">
      <c r="A1073" s="1137">
        <f t="shared" ref="A1073:E1088" si="179">A870</f>
        <v>0</v>
      </c>
      <c r="B1073" s="1161" t="str">
        <f t="shared" si="179"/>
        <v>IDC</v>
      </c>
      <c r="C1073" s="1137" t="str">
        <f t="shared" si="179"/>
        <v>MERC/CAPEX/2019-2020/388</v>
      </c>
      <c r="D1073" s="1053">
        <f t="shared" si="179"/>
        <v>43664</v>
      </c>
      <c r="E1073" s="1139">
        <f t="shared" si="179"/>
        <v>0.13200000000000001</v>
      </c>
      <c r="F1073" s="1135">
        <f t="shared" si="169"/>
        <v>0</v>
      </c>
      <c r="G1073" s="1135">
        <f t="shared" si="170"/>
        <v>0</v>
      </c>
      <c r="H1073" s="1140">
        <f t="shared" si="173"/>
        <v>0</v>
      </c>
      <c r="I1073" s="1135">
        <v>0</v>
      </c>
      <c r="J1073" s="1135">
        <v>0</v>
      </c>
      <c r="K1073" s="1140"/>
      <c r="L1073" s="1140"/>
      <c r="M1073" s="1140">
        <f t="shared" si="178"/>
        <v>0</v>
      </c>
      <c r="N1073" s="1140">
        <f t="shared" si="175"/>
        <v>0</v>
      </c>
      <c r="O1073" s="1148">
        <f t="shared" si="171"/>
        <v>0</v>
      </c>
      <c r="P1073" s="1054">
        <f t="shared" si="172"/>
        <v>0</v>
      </c>
    </row>
    <row r="1074" spans="1:16" ht="29" outlineLevel="1" x14ac:dyDescent="0.25">
      <c r="A1074" s="1131">
        <f t="shared" si="179"/>
        <v>15</v>
      </c>
      <c r="B1074" s="1132" t="str">
        <f t="shared" si="179"/>
        <v>Up-gradation of Excitation system at Stage-I&amp;II, PLC &amp; SCADA system at Stage-II and DG Set at Stage-IV at KGSC, Pophali</v>
      </c>
      <c r="C1074" s="1131" t="str">
        <f t="shared" si="179"/>
        <v>MERC/CAPEX/2019-2020/800</v>
      </c>
      <c r="D1074" s="1133">
        <f t="shared" si="179"/>
        <v>43735</v>
      </c>
      <c r="E1074" s="1134">
        <f t="shared" si="179"/>
        <v>9.8630000000000013</v>
      </c>
      <c r="F1074" s="1135">
        <f t="shared" si="169"/>
        <v>0</v>
      </c>
      <c r="G1074" s="1135">
        <f t="shared" si="170"/>
        <v>0</v>
      </c>
      <c r="H1074" s="1140">
        <f t="shared" si="173"/>
        <v>0</v>
      </c>
      <c r="I1074" s="1135">
        <v>0</v>
      </c>
      <c r="J1074" s="1135">
        <v>0</v>
      </c>
      <c r="K1074" s="1140"/>
      <c r="L1074" s="1140"/>
      <c r="M1074" s="1140">
        <f t="shared" si="178"/>
        <v>0</v>
      </c>
      <c r="N1074" s="1140">
        <f t="shared" si="175"/>
        <v>0</v>
      </c>
      <c r="O1074" s="1148">
        <f t="shared" si="171"/>
        <v>0</v>
      </c>
      <c r="P1074" s="1054">
        <f t="shared" si="172"/>
        <v>0</v>
      </c>
    </row>
    <row r="1075" spans="1:16" ht="29" outlineLevel="1" x14ac:dyDescent="0.25">
      <c r="A1075" s="1151">
        <f t="shared" si="179"/>
        <v>15.1</v>
      </c>
      <c r="B1075" s="1157" t="str">
        <f t="shared" si="179"/>
        <v>Up gradation of Stage-I&amp;II(4x70MW+4x80 MW) Static Semipol Excitation System with Latest Advanced Excitation System</v>
      </c>
      <c r="C1075" s="1151" t="str">
        <f t="shared" si="179"/>
        <v>MERC/CAPEX/2019-2020/800</v>
      </c>
      <c r="D1075" s="1052">
        <f t="shared" si="179"/>
        <v>43735</v>
      </c>
      <c r="E1075" s="1152">
        <f t="shared" si="179"/>
        <v>9.8630000000000013</v>
      </c>
      <c r="F1075" s="1135">
        <f t="shared" si="169"/>
        <v>5.7629999999999999</v>
      </c>
      <c r="G1075" s="1135">
        <f t="shared" si="170"/>
        <v>5.76</v>
      </c>
      <c r="H1075" s="1146">
        <f t="shared" si="173"/>
        <v>3.0000000000001137E-3</v>
      </c>
      <c r="I1075" s="1147">
        <v>0</v>
      </c>
      <c r="J1075" s="1147">
        <v>0</v>
      </c>
      <c r="K1075" s="1146"/>
      <c r="L1075" s="1146"/>
      <c r="M1075" s="1146">
        <f t="shared" si="178"/>
        <v>0</v>
      </c>
      <c r="N1075" s="1146">
        <f t="shared" si="175"/>
        <v>3.0000000000001137E-3</v>
      </c>
      <c r="O1075" s="1148">
        <f t="shared" si="171"/>
        <v>0</v>
      </c>
      <c r="P1075" s="1054">
        <f t="shared" si="172"/>
        <v>0</v>
      </c>
    </row>
    <row r="1076" spans="1:16" ht="29" outlineLevel="1" x14ac:dyDescent="0.25">
      <c r="A1076" s="1151">
        <f t="shared" si="179"/>
        <v>15.2</v>
      </c>
      <c r="B1076" s="1157" t="str">
        <f t="shared" si="179"/>
        <v>Up gradation of existing unit PLC and SCADA automation of 4x80 MW Koyna stage-II units</v>
      </c>
      <c r="C1076" s="1151" t="str">
        <f t="shared" si="179"/>
        <v>MERC/CAPEX/2019-2020/800</v>
      </c>
      <c r="D1076" s="1052">
        <f t="shared" si="179"/>
        <v>43735</v>
      </c>
      <c r="E1076" s="1152">
        <f t="shared" si="179"/>
        <v>4.2320000000000002</v>
      </c>
      <c r="F1076" s="1135">
        <f t="shared" si="169"/>
        <v>4.3</v>
      </c>
      <c r="G1076" s="1135">
        <f t="shared" si="170"/>
        <v>4.3</v>
      </c>
      <c r="H1076" s="1146">
        <f t="shared" si="173"/>
        <v>0</v>
      </c>
      <c r="I1076" s="1147">
        <v>0</v>
      </c>
      <c r="J1076" s="1147">
        <v>0</v>
      </c>
      <c r="K1076" s="1146"/>
      <c r="L1076" s="1146"/>
      <c r="M1076" s="1146">
        <f t="shared" si="178"/>
        <v>0</v>
      </c>
      <c r="N1076" s="1146">
        <f t="shared" si="175"/>
        <v>0</v>
      </c>
      <c r="O1076" s="1148">
        <f t="shared" si="171"/>
        <v>0</v>
      </c>
      <c r="P1076" s="1054">
        <f t="shared" si="172"/>
        <v>0</v>
      </c>
    </row>
    <row r="1077" spans="1:16" outlineLevel="1" x14ac:dyDescent="0.25">
      <c r="A1077" s="1151">
        <f t="shared" si="179"/>
        <v>15.3</v>
      </c>
      <c r="B1077" s="1157" t="str">
        <f t="shared" si="179"/>
        <v>Up gradation of one 1500 KVA DG set, at KGSC, Stage-IV</v>
      </c>
      <c r="C1077" s="1151" t="str">
        <f t="shared" si="179"/>
        <v>MERC/CAPEX/2019-2020/800</v>
      </c>
      <c r="D1077" s="1052">
        <f t="shared" si="179"/>
        <v>43735</v>
      </c>
      <c r="E1077" s="1152">
        <f t="shared" si="179"/>
        <v>1.6</v>
      </c>
      <c r="F1077" s="1135">
        <f t="shared" si="169"/>
        <v>1.81</v>
      </c>
      <c r="G1077" s="1135">
        <f t="shared" si="170"/>
        <v>1.81</v>
      </c>
      <c r="H1077" s="1146">
        <f t="shared" si="173"/>
        <v>0</v>
      </c>
      <c r="I1077" s="1147">
        <v>0</v>
      </c>
      <c r="J1077" s="1147">
        <v>0</v>
      </c>
      <c r="K1077" s="1146"/>
      <c r="L1077" s="1146"/>
      <c r="M1077" s="1146">
        <f t="shared" si="178"/>
        <v>0</v>
      </c>
      <c r="N1077" s="1146">
        <f t="shared" si="175"/>
        <v>0</v>
      </c>
      <c r="O1077" s="1148">
        <f t="shared" si="171"/>
        <v>0</v>
      </c>
      <c r="P1077" s="1054">
        <f t="shared" si="172"/>
        <v>0</v>
      </c>
    </row>
    <row r="1078" spans="1:16" outlineLevel="1" x14ac:dyDescent="0.25">
      <c r="A1078" s="1137">
        <f t="shared" si="179"/>
        <v>0</v>
      </c>
      <c r="B1078" s="1138" t="str">
        <f t="shared" si="179"/>
        <v>IDC</v>
      </c>
      <c r="C1078" s="1137" t="str">
        <f t="shared" si="179"/>
        <v>MERC/CAPEX/2019-2020/800</v>
      </c>
      <c r="D1078" s="1053">
        <f t="shared" si="179"/>
        <v>43735</v>
      </c>
      <c r="E1078" s="1139">
        <f t="shared" si="179"/>
        <v>1.103</v>
      </c>
      <c r="F1078" s="1135">
        <f t="shared" si="169"/>
        <v>0</v>
      </c>
      <c r="G1078" s="1135">
        <f t="shared" si="170"/>
        <v>0</v>
      </c>
      <c r="H1078" s="1140">
        <f t="shared" si="173"/>
        <v>0</v>
      </c>
      <c r="I1078" s="1135">
        <v>0</v>
      </c>
      <c r="J1078" s="1135">
        <v>0</v>
      </c>
      <c r="K1078" s="1140"/>
      <c r="L1078" s="1140"/>
      <c r="M1078" s="1140">
        <f t="shared" si="178"/>
        <v>0</v>
      </c>
      <c r="N1078" s="1140">
        <f t="shared" si="175"/>
        <v>0</v>
      </c>
      <c r="O1078" s="1148">
        <f t="shared" si="171"/>
        <v>0</v>
      </c>
      <c r="P1078" s="1054">
        <f t="shared" si="172"/>
        <v>0</v>
      </c>
    </row>
    <row r="1079" spans="1:16" ht="29" outlineLevel="1" x14ac:dyDescent="0.25">
      <c r="A1079" s="1131">
        <f t="shared" si="179"/>
        <v>17</v>
      </c>
      <c r="B1079" s="1132" t="str">
        <f t="shared" si="179"/>
        <v>Repair works in Emergency Valve Tunnel (EVT) and surge well at Stage I/II, KGSC, Pophali</v>
      </c>
      <c r="C1079" s="1131" t="str">
        <f t="shared" si="179"/>
        <v>MERC/CAPEX/2020-2021/WFH/18</v>
      </c>
      <c r="D1079" s="1133">
        <f t="shared" si="179"/>
        <v>44001</v>
      </c>
      <c r="E1079" s="1134">
        <f t="shared" si="179"/>
        <v>28.037129999999998</v>
      </c>
      <c r="F1079" s="1135">
        <f t="shared" si="169"/>
        <v>0</v>
      </c>
      <c r="G1079" s="1135">
        <f t="shared" si="170"/>
        <v>0</v>
      </c>
      <c r="H1079" s="1140">
        <f t="shared" si="173"/>
        <v>0</v>
      </c>
      <c r="I1079" s="1135">
        <v>0</v>
      </c>
      <c r="J1079" s="1135">
        <v>0</v>
      </c>
      <c r="K1079" s="1140"/>
      <c r="L1079" s="1140"/>
      <c r="M1079" s="1140">
        <f t="shared" si="178"/>
        <v>0</v>
      </c>
      <c r="N1079" s="1140">
        <f t="shared" si="175"/>
        <v>0</v>
      </c>
      <c r="O1079" s="1148">
        <f t="shared" si="171"/>
        <v>0</v>
      </c>
      <c r="P1079" s="1054">
        <f t="shared" si="172"/>
        <v>0</v>
      </c>
    </row>
    <row r="1080" spans="1:16" ht="29" outlineLevel="1" x14ac:dyDescent="0.25">
      <c r="A1080" s="1151">
        <f t="shared" si="179"/>
        <v>17.100000000000001</v>
      </c>
      <c r="B1080" s="1157" t="str">
        <f t="shared" si="179"/>
        <v>Sealing and stabilization of EVT Tunnel left side wall and carven portion of EVT and Ventilation Tunnel.</v>
      </c>
      <c r="C1080" s="1151" t="str">
        <f t="shared" si="179"/>
        <v>MERC/CAPEX/2020-2021/WFH/18</v>
      </c>
      <c r="D1080" s="1052">
        <f t="shared" si="179"/>
        <v>44001</v>
      </c>
      <c r="E1080" s="1152">
        <f t="shared" si="179"/>
        <v>8.3069639999999989</v>
      </c>
      <c r="F1080" s="1135">
        <f t="shared" si="169"/>
        <v>19.573117</v>
      </c>
      <c r="G1080" s="1135">
        <f t="shared" si="170"/>
        <v>18.03</v>
      </c>
      <c r="H1080" s="1146">
        <f t="shared" si="173"/>
        <v>1.5431169999999987</v>
      </c>
      <c r="I1080" s="1147">
        <v>0</v>
      </c>
      <c r="J1080" s="1147">
        <v>0</v>
      </c>
      <c r="K1080" s="1146"/>
      <c r="L1080" s="1146"/>
      <c r="M1080" s="1146">
        <f t="shared" si="178"/>
        <v>0</v>
      </c>
      <c r="N1080" s="1146">
        <f t="shared" si="175"/>
        <v>1.5431169999999987</v>
      </c>
      <c r="O1080" s="1148">
        <f t="shared" si="171"/>
        <v>0</v>
      </c>
      <c r="P1080" s="1054">
        <f t="shared" si="172"/>
        <v>0</v>
      </c>
    </row>
    <row r="1081" spans="1:16" ht="29" outlineLevel="1" x14ac:dyDescent="0.25">
      <c r="A1081" s="1151">
        <f t="shared" si="179"/>
        <v>17.2</v>
      </c>
      <c r="B1081" s="1157" t="str">
        <f t="shared" si="179"/>
        <v>Structural Strengthening and Sealing Cracks and Cavities in Surge Shaft RCC Staining Wall from inside</v>
      </c>
      <c r="C1081" s="1151" t="str">
        <f t="shared" si="179"/>
        <v>MERC/CAPEX/2020-2021/WFH/18</v>
      </c>
      <c r="D1081" s="1052">
        <f t="shared" si="179"/>
        <v>44001</v>
      </c>
      <c r="E1081" s="1152">
        <f t="shared" si="179"/>
        <v>18.660166</v>
      </c>
      <c r="F1081" s="1135">
        <f t="shared" si="169"/>
        <v>0.38750000000000001</v>
      </c>
      <c r="G1081" s="1135">
        <f t="shared" si="170"/>
        <v>0</v>
      </c>
      <c r="H1081" s="1146">
        <f t="shared" si="173"/>
        <v>0.38750000000000001</v>
      </c>
      <c r="I1081" s="1147">
        <v>0</v>
      </c>
      <c r="J1081" s="1147">
        <v>0</v>
      </c>
      <c r="K1081" s="1146"/>
      <c r="L1081" s="1146"/>
      <c r="M1081" s="1146">
        <f t="shared" si="178"/>
        <v>0</v>
      </c>
      <c r="N1081" s="1146">
        <f t="shared" si="175"/>
        <v>0.38750000000000001</v>
      </c>
      <c r="O1081" s="1148">
        <f t="shared" si="171"/>
        <v>0</v>
      </c>
      <c r="P1081" s="1054">
        <f t="shared" si="172"/>
        <v>0</v>
      </c>
    </row>
    <row r="1082" spans="1:16" outlineLevel="1" x14ac:dyDescent="0.25">
      <c r="A1082" s="1137">
        <f t="shared" si="179"/>
        <v>0</v>
      </c>
      <c r="B1082" s="1138" t="str">
        <f t="shared" si="179"/>
        <v>IDC</v>
      </c>
      <c r="C1082" s="1137" t="str">
        <f t="shared" si="179"/>
        <v>MERC/CAPEX/2020-2021/WFH/18</v>
      </c>
      <c r="D1082" s="1053">
        <f t="shared" si="179"/>
        <v>44001</v>
      </c>
      <c r="E1082" s="1139">
        <f t="shared" si="179"/>
        <v>1.07</v>
      </c>
      <c r="F1082" s="1135">
        <f t="shared" si="169"/>
        <v>0</v>
      </c>
      <c r="G1082" s="1135">
        <f t="shared" si="170"/>
        <v>0</v>
      </c>
      <c r="H1082" s="1140">
        <f t="shared" si="173"/>
        <v>0</v>
      </c>
      <c r="I1082" s="1135">
        <v>0</v>
      </c>
      <c r="J1082" s="1135">
        <v>0</v>
      </c>
      <c r="K1082" s="1140"/>
      <c r="L1082" s="1140"/>
      <c r="M1082" s="1140">
        <f t="shared" si="178"/>
        <v>0</v>
      </c>
      <c r="N1082" s="1140">
        <f t="shared" si="175"/>
        <v>0</v>
      </c>
      <c r="O1082" s="1148">
        <f t="shared" si="171"/>
        <v>0</v>
      </c>
      <c r="P1082" s="1054">
        <f t="shared" si="172"/>
        <v>0</v>
      </c>
    </row>
    <row r="1083" spans="1:16" ht="29" outlineLevel="1" x14ac:dyDescent="0.25">
      <c r="A1083" s="1131" t="str">
        <f t="shared" si="179"/>
        <v>HO
DPR-8</v>
      </c>
      <c r="B1083" s="1132" t="str">
        <f t="shared" si="179"/>
        <v>Replacement of Fire Tenders at Various Power Stations of Mahagenco</v>
      </c>
      <c r="C1083" s="1131" t="str">
        <f t="shared" si="179"/>
        <v>MERC/CAPEX/20172018/4653</v>
      </c>
      <c r="D1083" s="1133">
        <f t="shared" si="179"/>
        <v>43052</v>
      </c>
      <c r="E1083" s="1134">
        <f t="shared" si="179"/>
        <v>1.25</v>
      </c>
      <c r="F1083" s="1135">
        <f t="shared" si="169"/>
        <v>0</v>
      </c>
      <c r="G1083" s="1135">
        <f t="shared" si="170"/>
        <v>0</v>
      </c>
      <c r="H1083" s="1140">
        <f t="shared" si="173"/>
        <v>0</v>
      </c>
      <c r="I1083" s="1135">
        <v>0</v>
      </c>
      <c r="J1083" s="1135">
        <v>0</v>
      </c>
      <c r="K1083" s="1140"/>
      <c r="L1083" s="1140"/>
      <c r="M1083" s="1140">
        <f t="shared" si="178"/>
        <v>0</v>
      </c>
      <c r="N1083" s="1140">
        <f t="shared" si="175"/>
        <v>0</v>
      </c>
      <c r="O1083" s="1148">
        <f t="shared" si="171"/>
        <v>0</v>
      </c>
      <c r="P1083" s="1054">
        <f t="shared" si="172"/>
        <v>0</v>
      </c>
    </row>
    <row r="1084" spans="1:16" ht="29" outlineLevel="1" x14ac:dyDescent="0.25">
      <c r="A1084" s="1137" t="str">
        <f t="shared" si="179"/>
        <v>HO
DPR-8.1</v>
      </c>
      <c r="B1084" s="1138" t="str">
        <f t="shared" si="179"/>
        <v>Advance Multipurpose Fire Tender</v>
      </c>
      <c r="C1084" s="1137" t="str">
        <f t="shared" si="179"/>
        <v>MERC/CAPEX/20172018/4653</v>
      </c>
      <c r="D1084" s="1053">
        <f t="shared" si="179"/>
        <v>43052</v>
      </c>
      <c r="E1084" s="1139">
        <f t="shared" si="179"/>
        <v>0</v>
      </c>
      <c r="F1084" s="1135">
        <f t="shared" si="169"/>
        <v>0</v>
      </c>
      <c r="G1084" s="1135">
        <f t="shared" si="170"/>
        <v>0</v>
      </c>
      <c r="H1084" s="1140">
        <f t="shared" si="173"/>
        <v>0</v>
      </c>
      <c r="I1084" s="1135">
        <v>0</v>
      </c>
      <c r="J1084" s="1135">
        <v>0</v>
      </c>
      <c r="K1084" s="1140"/>
      <c r="L1084" s="1140"/>
      <c r="M1084" s="1140">
        <f t="shared" si="178"/>
        <v>0</v>
      </c>
      <c r="N1084" s="1140">
        <f t="shared" si="175"/>
        <v>0</v>
      </c>
      <c r="O1084" s="1148">
        <f t="shared" si="171"/>
        <v>0</v>
      </c>
      <c r="P1084" s="1054">
        <f t="shared" si="172"/>
        <v>0</v>
      </c>
    </row>
    <row r="1085" spans="1:16" ht="29" outlineLevel="1" x14ac:dyDescent="0.25">
      <c r="A1085" s="1137" t="str">
        <f t="shared" si="179"/>
        <v>HO
DPR-8.2</v>
      </c>
      <c r="B1085" s="1138" t="str">
        <f t="shared" si="179"/>
        <v>Normal Multipurpose Fire Tender</v>
      </c>
      <c r="C1085" s="1137" t="str">
        <f t="shared" si="179"/>
        <v>MERC/CAPEX/20172018/4653</v>
      </c>
      <c r="D1085" s="1053">
        <f t="shared" si="179"/>
        <v>43052</v>
      </c>
      <c r="E1085" s="1139">
        <f t="shared" si="179"/>
        <v>1.25</v>
      </c>
      <c r="F1085" s="1135">
        <f t="shared" si="169"/>
        <v>0</v>
      </c>
      <c r="G1085" s="1135">
        <f t="shared" si="170"/>
        <v>0</v>
      </c>
      <c r="H1085" s="1140">
        <f t="shared" si="173"/>
        <v>0</v>
      </c>
      <c r="I1085" s="1135">
        <v>0</v>
      </c>
      <c r="J1085" s="1135">
        <v>0</v>
      </c>
      <c r="K1085" s="1140"/>
      <c r="L1085" s="1140"/>
      <c r="M1085" s="1140">
        <f t="shared" si="178"/>
        <v>0</v>
      </c>
      <c r="N1085" s="1140">
        <f t="shared" si="175"/>
        <v>0</v>
      </c>
      <c r="O1085" s="1148">
        <f t="shared" si="171"/>
        <v>0</v>
      </c>
      <c r="P1085" s="1054">
        <f t="shared" si="172"/>
        <v>0</v>
      </c>
    </row>
    <row r="1086" spans="1:16" outlineLevel="1" x14ac:dyDescent="0.25">
      <c r="A1086" s="1137">
        <f t="shared" si="179"/>
        <v>0</v>
      </c>
      <c r="B1086" s="1138" t="str">
        <f t="shared" si="179"/>
        <v>IDC</v>
      </c>
      <c r="C1086" s="1137" t="str">
        <f t="shared" si="179"/>
        <v>MERC/CAPEX/20172018/4653</v>
      </c>
      <c r="D1086" s="1053">
        <f t="shared" si="179"/>
        <v>43052</v>
      </c>
      <c r="E1086" s="1139">
        <f t="shared" si="179"/>
        <v>0</v>
      </c>
      <c r="F1086" s="1135">
        <f t="shared" si="169"/>
        <v>0</v>
      </c>
      <c r="G1086" s="1135">
        <f t="shared" si="170"/>
        <v>0</v>
      </c>
      <c r="H1086" s="1140">
        <f t="shared" si="173"/>
        <v>0</v>
      </c>
      <c r="I1086" s="1135">
        <v>0</v>
      </c>
      <c r="J1086" s="1135">
        <v>0</v>
      </c>
      <c r="K1086" s="1140"/>
      <c r="L1086" s="1140"/>
      <c r="M1086" s="1140">
        <f t="shared" si="178"/>
        <v>0</v>
      </c>
      <c r="N1086" s="1140">
        <f t="shared" si="175"/>
        <v>0</v>
      </c>
      <c r="O1086" s="1148">
        <f t="shared" si="171"/>
        <v>0</v>
      </c>
      <c r="P1086" s="1054">
        <f t="shared" si="172"/>
        <v>0</v>
      </c>
    </row>
    <row r="1087" spans="1:16" ht="43.5" outlineLevel="1" x14ac:dyDescent="0.25">
      <c r="A1087" s="1131">
        <f t="shared" si="179"/>
        <v>18</v>
      </c>
      <c r="B1087" s="1132" t="str">
        <f t="shared" si="179"/>
        <v>Refurbishment of cooling and drainage water system along with replacement of 5 no's of cooling water pumps by new stage -IV KGSC Pophali</v>
      </c>
      <c r="C1087" s="1131" t="str">
        <f t="shared" si="179"/>
        <v>MERC/CAPEX/2023-2024/MSPGCL/0201</v>
      </c>
      <c r="D1087" s="1133">
        <f t="shared" si="179"/>
        <v>45372</v>
      </c>
      <c r="E1087" s="1134">
        <f t="shared" si="179"/>
        <v>0</v>
      </c>
      <c r="F1087" s="1135">
        <f t="shared" si="169"/>
        <v>0</v>
      </c>
      <c r="G1087" s="1135">
        <f t="shared" si="170"/>
        <v>0</v>
      </c>
      <c r="H1087" s="1140">
        <f t="shared" si="173"/>
        <v>0</v>
      </c>
      <c r="I1087" s="1135">
        <v>0</v>
      </c>
      <c r="J1087" s="1135">
        <v>0</v>
      </c>
      <c r="K1087" s="1140"/>
      <c r="L1087" s="1140"/>
      <c r="M1087" s="1140">
        <f t="shared" si="178"/>
        <v>0</v>
      </c>
      <c r="N1087" s="1140">
        <f t="shared" si="175"/>
        <v>0</v>
      </c>
      <c r="O1087" s="1148">
        <f t="shared" si="171"/>
        <v>0</v>
      </c>
      <c r="P1087" s="1054">
        <f t="shared" si="172"/>
        <v>0</v>
      </c>
    </row>
    <row r="1088" spans="1:16" ht="43.5" outlineLevel="1" x14ac:dyDescent="0.25">
      <c r="A1088" s="1143">
        <f t="shared" si="179"/>
        <v>0</v>
      </c>
      <c r="B1088" s="1157" t="str">
        <f t="shared" si="179"/>
        <v>Refurbishment of cooling and drainage water system along with replacement of 5 no's of cooling water pumps by new stage -IV KGSC Pophali</v>
      </c>
      <c r="C1088" s="967" t="str">
        <f t="shared" si="179"/>
        <v>MERC/CAPEX/2023-2024/MSPGCL/0201</v>
      </c>
      <c r="D1088" s="1052">
        <f t="shared" si="179"/>
        <v>45372</v>
      </c>
      <c r="E1088" s="1162">
        <f t="shared" si="179"/>
        <v>0</v>
      </c>
      <c r="F1088" s="1135">
        <f t="shared" si="169"/>
        <v>27.83</v>
      </c>
      <c r="G1088" s="1135">
        <f t="shared" si="170"/>
        <v>27.83</v>
      </c>
      <c r="H1088" s="1146">
        <f t="shared" si="173"/>
        <v>0</v>
      </c>
      <c r="I1088" s="1147">
        <v>0</v>
      </c>
      <c r="J1088" s="1147">
        <v>0</v>
      </c>
      <c r="K1088" s="1146"/>
      <c r="L1088" s="1146"/>
      <c r="M1088" s="1146">
        <f t="shared" si="178"/>
        <v>0</v>
      </c>
      <c r="N1088" s="1146">
        <f t="shared" si="175"/>
        <v>0</v>
      </c>
      <c r="O1088" s="1148"/>
      <c r="P1088" s="1054"/>
    </row>
    <row r="1089" spans="1:16" outlineLevel="1" x14ac:dyDescent="0.25">
      <c r="A1089" s="1143">
        <f t="shared" ref="A1089:E1089" si="180">A886</f>
        <v>0</v>
      </c>
      <c r="B1089" s="1157" t="str">
        <f t="shared" si="180"/>
        <v>IDC</v>
      </c>
      <c r="C1089" s="967" t="str">
        <f t="shared" si="180"/>
        <v>MERC/CAPEX/2023-2024/MSPGCL/0201</v>
      </c>
      <c r="D1089" s="1052">
        <f t="shared" si="180"/>
        <v>45372</v>
      </c>
      <c r="E1089" s="1162">
        <f t="shared" si="180"/>
        <v>0</v>
      </c>
      <c r="F1089" s="1135">
        <f t="shared" ref="F1089" si="181">F886+I886</f>
        <v>0</v>
      </c>
      <c r="G1089" s="1135">
        <f t="shared" ref="G1089" si="182">G886+M886</f>
        <v>0</v>
      </c>
      <c r="H1089" s="1146">
        <f t="shared" si="173"/>
        <v>0</v>
      </c>
      <c r="I1089" s="1147">
        <v>0</v>
      </c>
      <c r="J1089" s="1147">
        <v>0</v>
      </c>
      <c r="K1089" s="1146"/>
      <c r="L1089" s="1146"/>
      <c r="M1089" s="1146">
        <f t="shared" si="178"/>
        <v>0</v>
      </c>
      <c r="N1089" s="1146">
        <f t="shared" si="175"/>
        <v>0</v>
      </c>
      <c r="O1089" s="1148"/>
      <c r="P1089" s="1054"/>
    </row>
    <row r="1090" spans="1:16" outlineLevel="1" x14ac:dyDescent="0.25">
      <c r="A1090" s="967"/>
      <c r="B1090" s="968"/>
      <c r="C1090" s="967"/>
      <c r="D1090" s="1052"/>
      <c r="E1090" s="1162"/>
      <c r="F1090" s="1146"/>
      <c r="G1090" s="1146"/>
      <c r="H1090" s="1146"/>
      <c r="I1090" s="1147">
        <v>0</v>
      </c>
      <c r="J1090" s="1147">
        <v>0</v>
      </c>
      <c r="K1090" s="1146"/>
      <c r="L1090" s="1146"/>
      <c r="M1090" s="1146"/>
      <c r="N1090" s="1146"/>
      <c r="O1090" s="1148"/>
      <c r="P1090" s="1054"/>
    </row>
    <row r="1091" spans="1:16" outlineLevel="1" x14ac:dyDescent="0.25">
      <c r="A1091" s="967">
        <f t="shared" ref="A1091:E1106" si="183">A888</f>
        <v>0</v>
      </c>
      <c r="B1091" s="974" t="str">
        <f t="shared" si="183"/>
        <v>(ii) Yet to be submitted to MERC</v>
      </c>
      <c r="C1091" s="967">
        <f t="shared" si="183"/>
        <v>0</v>
      </c>
      <c r="D1091" s="1052" t="str">
        <f t="shared" si="183"/>
        <v>-</v>
      </c>
      <c r="E1091" s="1162">
        <f t="shared" si="183"/>
        <v>0</v>
      </c>
      <c r="F1091" s="1146">
        <f>F888+I888</f>
        <v>0</v>
      </c>
      <c r="G1091" s="1146">
        <f>G888+M888</f>
        <v>0</v>
      </c>
      <c r="H1091" s="1146">
        <f t="shared" ref="H1091:H1117" si="184">F1091-G1091</f>
        <v>0</v>
      </c>
      <c r="I1091" s="1147">
        <v>0</v>
      </c>
      <c r="J1091" s="1147">
        <v>0</v>
      </c>
      <c r="K1091" s="1146"/>
      <c r="L1091" s="1146"/>
      <c r="M1091" s="1146">
        <f t="shared" ref="M1091:M1117" si="185">SUM(J1091:L1091)</f>
        <v>0</v>
      </c>
      <c r="N1091" s="1146">
        <f t="shared" ref="N1091:N1117" si="186">H1091+I1091-M1091</f>
        <v>0</v>
      </c>
    </row>
    <row r="1092" spans="1:16" ht="29" outlineLevel="1" x14ac:dyDescent="0.25">
      <c r="A1092" s="1143">
        <f t="shared" si="183"/>
        <v>19</v>
      </c>
      <c r="B1092" s="1142" t="str">
        <f t="shared" si="183"/>
        <v>Refurbishment of GIS T155 as per M4 Schedule at KGSC Stage-IV, Pophali</v>
      </c>
      <c r="C1092" s="1143" t="str">
        <f t="shared" si="183"/>
        <v>Yet to be approved</v>
      </c>
      <c r="D1092" s="1144" t="str">
        <f t="shared" si="183"/>
        <v>-</v>
      </c>
      <c r="E1092" s="1145">
        <f t="shared" si="183"/>
        <v>0</v>
      </c>
      <c r="F1092" s="1146">
        <f>F889+I889</f>
        <v>0</v>
      </c>
      <c r="G1092" s="1146">
        <f>G889+M889</f>
        <v>0</v>
      </c>
      <c r="H1092" s="1146">
        <f t="shared" si="184"/>
        <v>0</v>
      </c>
      <c r="I1092" s="1147">
        <v>0</v>
      </c>
      <c r="J1092" s="1147">
        <v>0</v>
      </c>
      <c r="K1092" s="1146"/>
      <c r="L1092" s="1146"/>
      <c r="M1092" s="1146">
        <f t="shared" si="185"/>
        <v>0</v>
      </c>
      <c r="N1092" s="1146">
        <f t="shared" si="186"/>
        <v>0</v>
      </c>
    </row>
    <row r="1093" spans="1:16" outlineLevel="1" x14ac:dyDescent="0.25">
      <c r="A1093" s="967">
        <f t="shared" si="183"/>
        <v>19.100000000000001</v>
      </c>
      <c r="B1093" s="968" t="str">
        <f t="shared" si="183"/>
        <v>Refurbishment of GIS T155 as per M4 Schedule at KGSC Stage-IV, Pophali</v>
      </c>
      <c r="C1093" s="967">
        <f t="shared" si="183"/>
        <v>0</v>
      </c>
      <c r="D1093" s="1052" t="str">
        <f t="shared" si="183"/>
        <v>-</v>
      </c>
      <c r="E1093" s="1162">
        <f t="shared" si="183"/>
        <v>0</v>
      </c>
      <c r="F1093" s="1146">
        <f>F890+I890</f>
        <v>49.08</v>
      </c>
      <c r="G1093" s="1146">
        <f>G890+M890</f>
        <v>49.08</v>
      </c>
      <c r="H1093" s="1146">
        <f t="shared" si="184"/>
        <v>0</v>
      </c>
      <c r="I1093" s="1147">
        <v>0</v>
      </c>
      <c r="J1093" s="1147">
        <v>0</v>
      </c>
      <c r="K1093" s="1146"/>
      <c r="L1093" s="1146"/>
      <c r="M1093" s="1146">
        <f t="shared" si="185"/>
        <v>0</v>
      </c>
      <c r="N1093" s="1146">
        <f t="shared" si="186"/>
        <v>0</v>
      </c>
    </row>
    <row r="1094" spans="1:16" outlineLevel="1" x14ac:dyDescent="0.25">
      <c r="A1094" s="1143">
        <f t="shared" si="183"/>
        <v>20</v>
      </c>
      <c r="B1094" s="1142" t="str">
        <f t="shared" si="183"/>
        <v>Various Civil work as per IB recommendation at KGSC, Pophali</v>
      </c>
      <c r="C1094" s="1143" t="str">
        <f t="shared" si="183"/>
        <v>Yet to be approved</v>
      </c>
      <c r="D1094" s="1144" t="str">
        <f t="shared" si="183"/>
        <v>-</v>
      </c>
      <c r="E1094" s="1145">
        <f t="shared" si="183"/>
        <v>0</v>
      </c>
      <c r="F1094" s="1146">
        <f>F891+I891</f>
        <v>0</v>
      </c>
      <c r="G1094" s="1146">
        <f>G891+M891</f>
        <v>0</v>
      </c>
      <c r="H1094" s="1146">
        <f t="shared" si="184"/>
        <v>0</v>
      </c>
      <c r="I1094" s="1147">
        <v>0</v>
      </c>
      <c r="J1094" s="1147">
        <v>0</v>
      </c>
      <c r="K1094" s="1146"/>
      <c r="L1094" s="1146"/>
      <c r="M1094" s="1146">
        <f t="shared" si="185"/>
        <v>0</v>
      </c>
      <c r="N1094" s="1146">
        <f t="shared" si="186"/>
        <v>0</v>
      </c>
    </row>
    <row r="1095" spans="1:16" outlineLevel="1" x14ac:dyDescent="0.25">
      <c r="A1095" s="967">
        <f t="shared" si="183"/>
        <v>20.100000000000001</v>
      </c>
      <c r="B1095" s="968" t="str">
        <f t="shared" si="183"/>
        <v>Various Civil work as per IB recommendation at KGSC, Pophali</v>
      </c>
      <c r="C1095" s="967">
        <f t="shared" si="183"/>
        <v>0</v>
      </c>
      <c r="D1095" s="1052" t="str">
        <f t="shared" si="183"/>
        <v>-</v>
      </c>
      <c r="E1095" s="1162">
        <f t="shared" si="183"/>
        <v>0</v>
      </c>
      <c r="F1095" s="1146">
        <f>F892+I892</f>
        <v>8.4499999999999993</v>
      </c>
      <c r="G1095" s="1146">
        <f>G892+M892</f>
        <v>10.5</v>
      </c>
      <c r="H1095" s="1146">
        <f t="shared" si="184"/>
        <v>-2.0500000000000007</v>
      </c>
      <c r="I1095" s="1147">
        <v>0</v>
      </c>
      <c r="J1095" s="1147">
        <v>0</v>
      </c>
      <c r="K1095" s="1146"/>
      <c r="L1095" s="1146"/>
      <c r="M1095" s="1146">
        <f t="shared" si="185"/>
        <v>0</v>
      </c>
      <c r="N1095" s="1146">
        <f t="shared" si="186"/>
        <v>-2.0500000000000007</v>
      </c>
    </row>
    <row r="1096" spans="1:16" outlineLevel="1" x14ac:dyDescent="0.25">
      <c r="A1096" s="967">
        <f t="shared" si="183"/>
        <v>20.2</v>
      </c>
      <c r="B1096" s="968" t="str">
        <f t="shared" si="183"/>
        <v>construction of chainlink caging along entrance of St-I&amp;II, St-III &amp; St-IV</v>
      </c>
      <c r="C1096" s="967">
        <f t="shared" si="183"/>
        <v>0</v>
      </c>
      <c r="D1096" s="1052" t="str">
        <f t="shared" si="183"/>
        <v>-</v>
      </c>
      <c r="E1096" s="1162">
        <f t="shared" si="183"/>
        <v>0</v>
      </c>
      <c r="F1096" s="1146">
        <f t="shared" ref="F1096:F1159" si="187">F893+I893</f>
        <v>6.5299999999999994</v>
      </c>
      <c r="G1096" s="1146">
        <f t="shared" ref="G1096:G1159" si="188">G893+M893</f>
        <v>0</v>
      </c>
      <c r="H1096" s="1146">
        <f t="shared" si="184"/>
        <v>6.5299999999999994</v>
      </c>
      <c r="I1096" s="1147">
        <v>0</v>
      </c>
      <c r="J1096" s="1147">
        <v>0</v>
      </c>
      <c r="K1096" s="1146"/>
      <c r="L1096" s="1146"/>
      <c r="M1096" s="1146">
        <f t="shared" si="185"/>
        <v>0</v>
      </c>
      <c r="N1096" s="1146">
        <f t="shared" si="186"/>
        <v>6.5299999999999994</v>
      </c>
    </row>
    <row r="1097" spans="1:16" outlineLevel="1" x14ac:dyDescent="0.25">
      <c r="A1097" s="967">
        <f t="shared" si="183"/>
        <v>21</v>
      </c>
      <c r="B1097" s="968" t="str">
        <f t="shared" si="183"/>
        <v>Stabilization and Mitigation of Landslide Prone Areas at KGSC, Mahagenco, Pophali</v>
      </c>
      <c r="C1097" s="967" t="str">
        <f t="shared" si="183"/>
        <v>Yet to be approved</v>
      </c>
      <c r="D1097" s="1052" t="str">
        <f t="shared" si="183"/>
        <v>-</v>
      </c>
      <c r="E1097" s="1162">
        <f t="shared" si="183"/>
        <v>0</v>
      </c>
      <c r="F1097" s="1146">
        <f t="shared" si="187"/>
        <v>0</v>
      </c>
      <c r="G1097" s="1146">
        <f t="shared" si="188"/>
        <v>0</v>
      </c>
      <c r="H1097" s="1146">
        <f t="shared" si="184"/>
        <v>0</v>
      </c>
      <c r="I1097" s="1147">
        <v>0</v>
      </c>
      <c r="J1097" s="1147">
        <v>0</v>
      </c>
      <c r="K1097" s="1146"/>
      <c r="L1097" s="1146"/>
      <c r="M1097" s="1146">
        <f t="shared" si="185"/>
        <v>0</v>
      </c>
      <c r="N1097" s="1146">
        <f t="shared" si="186"/>
        <v>0</v>
      </c>
    </row>
    <row r="1098" spans="1:16" outlineLevel="1" x14ac:dyDescent="0.25">
      <c r="A1098" s="967">
        <f t="shared" si="183"/>
        <v>21.1</v>
      </c>
      <c r="B1098" s="968" t="str">
        <f t="shared" si="183"/>
        <v>Stabilization and Mitigation of Landslide Prone Areas</v>
      </c>
      <c r="C1098" s="967">
        <f t="shared" si="183"/>
        <v>0</v>
      </c>
      <c r="D1098" s="1052" t="str">
        <f t="shared" si="183"/>
        <v>-</v>
      </c>
      <c r="E1098" s="1162">
        <f t="shared" si="183"/>
        <v>0</v>
      </c>
      <c r="F1098" s="1146">
        <f t="shared" si="187"/>
        <v>22.6</v>
      </c>
      <c r="G1098" s="1146">
        <f t="shared" si="188"/>
        <v>23.6</v>
      </c>
      <c r="H1098" s="1146">
        <f t="shared" si="184"/>
        <v>-1</v>
      </c>
      <c r="I1098" s="1147">
        <v>0</v>
      </c>
      <c r="J1098" s="1147">
        <v>0</v>
      </c>
      <c r="K1098" s="1146"/>
      <c r="L1098" s="1146"/>
      <c r="M1098" s="1146">
        <f t="shared" si="185"/>
        <v>0</v>
      </c>
      <c r="N1098" s="1146">
        <f t="shared" si="186"/>
        <v>-1</v>
      </c>
    </row>
    <row r="1099" spans="1:16" outlineLevel="1" x14ac:dyDescent="0.25">
      <c r="A1099" s="967">
        <f t="shared" si="183"/>
        <v>21.2</v>
      </c>
      <c r="B1099" s="968" t="str">
        <f t="shared" si="183"/>
        <v>Construction of retaining wall</v>
      </c>
      <c r="C1099" s="967">
        <f t="shared" si="183"/>
        <v>0</v>
      </c>
      <c r="D1099" s="1052" t="str">
        <f t="shared" si="183"/>
        <v>-</v>
      </c>
      <c r="E1099" s="1162">
        <f t="shared" si="183"/>
        <v>0</v>
      </c>
      <c r="F1099" s="1146">
        <f t="shared" si="187"/>
        <v>6.9</v>
      </c>
      <c r="G1099" s="1146">
        <f t="shared" si="188"/>
        <v>6.9</v>
      </c>
      <c r="H1099" s="1146">
        <f t="shared" si="184"/>
        <v>0</v>
      </c>
      <c r="I1099" s="1147">
        <v>0</v>
      </c>
      <c r="J1099" s="1147">
        <v>0</v>
      </c>
      <c r="K1099" s="1146"/>
      <c r="L1099" s="1146"/>
      <c r="M1099" s="1146">
        <f t="shared" si="185"/>
        <v>0</v>
      </c>
      <c r="N1099" s="1146">
        <f t="shared" si="186"/>
        <v>0</v>
      </c>
    </row>
    <row r="1100" spans="1:16" outlineLevel="1" x14ac:dyDescent="0.25">
      <c r="A1100" s="967">
        <f t="shared" si="183"/>
        <v>21.3</v>
      </c>
      <c r="B1100" s="968" t="str">
        <f t="shared" si="183"/>
        <v>Dredging river and nallah</v>
      </c>
      <c r="C1100" s="967">
        <f t="shared" si="183"/>
        <v>0</v>
      </c>
      <c r="D1100" s="1052" t="str">
        <f t="shared" si="183"/>
        <v>-</v>
      </c>
      <c r="E1100" s="1162">
        <f t="shared" si="183"/>
        <v>0</v>
      </c>
      <c r="F1100" s="1146">
        <f t="shared" si="187"/>
        <v>0.4</v>
      </c>
      <c r="G1100" s="1146">
        <f t="shared" si="188"/>
        <v>0.4</v>
      </c>
      <c r="H1100" s="1146">
        <f t="shared" si="184"/>
        <v>0</v>
      </c>
      <c r="I1100" s="1147">
        <v>0</v>
      </c>
      <c r="J1100" s="1147">
        <v>0</v>
      </c>
      <c r="K1100" s="1146"/>
      <c r="L1100" s="1146"/>
      <c r="M1100" s="1146">
        <f t="shared" si="185"/>
        <v>0</v>
      </c>
      <c r="N1100" s="1146">
        <f t="shared" si="186"/>
        <v>0</v>
      </c>
    </row>
    <row r="1101" spans="1:16" ht="29" outlineLevel="1" x14ac:dyDescent="0.25">
      <c r="A1101" s="1143">
        <f t="shared" si="183"/>
        <v>22</v>
      </c>
      <c r="B1101" s="1142" t="str">
        <f t="shared" si="183"/>
        <v>Various Performance Improvement related schemes for FY 2026-27 at KGSC, Pophali</v>
      </c>
      <c r="C1101" s="1143" t="str">
        <f t="shared" si="183"/>
        <v>Yet to be approved</v>
      </c>
      <c r="D1101" s="1144" t="str">
        <f t="shared" si="183"/>
        <v>-</v>
      </c>
      <c r="E1101" s="1145">
        <f t="shared" si="183"/>
        <v>0</v>
      </c>
      <c r="F1101" s="1146">
        <f t="shared" si="187"/>
        <v>0</v>
      </c>
      <c r="G1101" s="1146">
        <f t="shared" si="188"/>
        <v>0</v>
      </c>
      <c r="H1101" s="1146">
        <f t="shared" si="184"/>
        <v>0</v>
      </c>
      <c r="I1101" s="1147">
        <v>0</v>
      </c>
      <c r="J1101" s="1147">
        <v>0</v>
      </c>
      <c r="K1101" s="1146"/>
      <c r="L1101" s="1146"/>
      <c r="M1101" s="1146">
        <f t="shared" si="185"/>
        <v>0</v>
      </c>
      <c r="N1101" s="1146">
        <f t="shared" si="186"/>
        <v>0</v>
      </c>
    </row>
    <row r="1102" spans="1:16" outlineLevel="1" x14ac:dyDescent="0.25">
      <c r="A1102" s="967">
        <f t="shared" si="183"/>
        <v>22.1</v>
      </c>
      <c r="B1102" s="968" t="str">
        <f t="shared" si="183"/>
        <v>Supply of New Runner for Francis Turbine 80 MW at KGSC Stage-III</v>
      </c>
      <c r="C1102" s="967">
        <f t="shared" si="183"/>
        <v>0</v>
      </c>
      <c r="D1102" s="1052" t="str">
        <f t="shared" si="183"/>
        <v>-</v>
      </c>
      <c r="E1102" s="1162">
        <f t="shared" si="183"/>
        <v>0</v>
      </c>
      <c r="F1102" s="1146">
        <f t="shared" si="187"/>
        <v>11</v>
      </c>
      <c r="G1102" s="1146">
        <f t="shared" si="188"/>
        <v>11</v>
      </c>
      <c r="H1102" s="1146">
        <f t="shared" si="184"/>
        <v>0</v>
      </c>
      <c r="I1102" s="1147">
        <v>0</v>
      </c>
      <c r="J1102" s="1147">
        <v>0</v>
      </c>
      <c r="K1102" s="1146"/>
      <c r="L1102" s="1146"/>
      <c r="M1102" s="1146">
        <f t="shared" si="185"/>
        <v>0</v>
      </c>
      <c r="N1102" s="1146">
        <f t="shared" si="186"/>
        <v>0</v>
      </c>
    </row>
    <row r="1103" spans="1:16" outlineLevel="1" x14ac:dyDescent="0.25">
      <c r="A1103" s="967">
        <f t="shared" si="183"/>
        <v>22.2</v>
      </c>
      <c r="B1103" s="968" t="str">
        <f t="shared" si="183"/>
        <v>Supply of 2 Nos. injector along with injector shaft for Stage-I Units (70 MW) at Stage I &amp; II  KGSC, Pophali .</v>
      </c>
      <c r="C1103" s="967">
        <f t="shared" si="183"/>
        <v>0</v>
      </c>
      <c r="D1103" s="1052" t="str">
        <f t="shared" si="183"/>
        <v>-</v>
      </c>
      <c r="E1103" s="1162">
        <f t="shared" si="183"/>
        <v>0</v>
      </c>
      <c r="F1103" s="1146">
        <f t="shared" si="187"/>
        <v>4</v>
      </c>
      <c r="G1103" s="1146">
        <f t="shared" si="188"/>
        <v>4</v>
      </c>
      <c r="H1103" s="1146">
        <f t="shared" si="184"/>
        <v>0</v>
      </c>
      <c r="I1103" s="1147">
        <v>0</v>
      </c>
      <c r="J1103" s="1147">
        <v>0</v>
      </c>
      <c r="K1103" s="1146"/>
      <c r="L1103" s="1146"/>
      <c r="M1103" s="1146">
        <f t="shared" si="185"/>
        <v>0</v>
      </c>
      <c r="N1103" s="1146">
        <f t="shared" si="186"/>
        <v>0</v>
      </c>
    </row>
    <row r="1104" spans="1:16" outlineLevel="1" x14ac:dyDescent="0.25">
      <c r="A1104" s="967">
        <f t="shared" si="183"/>
        <v>22.3</v>
      </c>
      <c r="B1104" s="968" t="str">
        <f t="shared" si="183"/>
        <v>Supply of 1 No. injector  for Stage-II Units (80 MW) at Stage I &amp; II  KGSC, Pophali .</v>
      </c>
      <c r="C1104" s="967">
        <f t="shared" si="183"/>
        <v>0</v>
      </c>
      <c r="D1104" s="1052" t="str">
        <f t="shared" si="183"/>
        <v>-</v>
      </c>
      <c r="E1104" s="1162">
        <f t="shared" si="183"/>
        <v>0</v>
      </c>
      <c r="F1104" s="1146">
        <f t="shared" si="187"/>
        <v>2</v>
      </c>
      <c r="G1104" s="1146">
        <f t="shared" si="188"/>
        <v>2</v>
      </c>
      <c r="H1104" s="1146">
        <f t="shared" si="184"/>
        <v>0</v>
      </c>
      <c r="I1104" s="1147">
        <v>0</v>
      </c>
      <c r="J1104" s="1147">
        <v>0</v>
      </c>
      <c r="K1104" s="1146"/>
      <c r="L1104" s="1146"/>
      <c r="M1104" s="1146">
        <f t="shared" si="185"/>
        <v>0</v>
      </c>
      <c r="N1104" s="1146">
        <f t="shared" si="186"/>
        <v>0</v>
      </c>
    </row>
    <row r="1105" spans="1:14" outlineLevel="1" x14ac:dyDescent="0.25">
      <c r="A1105" s="967">
        <f t="shared" si="183"/>
        <v>22.4</v>
      </c>
      <c r="B1105" s="968" t="str">
        <f t="shared" si="183"/>
        <v>Upgradation of AC Chiiler system at Stage I &amp; II</v>
      </c>
      <c r="C1105" s="967">
        <f t="shared" si="183"/>
        <v>0</v>
      </c>
      <c r="D1105" s="1052" t="str">
        <f t="shared" si="183"/>
        <v>-</v>
      </c>
      <c r="E1105" s="1162">
        <f t="shared" si="183"/>
        <v>0</v>
      </c>
      <c r="F1105" s="1146">
        <f t="shared" si="187"/>
        <v>7</v>
      </c>
      <c r="G1105" s="1146">
        <f t="shared" si="188"/>
        <v>7</v>
      </c>
      <c r="H1105" s="1146">
        <f t="shared" si="184"/>
        <v>0</v>
      </c>
      <c r="I1105" s="1147">
        <v>0</v>
      </c>
      <c r="J1105" s="1147">
        <v>0</v>
      </c>
      <c r="K1105" s="1146"/>
      <c r="L1105" s="1146"/>
      <c r="M1105" s="1146">
        <f t="shared" si="185"/>
        <v>0</v>
      </c>
      <c r="N1105" s="1146">
        <f t="shared" si="186"/>
        <v>0</v>
      </c>
    </row>
    <row r="1106" spans="1:14" outlineLevel="1" x14ac:dyDescent="0.25">
      <c r="A1106" s="967">
        <f t="shared" si="183"/>
        <v>22.5</v>
      </c>
      <c r="B1106" s="968" t="str">
        <f t="shared" si="183"/>
        <v>Design, manufacturing, supply, erection, testing and commissioning of LGB and UGB cooler modifications at KGSC Stage I&amp;II</v>
      </c>
      <c r="C1106" s="967">
        <f t="shared" si="183"/>
        <v>0</v>
      </c>
      <c r="D1106" s="1052" t="str">
        <f t="shared" si="183"/>
        <v>-</v>
      </c>
      <c r="E1106" s="1162">
        <f t="shared" si="183"/>
        <v>0</v>
      </c>
      <c r="F1106" s="1146">
        <f t="shared" si="187"/>
        <v>5</v>
      </c>
      <c r="G1106" s="1146">
        <f t="shared" si="188"/>
        <v>5</v>
      </c>
      <c r="H1106" s="1146">
        <f t="shared" si="184"/>
        <v>0</v>
      </c>
      <c r="I1106" s="1147">
        <v>0</v>
      </c>
      <c r="J1106" s="1147">
        <v>0</v>
      </c>
      <c r="K1106" s="1146"/>
      <c r="L1106" s="1146"/>
      <c r="M1106" s="1146">
        <f t="shared" si="185"/>
        <v>0</v>
      </c>
      <c r="N1106" s="1146">
        <f t="shared" si="186"/>
        <v>0</v>
      </c>
    </row>
    <row r="1107" spans="1:14" ht="29" outlineLevel="1" x14ac:dyDescent="0.25">
      <c r="A1107" s="1143">
        <f t="shared" ref="A1107:E1122" si="189">A904</f>
        <v>23</v>
      </c>
      <c r="B1107" s="1142" t="str">
        <f t="shared" si="189"/>
        <v xml:space="preserve">Replacement of existing Generator transformer of all units (04 x 80 MW) in phase manner (one unit per year) at Stage-III, KGSC </v>
      </c>
      <c r="C1107" s="1143" t="str">
        <f t="shared" si="189"/>
        <v>Yet to be approved</v>
      </c>
      <c r="D1107" s="1144" t="str">
        <f t="shared" si="189"/>
        <v>-</v>
      </c>
      <c r="E1107" s="1145">
        <f t="shared" si="189"/>
        <v>0</v>
      </c>
      <c r="F1107" s="1146">
        <f t="shared" si="187"/>
        <v>0</v>
      </c>
      <c r="G1107" s="1146">
        <f t="shared" si="188"/>
        <v>0</v>
      </c>
      <c r="H1107" s="1146">
        <f t="shared" si="184"/>
        <v>0</v>
      </c>
      <c r="I1107" s="1147">
        <v>0</v>
      </c>
      <c r="J1107" s="1147">
        <v>0</v>
      </c>
      <c r="K1107" s="1146"/>
      <c r="L1107" s="1146"/>
      <c r="M1107" s="1146">
        <f t="shared" si="185"/>
        <v>0</v>
      </c>
      <c r="N1107" s="1146">
        <f t="shared" si="186"/>
        <v>0</v>
      </c>
    </row>
    <row r="1108" spans="1:14" outlineLevel="1" x14ac:dyDescent="0.25">
      <c r="A1108" s="967">
        <f t="shared" si="189"/>
        <v>23.1</v>
      </c>
      <c r="B1108" s="968" t="str">
        <f t="shared" si="189"/>
        <v xml:space="preserve">Replacement of existing Generator transformer of all units (04 x 80 MW) in phase manner (one unit per year) at Stage-III, KGSC </v>
      </c>
      <c r="C1108" s="967">
        <f t="shared" si="189"/>
        <v>0</v>
      </c>
      <c r="D1108" s="1052" t="str">
        <f t="shared" si="189"/>
        <v>-</v>
      </c>
      <c r="E1108" s="1162">
        <f t="shared" si="189"/>
        <v>0</v>
      </c>
      <c r="F1108" s="1146">
        <f t="shared" si="187"/>
        <v>30</v>
      </c>
      <c r="G1108" s="1146">
        <f t="shared" si="188"/>
        <v>30</v>
      </c>
      <c r="H1108" s="1146">
        <f t="shared" si="184"/>
        <v>0</v>
      </c>
      <c r="I1108" s="1147">
        <v>30</v>
      </c>
      <c r="J1108" s="1147">
        <v>30</v>
      </c>
      <c r="K1108" s="1146"/>
      <c r="L1108" s="1146"/>
      <c r="M1108" s="1146">
        <f t="shared" si="185"/>
        <v>30</v>
      </c>
      <c r="N1108" s="1146">
        <f t="shared" si="186"/>
        <v>0</v>
      </c>
    </row>
    <row r="1109" spans="1:14" ht="29" outlineLevel="1" x14ac:dyDescent="0.25">
      <c r="A1109" s="1143">
        <f t="shared" si="189"/>
        <v>24</v>
      </c>
      <c r="B1109" s="1142" t="str">
        <f t="shared" si="189"/>
        <v>Implementation of PLC &amp; SCADA system (DSC based) for all units (04 x 80 MW) units in phase manner (two unit per year) at Stage-III, KGSC</v>
      </c>
      <c r="C1109" s="1143" t="str">
        <f t="shared" si="189"/>
        <v>Yet to be approved</v>
      </c>
      <c r="D1109" s="1144" t="str">
        <f t="shared" si="189"/>
        <v>-</v>
      </c>
      <c r="E1109" s="1145">
        <f t="shared" si="189"/>
        <v>0</v>
      </c>
      <c r="F1109" s="1146">
        <f t="shared" si="187"/>
        <v>0</v>
      </c>
      <c r="G1109" s="1146">
        <f t="shared" si="188"/>
        <v>0</v>
      </c>
      <c r="H1109" s="1146">
        <f t="shared" si="184"/>
        <v>0</v>
      </c>
      <c r="I1109" s="1147">
        <v>0</v>
      </c>
      <c r="J1109" s="1147">
        <v>0</v>
      </c>
      <c r="K1109" s="1146"/>
      <c r="L1109" s="1146"/>
      <c r="M1109" s="1146">
        <f t="shared" si="185"/>
        <v>0</v>
      </c>
      <c r="N1109" s="1146">
        <f t="shared" si="186"/>
        <v>0</v>
      </c>
    </row>
    <row r="1110" spans="1:14" outlineLevel="1" x14ac:dyDescent="0.25">
      <c r="A1110" s="967">
        <f t="shared" si="189"/>
        <v>24.1</v>
      </c>
      <c r="B1110" s="968" t="str">
        <f t="shared" si="189"/>
        <v>Implementation of PLC &amp; SCADA system (DSC based) for all units (04 x 80 MW) units in phase manner (two unit per year) at Stage-III, KGSC</v>
      </c>
      <c r="C1110" s="967">
        <f t="shared" si="189"/>
        <v>0</v>
      </c>
      <c r="D1110" s="1052" t="str">
        <f t="shared" si="189"/>
        <v>-</v>
      </c>
      <c r="E1110" s="1162">
        <f t="shared" si="189"/>
        <v>0</v>
      </c>
      <c r="F1110" s="1146">
        <f t="shared" si="187"/>
        <v>15</v>
      </c>
      <c r="G1110" s="1146">
        <f t="shared" si="188"/>
        <v>15</v>
      </c>
      <c r="H1110" s="1146">
        <f t="shared" si="184"/>
        <v>0</v>
      </c>
      <c r="I1110" s="1147">
        <v>15</v>
      </c>
      <c r="J1110" s="1147">
        <v>15</v>
      </c>
      <c r="K1110" s="1146"/>
      <c r="L1110" s="1146"/>
      <c r="M1110" s="1146">
        <f t="shared" si="185"/>
        <v>15</v>
      </c>
      <c r="N1110" s="1146">
        <f t="shared" si="186"/>
        <v>0</v>
      </c>
    </row>
    <row r="1111" spans="1:14" ht="29" outlineLevel="1" x14ac:dyDescent="0.25">
      <c r="A1111" s="1143">
        <f t="shared" si="189"/>
        <v>25</v>
      </c>
      <c r="B1111" s="1142" t="str">
        <f t="shared" si="189"/>
        <v>Various Performance Improvement related schemes for FY 2027-28 at KGSC, Pophali</v>
      </c>
      <c r="C1111" s="1143" t="str">
        <f t="shared" si="189"/>
        <v>Yet to be approved</v>
      </c>
      <c r="D1111" s="1144" t="str">
        <f t="shared" si="189"/>
        <v>-</v>
      </c>
      <c r="E1111" s="1145">
        <f t="shared" si="189"/>
        <v>0</v>
      </c>
      <c r="F1111" s="1146">
        <f t="shared" si="187"/>
        <v>0</v>
      </c>
      <c r="G1111" s="1146">
        <f t="shared" si="188"/>
        <v>0</v>
      </c>
      <c r="H1111" s="1146">
        <f t="shared" si="184"/>
        <v>0</v>
      </c>
      <c r="I1111" s="1147">
        <v>0</v>
      </c>
      <c r="J1111" s="1147">
        <v>0</v>
      </c>
      <c r="K1111" s="1146"/>
      <c r="L1111" s="1146"/>
      <c r="M1111" s="1146">
        <f t="shared" si="185"/>
        <v>0</v>
      </c>
      <c r="N1111" s="1146">
        <f t="shared" si="186"/>
        <v>0</v>
      </c>
    </row>
    <row r="1112" spans="1:14" outlineLevel="1" x14ac:dyDescent="0.25">
      <c r="A1112" s="967">
        <f t="shared" si="189"/>
        <v>25.1</v>
      </c>
      <c r="B1112" s="968" t="str">
        <f t="shared" si="189"/>
        <v xml:space="preserve">Refurbishment of Stage-1, Unit No-1,2,3 &amp; 4 PLC System and Implementation of SCADA System. </v>
      </c>
      <c r="C1112" s="967">
        <f t="shared" si="189"/>
        <v>0</v>
      </c>
      <c r="D1112" s="1052" t="str">
        <f t="shared" si="189"/>
        <v>-</v>
      </c>
      <c r="E1112" s="1162">
        <f t="shared" si="189"/>
        <v>0</v>
      </c>
      <c r="F1112" s="1146">
        <f t="shared" si="187"/>
        <v>0</v>
      </c>
      <c r="G1112" s="1146">
        <f t="shared" si="188"/>
        <v>0</v>
      </c>
      <c r="H1112" s="1146">
        <f t="shared" si="184"/>
        <v>0</v>
      </c>
      <c r="I1112" s="1147">
        <v>4.5</v>
      </c>
      <c r="J1112" s="1147">
        <v>4.5</v>
      </c>
      <c r="K1112" s="1146"/>
      <c r="L1112" s="1146"/>
      <c r="M1112" s="1146">
        <f t="shared" si="185"/>
        <v>4.5</v>
      </c>
      <c r="N1112" s="1146">
        <f t="shared" si="186"/>
        <v>0</v>
      </c>
    </row>
    <row r="1113" spans="1:14" outlineLevel="1" x14ac:dyDescent="0.25">
      <c r="A1113" s="967">
        <f t="shared" si="189"/>
        <v>25.2</v>
      </c>
      <c r="B1113" s="968" t="str">
        <f t="shared" si="189"/>
        <v>Supply, installation &amp; commissioning of New PLC &amp; Centralog system for all four units at St-IV, KGSC</v>
      </c>
      <c r="C1113" s="967">
        <f t="shared" si="189"/>
        <v>0</v>
      </c>
      <c r="D1113" s="1052" t="str">
        <f t="shared" si="189"/>
        <v>-</v>
      </c>
      <c r="E1113" s="1162">
        <f t="shared" si="189"/>
        <v>0</v>
      </c>
      <c r="F1113" s="1146">
        <f t="shared" si="187"/>
        <v>0</v>
      </c>
      <c r="G1113" s="1146">
        <f t="shared" si="188"/>
        <v>0</v>
      </c>
      <c r="H1113" s="1146">
        <f t="shared" si="184"/>
        <v>0</v>
      </c>
      <c r="I1113" s="1147">
        <v>20</v>
      </c>
      <c r="J1113" s="1147">
        <v>20</v>
      </c>
      <c r="K1113" s="1146"/>
      <c r="L1113" s="1146"/>
      <c r="M1113" s="1146">
        <f t="shared" si="185"/>
        <v>20</v>
      </c>
      <c r="N1113" s="1146">
        <f t="shared" si="186"/>
        <v>0</v>
      </c>
    </row>
    <row r="1114" spans="1:14" outlineLevel="1" x14ac:dyDescent="0.25">
      <c r="A1114" s="967">
        <f t="shared" si="189"/>
        <v>25.3</v>
      </c>
      <c r="B1114" s="968" t="str">
        <f t="shared" si="189"/>
        <v>Supply, installation &amp; commissioning of New excitation system for all four units at St-IV, KGSC</v>
      </c>
      <c r="C1114" s="967">
        <f t="shared" si="189"/>
        <v>0</v>
      </c>
      <c r="D1114" s="1052" t="str">
        <f t="shared" si="189"/>
        <v>-</v>
      </c>
      <c r="E1114" s="1162">
        <f t="shared" si="189"/>
        <v>0</v>
      </c>
      <c r="F1114" s="1146">
        <f t="shared" si="187"/>
        <v>0</v>
      </c>
      <c r="G1114" s="1146">
        <f t="shared" si="188"/>
        <v>0</v>
      </c>
      <c r="H1114" s="1146">
        <f t="shared" si="184"/>
        <v>0</v>
      </c>
      <c r="I1114" s="1147">
        <v>8</v>
      </c>
      <c r="J1114" s="1147">
        <v>8</v>
      </c>
      <c r="K1114" s="1146"/>
      <c r="L1114" s="1146"/>
      <c r="M1114" s="1146">
        <f t="shared" si="185"/>
        <v>8</v>
      </c>
      <c r="N1114" s="1146">
        <f t="shared" si="186"/>
        <v>0</v>
      </c>
    </row>
    <row r="1115" spans="1:14" ht="29" outlineLevel="1" x14ac:dyDescent="0.25">
      <c r="A1115" s="1143">
        <f t="shared" si="189"/>
        <v>26</v>
      </c>
      <c r="B1115" s="1142" t="str">
        <f t="shared" si="189"/>
        <v>Various Performance Improvement related schemes for FY 2028-29 at KGSC, Pophali</v>
      </c>
      <c r="C1115" s="1143" t="str">
        <f t="shared" si="189"/>
        <v>Yet to be approved</v>
      </c>
      <c r="D1115" s="1144" t="str">
        <f t="shared" si="189"/>
        <v>-</v>
      </c>
      <c r="E1115" s="1145">
        <f t="shared" si="189"/>
        <v>0</v>
      </c>
      <c r="F1115" s="1146">
        <f t="shared" si="187"/>
        <v>0</v>
      </c>
      <c r="G1115" s="1146">
        <f t="shared" si="188"/>
        <v>0</v>
      </c>
      <c r="H1115" s="1146">
        <f t="shared" si="184"/>
        <v>0</v>
      </c>
      <c r="I1115" s="1147">
        <v>0</v>
      </c>
      <c r="J1115" s="1147">
        <v>0</v>
      </c>
      <c r="K1115" s="1146"/>
      <c r="L1115" s="1146"/>
      <c r="M1115" s="1146">
        <f t="shared" si="185"/>
        <v>0</v>
      </c>
      <c r="N1115" s="1146">
        <f t="shared" si="186"/>
        <v>0</v>
      </c>
    </row>
    <row r="1116" spans="1:14" outlineLevel="1" x14ac:dyDescent="0.25">
      <c r="A1116" s="967">
        <f t="shared" si="189"/>
        <v>26.1</v>
      </c>
      <c r="B1116" s="968" t="str">
        <f t="shared" si="189"/>
        <v>Upgradation of 11 KV Auxiliary breaker at St-I&amp;II</v>
      </c>
      <c r="C1116" s="967">
        <f t="shared" si="189"/>
        <v>0</v>
      </c>
      <c r="D1116" s="1052" t="str">
        <f t="shared" si="189"/>
        <v>-</v>
      </c>
      <c r="E1116" s="1162">
        <f t="shared" si="189"/>
        <v>0</v>
      </c>
      <c r="F1116" s="1146">
        <f t="shared" si="187"/>
        <v>0</v>
      </c>
      <c r="G1116" s="1146">
        <f t="shared" si="188"/>
        <v>0</v>
      </c>
      <c r="H1116" s="1146">
        <f t="shared" si="184"/>
        <v>0</v>
      </c>
      <c r="I1116" s="1147">
        <v>0</v>
      </c>
      <c r="J1116" s="1147">
        <v>0</v>
      </c>
      <c r="K1116" s="1146"/>
      <c r="L1116" s="1146"/>
      <c r="M1116" s="1146">
        <f t="shared" si="185"/>
        <v>0</v>
      </c>
      <c r="N1116" s="1146">
        <f t="shared" si="186"/>
        <v>0</v>
      </c>
    </row>
    <row r="1117" spans="1:14" outlineLevel="1" x14ac:dyDescent="0.25">
      <c r="A1117" s="967">
        <f t="shared" si="189"/>
        <v>26.2</v>
      </c>
      <c r="B1117" s="968" t="str">
        <f t="shared" si="189"/>
        <v>Supply of Dry Type, 630 KVA 16 KV / 570 V Single Phase Excitation Transformers (Qty. 12 Nos.) at KGSC Stage-IV, Pophali.</v>
      </c>
      <c r="C1117" s="967">
        <f t="shared" si="189"/>
        <v>0</v>
      </c>
      <c r="D1117" s="1052" t="str">
        <f t="shared" si="189"/>
        <v>-</v>
      </c>
      <c r="E1117" s="1162">
        <f t="shared" si="189"/>
        <v>0</v>
      </c>
      <c r="F1117" s="1146">
        <f t="shared" si="187"/>
        <v>0</v>
      </c>
      <c r="G1117" s="1146">
        <f t="shared" si="188"/>
        <v>0</v>
      </c>
      <c r="H1117" s="1146">
        <f t="shared" si="184"/>
        <v>0</v>
      </c>
      <c r="I1117" s="1147">
        <v>0</v>
      </c>
      <c r="J1117" s="1147">
        <v>0</v>
      </c>
      <c r="K1117" s="1146"/>
      <c r="L1117" s="1146"/>
      <c r="M1117" s="1146">
        <f t="shared" si="185"/>
        <v>0</v>
      </c>
      <c r="N1117" s="1146">
        <f t="shared" si="186"/>
        <v>0</v>
      </c>
    </row>
    <row r="1118" spans="1:14" outlineLevel="1" x14ac:dyDescent="0.25">
      <c r="A1118" s="967">
        <f t="shared" si="189"/>
        <v>26.3</v>
      </c>
      <c r="B1118" s="968" t="str">
        <f t="shared" si="189"/>
        <v xml:space="preserve">Supply, Installation &amp; Commissioning of 16.5 KV / 433 V, 5MVA Unit Auxiliary Transformers (Qty. 02) at KGSC Stage-IV. </v>
      </c>
      <c r="C1118" s="967">
        <f t="shared" si="189"/>
        <v>0</v>
      </c>
      <c r="D1118" s="1052" t="str">
        <f t="shared" si="189"/>
        <v>-</v>
      </c>
      <c r="E1118" s="1162">
        <f t="shared" si="189"/>
        <v>0</v>
      </c>
      <c r="F1118" s="1146">
        <f t="shared" si="187"/>
        <v>0</v>
      </c>
      <c r="G1118" s="1146">
        <f t="shared" si="188"/>
        <v>0</v>
      </c>
      <c r="H1118" s="1146">
        <f>F1118-G1118</f>
        <v>0</v>
      </c>
      <c r="I1118" s="1147">
        <v>0</v>
      </c>
      <c r="J1118" s="1147">
        <v>0</v>
      </c>
      <c r="K1118" s="1146"/>
      <c r="L1118" s="1146"/>
      <c r="M1118" s="1146">
        <f>SUM(J1118:L1118)</f>
        <v>0</v>
      </c>
      <c r="N1118" s="1146">
        <f>H1118+I1118-M1118</f>
        <v>0</v>
      </c>
    </row>
    <row r="1119" spans="1:14" outlineLevel="1" x14ac:dyDescent="0.25">
      <c r="A1119" s="967">
        <f t="shared" si="189"/>
        <v>26.4</v>
      </c>
      <c r="B1119" s="968" t="str">
        <f t="shared" si="189"/>
        <v>Upgradation of 2.2 KV Auxiliary Breaker with 3.3 KV Breaker along with Auxiliary Transformers at St-I&amp;II.</v>
      </c>
      <c r="C1119" s="967">
        <f t="shared" si="189"/>
        <v>0</v>
      </c>
      <c r="D1119" s="1052" t="str">
        <f t="shared" si="189"/>
        <v>-</v>
      </c>
      <c r="E1119" s="1162">
        <f t="shared" si="189"/>
        <v>0</v>
      </c>
      <c r="F1119" s="1146">
        <f t="shared" si="187"/>
        <v>0</v>
      </c>
      <c r="G1119" s="1146">
        <f t="shared" si="188"/>
        <v>0</v>
      </c>
      <c r="H1119" s="1146">
        <f>F1119-G1119</f>
        <v>0</v>
      </c>
      <c r="I1119" s="1147">
        <v>0</v>
      </c>
      <c r="J1119" s="1147">
        <v>0</v>
      </c>
      <c r="K1119" s="1146"/>
      <c r="L1119" s="1146"/>
      <c r="M1119" s="1146">
        <f>SUM(J1119:L1119)</f>
        <v>0</v>
      </c>
      <c r="N1119" s="1146">
        <f>H1119+I1119-M1119</f>
        <v>0</v>
      </c>
    </row>
    <row r="1120" spans="1:14" outlineLevel="1" x14ac:dyDescent="0.25">
      <c r="A1120" s="967">
        <f t="shared" si="189"/>
        <v>26.5</v>
      </c>
      <c r="B1120" s="968" t="str">
        <f t="shared" si="189"/>
        <v>Supply of 11KV Cable alongwith Breaker Panels for Auxiliary Supply from 8-Pole Switchyard Stage- I and II to Stage-IV Powerhouse at KGSC Stage-IV, Pophali.</v>
      </c>
      <c r="C1120" s="967">
        <f t="shared" si="189"/>
        <v>0</v>
      </c>
      <c r="D1120" s="1052" t="str">
        <f t="shared" si="189"/>
        <v>-</v>
      </c>
      <c r="E1120" s="1162">
        <f t="shared" si="189"/>
        <v>0</v>
      </c>
      <c r="F1120" s="1146">
        <f t="shared" si="187"/>
        <v>0</v>
      </c>
      <c r="G1120" s="1146">
        <f t="shared" si="188"/>
        <v>0</v>
      </c>
      <c r="H1120" s="1146">
        <f>F1120-G1120</f>
        <v>0</v>
      </c>
      <c r="I1120" s="1147">
        <v>0</v>
      </c>
      <c r="J1120" s="1147">
        <v>0</v>
      </c>
      <c r="K1120" s="1146"/>
      <c r="L1120" s="1146"/>
      <c r="M1120" s="1146">
        <f>SUM(J1120:L1120)</f>
        <v>0</v>
      </c>
      <c r="N1120" s="1146">
        <f>H1120+I1120-M1120</f>
        <v>0</v>
      </c>
    </row>
    <row r="1121" spans="1:14" outlineLevel="1" x14ac:dyDescent="0.25">
      <c r="A1121" s="967">
        <f t="shared" si="189"/>
        <v>26.6</v>
      </c>
      <c r="B1121" s="968" t="str">
        <f t="shared" si="189"/>
        <v>Replacement of 220 KV isolator of Stage II bay at 220 KV Stage I &amp; II Switchyard</v>
      </c>
      <c r="C1121" s="967">
        <f t="shared" si="189"/>
        <v>0</v>
      </c>
      <c r="D1121" s="1052" t="str">
        <f t="shared" si="189"/>
        <v>-</v>
      </c>
      <c r="E1121" s="1162">
        <f t="shared" si="189"/>
        <v>0</v>
      </c>
      <c r="F1121" s="1146">
        <f t="shared" si="187"/>
        <v>0</v>
      </c>
      <c r="G1121" s="1146">
        <f t="shared" si="188"/>
        <v>0</v>
      </c>
      <c r="H1121" s="1146">
        <f>F1121-G1121</f>
        <v>0</v>
      </c>
      <c r="I1121" s="1147">
        <v>0</v>
      </c>
      <c r="J1121" s="1147">
        <v>0</v>
      </c>
      <c r="K1121" s="1146"/>
      <c r="L1121" s="1146"/>
      <c r="M1121" s="1146">
        <f>SUM(J1121:L1121)</f>
        <v>0</v>
      </c>
      <c r="N1121" s="1146">
        <f>H1121+I1121-M1121</f>
        <v>0</v>
      </c>
    </row>
    <row r="1122" spans="1:14" ht="29" outlineLevel="1" x14ac:dyDescent="0.25">
      <c r="A1122" s="1143">
        <f t="shared" si="189"/>
        <v>27</v>
      </c>
      <c r="B1122" s="1142" t="str">
        <f t="shared" si="189"/>
        <v>Various Performance Improvement related schemes for FY 2029-30 at KGSC, Pophali</v>
      </c>
      <c r="C1122" s="1143" t="str">
        <f t="shared" si="189"/>
        <v>Yet to be approved</v>
      </c>
      <c r="D1122" s="1144" t="str">
        <f t="shared" si="189"/>
        <v>-</v>
      </c>
      <c r="E1122" s="1145">
        <f t="shared" si="189"/>
        <v>0</v>
      </c>
      <c r="F1122" s="1146">
        <f t="shared" si="187"/>
        <v>0</v>
      </c>
      <c r="G1122" s="1146">
        <f t="shared" si="188"/>
        <v>0</v>
      </c>
      <c r="H1122" s="1146">
        <f>F1122-G1122</f>
        <v>0</v>
      </c>
      <c r="I1122" s="1147">
        <v>0</v>
      </c>
      <c r="J1122" s="1147">
        <v>0</v>
      </c>
      <c r="K1122" s="1146"/>
      <c r="L1122" s="1146"/>
      <c r="M1122" s="1146">
        <f>SUM(J1122:L1122)</f>
        <v>0</v>
      </c>
      <c r="N1122" s="1146">
        <f>H1122+I1122-M1122</f>
        <v>0</v>
      </c>
    </row>
    <row r="1123" spans="1:14" outlineLevel="1" x14ac:dyDescent="0.25">
      <c r="A1123" s="967">
        <f t="shared" ref="A1123:E1138" si="190">A920</f>
        <v>27.1</v>
      </c>
      <c r="B1123" s="968" t="str">
        <f t="shared" si="190"/>
        <v>Design Engineering and manufacturing, supply, erection, commissioning &amp; testing of New Pelton runner for Stage-I units (70 MW) at Stage-I&amp;II, KGSC, Pophali.</v>
      </c>
      <c r="C1123" s="967">
        <f t="shared" si="190"/>
        <v>0</v>
      </c>
      <c r="D1123" s="1052" t="str">
        <f t="shared" si="190"/>
        <v>-</v>
      </c>
      <c r="E1123" s="1162">
        <f t="shared" si="190"/>
        <v>0</v>
      </c>
      <c r="F1123" s="1146">
        <f t="shared" si="187"/>
        <v>0</v>
      </c>
      <c r="G1123" s="1146">
        <f t="shared" si="188"/>
        <v>0</v>
      </c>
      <c r="H1123" s="1146">
        <f t="shared" ref="H1123:H1186" si="191">F1123-G1123</f>
        <v>0</v>
      </c>
      <c r="I1123" s="1147">
        <v>0</v>
      </c>
      <c r="J1123" s="1147">
        <v>0</v>
      </c>
      <c r="K1123" s="1146"/>
      <c r="L1123" s="1146"/>
      <c r="M1123" s="1146">
        <f t="shared" ref="M1123:M1168" si="192">SUM(J1123:L1123)</f>
        <v>0</v>
      </c>
      <c r="N1123" s="1146">
        <f t="shared" ref="N1123:N1186" si="193">H1123+I1123-M1123</f>
        <v>0</v>
      </c>
    </row>
    <row r="1124" spans="1:14" outlineLevel="1" x14ac:dyDescent="0.25">
      <c r="A1124" s="967">
        <f t="shared" si="190"/>
        <v>27.2</v>
      </c>
      <c r="B1124" s="968" t="str">
        <f t="shared" si="190"/>
        <v xml:space="preserve">Upgradation of Generator and Generator transformer electromagnetic protection relays with numeric relays for Stage 1 &amp; 2. </v>
      </c>
      <c r="C1124" s="967">
        <f t="shared" si="190"/>
        <v>0</v>
      </c>
      <c r="D1124" s="1052" t="str">
        <f t="shared" si="190"/>
        <v>-</v>
      </c>
      <c r="E1124" s="1162">
        <f t="shared" si="190"/>
        <v>0</v>
      </c>
      <c r="F1124" s="1146">
        <f t="shared" si="187"/>
        <v>0</v>
      </c>
      <c r="G1124" s="1146">
        <f t="shared" si="188"/>
        <v>0</v>
      </c>
      <c r="H1124" s="1146">
        <f t="shared" si="191"/>
        <v>0</v>
      </c>
      <c r="I1124" s="1147">
        <v>0</v>
      </c>
      <c r="J1124" s="1147">
        <v>0</v>
      </c>
      <c r="K1124" s="1146"/>
      <c r="L1124" s="1146"/>
      <c r="M1124" s="1146">
        <f t="shared" si="192"/>
        <v>0</v>
      </c>
      <c r="N1124" s="1146">
        <f t="shared" si="193"/>
        <v>0</v>
      </c>
    </row>
    <row r="1125" spans="1:14" outlineLevel="1" x14ac:dyDescent="0.25">
      <c r="A1125" s="967">
        <f t="shared" si="190"/>
        <v>27.3</v>
      </c>
      <c r="B1125" s="968" t="str">
        <f t="shared" si="190"/>
        <v>Renovation of old system by full proof modern digital governing system, static/brushless excitation system and  generator stator and rotor winding by class 'F' insulation at St-I&amp;II</v>
      </c>
      <c r="C1125" s="967">
        <f t="shared" si="190"/>
        <v>0</v>
      </c>
      <c r="D1125" s="1052" t="str">
        <f t="shared" si="190"/>
        <v>-</v>
      </c>
      <c r="E1125" s="1162">
        <f t="shared" si="190"/>
        <v>0</v>
      </c>
      <c r="F1125" s="1146">
        <f t="shared" si="187"/>
        <v>0</v>
      </c>
      <c r="G1125" s="1146">
        <f t="shared" si="188"/>
        <v>0</v>
      </c>
      <c r="H1125" s="1146">
        <f t="shared" si="191"/>
        <v>0</v>
      </c>
      <c r="I1125" s="1147">
        <v>0</v>
      </c>
      <c r="J1125" s="1147">
        <v>0</v>
      </c>
      <c r="K1125" s="1146"/>
      <c r="L1125" s="1146"/>
      <c r="M1125" s="1146">
        <f t="shared" si="192"/>
        <v>0</v>
      </c>
      <c r="N1125" s="1146">
        <f t="shared" si="193"/>
        <v>0</v>
      </c>
    </row>
    <row r="1126" spans="1:14" outlineLevel="1" x14ac:dyDescent="0.25">
      <c r="A1126" s="967">
        <f t="shared" si="190"/>
        <v>27.4</v>
      </c>
      <c r="B1126" s="968" t="str">
        <f t="shared" si="190"/>
        <v>Design, manufacturing, supply, erection, testing and commissioning of Hydrostatic lubrication system for Units at KGSC Stage I &amp; II, Pophali.</v>
      </c>
      <c r="C1126" s="967">
        <f t="shared" si="190"/>
        <v>0</v>
      </c>
      <c r="D1126" s="1052" t="str">
        <f t="shared" si="190"/>
        <v>-</v>
      </c>
      <c r="E1126" s="1162">
        <f t="shared" si="190"/>
        <v>0</v>
      </c>
      <c r="F1126" s="1146">
        <f t="shared" si="187"/>
        <v>0</v>
      </c>
      <c r="G1126" s="1146">
        <f t="shared" si="188"/>
        <v>0</v>
      </c>
      <c r="H1126" s="1146">
        <f t="shared" si="191"/>
        <v>0</v>
      </c>
      <c r="I1126" s="1147">
        <v>0</v>
      </c>
      <c r="J1126" s="1147">
        <v>0</v>
      </c>
      <c r="K1126" s="1146"/>
      <c r="L1126" s="1146"/>
      <c r="M1126" s="1146">
        <f t="shared" si="192"/>
        <v>0</v>
      </c>
      <c r="N1126" s="1146">
        <f t="shared" si="193"/>
        <v>0</v>
      </c>
    </row>
    <row r="1127" spans="1:14" outlineLevel="1" x14ac:dyDescent="0.25">
      <c r="A1127" s="967">
        <f t="shared" si="190"/>
        <v>27.5</v>
      </c>
      <c r="B1127" s="968" t="str">
        <f t="shared" si="190"/>
        <v>Replacement of CW pumps and Motors along with starter pannel at St-I&amp;II</v>
      </c>
      <c r="C1127" s="967">
        <f t="shared" si="190"/>
        <v>0</v>
      </c>
      <c r="D1127" s="1052" t="str">
        <f t="shared" si="190"/>
        <v>-</v>
      </c>
      <c r="E1127" s="1162">
        <f t="shared" si="190"/>
        <v>0</v>
      </c>
      <c r="F1127" s="1146">
        <f t="shared" si="187"/>
        <v>0</v>
      </c>
      <c r="G1127" s="1146">
        <f t="shared" si="188"/>
        <v>0</v>
      </c>
      <c r="H1127" s="1146">
        <f t="shared" si="191"/>
        <v>0</v>
      </c>
      <c r="I1127" s="1147">
        <v>0</v>
      </c>
      <c r="J1127" s="1147">
        <v>0</v>
      </c>
      <c r="K1127" s="1146"/>
      <c r="L1127" s="1146"/>
      <c r="M1127" s="1146">
        <f t="shared" si="192"/>
        <v>0</v>
      </c>
      <c r="N1127" s="1146">
        <f t="shared" si="193"/>
        <v>0</v>
      </c>
    </row>
    <row r="1128" spans="1:14" outlineLevel="1" x14ac:dyDescent="0.25">
      <c r="A1128" s="967">
        <f t="shared" si="190"/>
        <v>27.6</v>
      </c>
      <c r="B1128" s="968" t="str">
        <f t="shared" si="190"/>
        <v>Supply of Generator air coolers (16 Nos) for Stage II Units (80 MW) at KGSC, Pophali.</v>
      </c>
      <c r="C1128" s="967">
        <f t="shared" si="190"/>
        <v>0</v>
      </c>
      <c r="D1128" s="1052" t="str">
        <f t="shared" si="190"/>
        <v>-</v>
      </c>
      <c r="E1128" s="1162">
        <f t="shared" si="190"/>
        <v>0</v>
      </c>
      <c r="F1128" s="1146">
        <f t="shared" si="187"/>
        <v>0</v>
      </c>
      <c r="G1128" s="1146">
        <f t="shared" si="188"/>
        <v>0</v>
      </c>
      <c r="H1128" s="1146">
        <f t="shared" si="191"/>
        <v>0</v>
      </c>
      <c r="I1128" s="1147">
        <v>0</v>
      </c>
      <c r="J1128" s="1147">
        <v>0</v>
      </c>
      <c r="K1128" s="1146"/>
      <c r="L1128" s="1146"/>
      <c r="M1128" s="1146">
        <f t="shared" si="192"/>
        <v>0</v>
      </c>
      <c r="N1128" s="1146">
        <f t="shared" si="193"/>
        <v>0</v>
      </c>
    </row>
    <row r="1129" spans="1:14" outlineLevel="1" x14ac:dyDescent="0.25">
      <c r="A1129" s="967">
        <f t="shared" si="190"/>
        <v>27.7</v>
      </c>
      <c r="B1129" s="968" t="str">
        <f t="shared" si="190"/>
        <v>Conversion of Stator Core Insulation &amp; Stator Winding from Class ‘B’ to Class ‘F’ for Unit No. 8 (80MW, 11KV, 375RPM, AEG Germany make) of Stage II, KGSC, Pophali on Turnkey Basis.</v>
      </c>
      <c r="C1129" s="967">
        <f t="shared" si="190"/>
        <v>0</v>
      </c>
      <c r="D1129" s="1052" t="str">
        <f t="shared" si="190"/>
        <v>-</v>
      </c>
      <c r="E1129" s="1162">
        <f t="shared" si="190"/>
        <v>0</v>
      </c>
      <c r="F1129" s="1146">
        <f t="shared" si="187"/>
        <v>0</v>
      </c>
      <c r="G1129" s="1146">
        <f t="shared" si="188"/>
        <v>0</v>
      </c>
      <c r="H1129" s="1146">
        <f t="shared" si="191"/>
        <v>0</v>
      </c>
      <c r="I1129" s="1147">
        <v>0</v>
      </c>
      <c r="J1129" s="1147">
        <v>0</v>
      </c>
      <c r="K1129" s="1146"/>
      <c r="L1129" s="1146"/>
      <c r="M1129" s="1146">
        <f t="shared" si="192"/>
        <v>0</v>
      </c>
      <c r="N1129" s="1146">
        <f t="shared" si="193"/>
        <v>0</v>
      </c>
    </row>
    <row r="1130" spans="1:14" outlineLevel="1" x14ac:dyDescent="0.25">
      <c r="A1130" s="967">
        <f t="shared" si="190"/>
        <v>27.8</v>
      </c>
      <c r="B1130" s="968" t="str">
        <f t="shared" si="190"/>
        <v>Up-gradation of existing 'B' class insulation of Generator stator to 'F' class insulation of 2X18MW Koyna Dam Power House, Koynanagar.</v>
      </c>
      <c r="C1130" s="967">
        <f t="shared" si="190"/>
        <v>0</v>
      </c>
      <c r="D1130" s="1052" t="str">
        <f t="shared" si="190"/>
        <v>-</v>
      </c>
      <c r="E1130" s="1162">
        <f t="shared" si="190"/>
        <v>0</v>
      </c>
      <c r="F1130" s="1146">
        <f t="shared" si="187"/>
        <v>0</v>
      </c>
      <c r="G1130" s="1146">
        <f t="shared" si="188"/>
        <v>0</v>
      </c>
      <c r="H1130" s="1146">
        <f t="shared" si="191"/>
        <v>0</v>
      </c>
      <c r="I1130" s="1147">
        <v>0</v>
      </c>
      <c r="J1130" s="1147">
        <v>0</v>
      </c>
      <c r="K1130" s="1146"/>
      <c r="L1130" s="1146"/>
      <c r="M1130" s="1146">
        <f t="shared" si="192"/>
        <v>0</v>
      </c>
      <c r="N1130" s="1146">
        <f t="shared" si="193"/>
        <v>0</v>
      </c>
    </row>
    <row r="1131" spans="1:14" outlineLevel="1" x14ac:dyDescent="0.25">
      <c r="A1131" s="967">
        <f t="shared" si="190"/>
        <v>27.9</v>
      </c>
      <c r="B1131" s="968" t="str">
        <f t="shared" si="190"/>
        <v>Supply and replacement of Generator air cooler system by new higher efficiency coolers for 2X18MW Koyna Dam Power House, Koynanagar.</v>
      </c>
      <c r="C1131" s="967">
        <f t="shared" si="190"/>
        <v>0</v>
      </c>
      <c r="D1131" s="1052" t="str">
        <f t="shared" si="190"/>
        <v>-</v>
      </c>
      <c r="E1131" s="1162">
        <f t="shared" si="190"/>
        <v>0</v>
      </c>
      <c r="F1131" s="1146">
        <f t="shared" si="187"/>
        <v>0</v>
      </c>
      <c r="G1131" s="1146">
        <f t="shared" si="188"/>
        <v>0</v>
      </c>
      <c r="H1131" s="1146">
        <f t="shared" si="191"/>
        <v>0</v>
      </c>
      <c r="I1131" s="1147">
        <v>0</v>
      </c>
      <c r="J1131" s="1147">
        <v>0</v>
      </c>
      <c r="K1131" s="1146"/>
      <c r="L1131" s="1146"/>
      <c r="M1131" s="1146">
        <f t="shared" si="192"/>
        <v>0</v>
      </c>
      <c r="N1131" s="1146">
        <f t="shared" si="193"/>
        <v>0</v>
      </c>
    </row>
    <row r="1132" spans="1:14" outlineLevel="1" x14ac:dyDescent="0.25">
      <c r="A1132" s="967">
        <f t="shared" si="190"/>
        <v>0</v>
      </c>
      <c r="B1132" s="968">
        <f t="shared" si="190"/>
        <v>0</v>
      </c>
      <c r="C1132" s="967">
        <f t="shared" si="190"/>
        <v>0</v>
      </c>
      <c r="D1132" s="1052" t="str">
        <f t="shared" si="190"/>
        <v>-</v>
      </c>
      <c r="E1132" s="1162">
        <f t="shared" si="190"/>
        <v>0</v>
      </c>
      <c r="F1132" s="1146">
        <f t="shared" si="187"/>
        <v>0</v>
      </c>
      <c r="G1132" s="1146">
        <f t="shared" si="188"/>
        <v>0</v>
      </c>
      <c r="H1132" s="1146">
        <f t="shared" si="191"/>
        <v>0</v>
      </c>
      <c r="I1132" s="1147">
        <v>0</v>
      </c>
      <c r="J1132" s="1147">
        <v>0</v>
      </c>
      <c r="K1132" s="1146"/>
      <c r="L1132" s="1146"/>
      <c r="M1132" s="1146">
        <f t="shared" si="192"/>
        <v>0</v>
      </c>
      <c r="N1132" s="1146">
        <f t="shared" si="193"/>
        <v>0</v>
      </c>
    </row>
    <row r="1133" spans="1:14" outlineLevel="1" x14ac:dyDescent="0.25">
      <c r="A1133" s="967">
        <f t="shared" si="190"/>
        <v>0</v>
      </c>
      <c r="B1133" s="1007" t="str">
        <f t="shared" si="190"/>
        <v>B) Non-DPR Schemes</v>
      </c>
      <c r="C1133" s="967">
        <f t="shared" si="190"/>
        <v>0</v>
      </c>
      <c r="D1133" s="1052" t="str">
        <f t="shared" si="190"/>
        <v>-</v>
      </c>
      <c r="E1133" s="1162">
        <f t="shared" si="190"/>
        <v>0</v>
      </c>
      <c r="F1133" s="1146">
        <f t="shared" si="187"/>
        <v>0</v>
      </c>
      <c r="G1133" s="1146">
        <f t="shared" si="188"/>
        <v>0</v>
      </c>
      <c r="H1133" s="1146">
        <f t="shared" si="191"/>
        <v>0</v>
      </c>
      <c r="I1133" s="1147">
        <v>0</v>
      </c>
      <c r="J1133" s="1147">
        <v>0</v>
      </c>
      <c r="K1133" s="1146"/>
      <c r="L1133" s="1146"/>
      <c r="M1133" s="1146">
        <f t="shared" si="192"/>
        <v>0</v>
      </c>
      <c r="N1133" s="1146">
        <f t="shared" si="193"/>
        <v>0</v>
      </c>
    </row>
    <row r="1134" spans="1:14" outlineLevel="1" x14ac:dyDescent="0.25">
      <c r="A1134" s="1038">
        <f t="shared" si="190"/>
        <v>1</v>
      </c>
      <c r="B1134" s="995" t="str">
        <f t="shared" si="190"/>
        <v xml:space="preserve"> &lt;Auto Transformer Oil Insulation Test kit (BDV Kit)&gt;</v>
      </c>
      <c r="C1134" s="1038" t="str">
        <f t="shared" si="190"/>
        <v>N.A.</v>
      </c>
      <c r="D1134" s="1053" t="str">
        <f t="shared" si="190"/>
        <v>-</v>
      </c>
      <c r="E1134" s="1163">
        <f t="shared" si="190"/>
        <v>0</v>
      </c>
      <c r="F1134" s="1140">
        <f t="shared" si="187"/>
        <v>3.9530000000000003E-2</v>
      </c>
      <c r="G1134" s="1140">
        <f t="shared" si="188"/>
        <v>3.9530000000000003E-2</v>
      </c>
      <c r="H1134" s="1140">
        <f t="shared" si="191"/>
        <v>0</v>
      </c>
      <c r="I1134" s="1135">
        <v>0</v>
      </c>
      <c r="J1134" s="1135">
        <v>0</v>
      </c>
      <c r="K1134" s="1140"/>
      <c r="L1134" s="1140"/>
      <c r="M1134" s="1140">
        <f t="shared" si="192"/>
        <v>0</v>
      </c>
      <c r="N1134" s="1140">
        <f t="shared" si="193"/>
        <v>0</v>
      </c>
    </row>
    <row r="1135" spans="1:14" outlineLevel="1" x14ac:dyDescent="0.25">
      <c r="A1135" s="1038">
        <f t="shared" si="190"/>
        <v>2</v>
      </c>
      <c r="B1135" s="995" t="str">
        <f t="shared" si="190"/>
        <v>&lt;Man coolers pedestal fans at KGSC,Pophali&gt;</v>
      </c>
      <c r="C1135" s="1038" t="str">
        <f t="shared" si="190"/>
        <v>N.A.</v>
      </c>
      <c r="D1135" s="1053" t="str">
        <f t="shared" si="190"/>
        <v>-</v>
      </c>
      <c r="E1135" s="1163">
        <f t="shared" si="190"/>
        <v>0</v>
      </c>
      <c r="F1135" s="1140">
        <f t="shared" si="187"/>
        <v>3.4143300000000001E-2</v>
      </c>
      <c r="G1135" s="1140">
        <f t="shared" si="188"/>
        <v>3.4143300000000001E-2</v>
      </c>
      <c r="H1135" s="1140">
        <f t="shared" si="191"/>
        <v>0</v>
      </c>
      <c r="I1135" s="1135">
        <v>0</v>
      </c>
      <c r="J1135" s="1135">
        <v>0</v>
      </c>
      <c r="K1135" s="1140"/>
      <c r="L1135" s="1140"/>
      <c r="M1135" s="1140">
        <f t="shared" si="192"/>
        <v>0</v>
      </c>
      <c r="N1135" s="1140">
        <f t="shared" si="193"/>
        <v>0</v>
      </c>
    </row>
    <row r="1136" spans="1:14" outlineLevel="1" x14ac:dyDescent="0.25">
      <c r="A1136" s="1038">
        <f t="shared" si="190"/>
        <v>3</v>
      </c>
      <c r="B1136" s="995" t="str">
        <f t="shared" si="190"/>
        <v>&lt; 5 KV Digital Insulation Tester&gt;</v>
      </c>
      <c r="C1136" s="1038" t="str">
        <f t="shared" si="190"/>
        <v>N.A.</v>
      </c>
      <c r="D1136" s="1053" t="str">
        <f t="shared" si="190"/>
        <v>-</v>
      </c>
      <c r="E1136" s="1163">
        <f t="shared" si="190"/>
        <v>0</v>
      </c>
      <c r="F1136" s="1140">
        <f t="shared" si="187"/>
        <v>2.9798000000000002E-2</v>
      </c>
      <c r="G1136" s="1140">
        <f t="shared" si="188"/>
        <v>2.9798000000000002E-2</v>
      </c>
      <c r="H1136" s="1140">
        <f t="shared" si="191"/>
        <v>0</v>
      </c>
      <c r="I1136" s="1135">
        <v>0</v>
      </c>
      <c r="J1136" s="1135">
        <v>0</v>
      </c>
      <c r="K1136" s="1140"/>
      <c r="L1136" s="1140"/>
      <c r="M1136" s="1140">
        <f t="shared" si="192"/>
        <v>0</v>
      </c>
      <c r="N1136" s="1140">
        <f t="shared" si="193"/>
        <v>0</v>
      </c>
    </row>
    <row r="1137" spans="1:14" outlineLevel="1" x14ac:dyDescent="0.25">
      <c r="A1137" s="1038">
        <f t="shared" si="190"/>
        <v>4</v>
      </c>
      <c r="B1137" s="995" t="str">
        <f t="shared" si="190"/>
        <v>&lt;Split AC Unit,Window AC  Unit,Refrigerator,Ped&gt;</v>
      </c>
      <c r="C1137" s="1038" t="str">
        <f t="shared" si="190"/>
        <v>N.A.</v>
      </c>
      <c r="D1137" s="1053" t="str">
        <f t="shared" si="190"/>
        <v>-</v>
      </c>
      <c r="E1137" s="1163">
        <f t="shared" si="190"/>
        <v>0</v>
      </c>
      <c r="F1137" s="1140">
        <f t="shared" si="187"/>
        <v>1.7857399999999999E-2</v>
      </c>
      <c r="G1137" s="1140">
        <f t="shared" si="188"/>
        <v>1.7857399999999999E-2</v>
      </c>
      <c r="H1137" s="1140">
        <f t="shared" si="191"/>
        <v>0</v>
      </c>
      <c r="I1137" s="1135">
        <v>0</v>
      </c>
      <c r="J1137" s="1135">
        <v>0</v>
      </c>
      <c r="K1137" s="1140"/>
      <c r="L1137" s="1140"/>
      <c r="M1137" s="1140">
        <f t="shared" si="192"/>
        <v>0</v>
      </c>
      <c r="N1137" s="1140">
        <f t="shared" si="193"/>
        <v>0</v>
      </c>
    </row>
    <row r="1138" spans="1:14" outlineLevel="1" x14ac:dyDescent="0.25">
      <c r="A1138" s="1038">
        <f t="shared" si="190"/>
        <v>5</v>
      </c>
      <c r="B1138" s="995" t="str">
        <f t="shared" si="190"/>
        <v>&lt;Earth Resistance Tester at ,Pophali. TIC STAGE IV&gt;</v>
      </c>
      <c r="C1138" s="1038" t="str">
        <f t="shared" si="190"/>
        <v>N.A.</v>
      </c>
      <c r="D1138" s="1053" t="str">
        <f t="shared" si="190"/>
        <v>-</v>
      </c>
      <c r="E1138" s="1163">
        <f t="shared" si="190"/>
        <v>0</v>
      </c>
      <c r="F1138" s="1140">
        <f t="shared" si="187"/>
        <v>1.6838599999999999E-2</v>
      </c>
      <c r="G1138" s="1140">
        <f t="shared" si="188"/>
        <v>1.6838599999999999E-2</v>
      </c>
      <c r="H1138" s="1140">
        <f t="shared" si="191"/>
        <v>0</v>
      </c>
      <c r="I1138" s="1135">
        <v>0</v>
      </c>
      <c r="J1138" s="1135">
        <v>0</v>
      </c>
      <c r="K1138" s="1140"/>
      <c r="L1138" s="1140"/>
      <c r="M1138" s="1140">
        <f t="shared" si="192"/>
        <v>0</v>
      </c>
      <c r="N1138" s="1140">
        <f t="shared" si="193"/>
        <v>0</v>
      </c>
    </row>
    <row r="1139" spans="1:14" outlineLevel="1" x14ac:dyDescent="0.25">
      <c r="A1139" s="1038">
        <f t="shared" ref="A1139:E1154" si="194">A936</f>
        <v>6</v>
      </c>
      <c r="B1139" s="995" t="str">
        <f t="shared" si="194"/>
        <v>&lt;Tools and Tackles at St-IV,KGSC,Pophali&gt;</v>
      </c>
      <c r="C1139" s="1038" t="str">
        <f t="shared" si="194"/>
        <v>N.A.</v>
      </c>
      <c r="D1139" s="1053" t="str">
        <f t="shared" si="194"/>
        <v>-</v>
      </c>
      <c r="E1139" s="1163">
        <f t="shared" si="194"/>
        <v>0</v>
      </c>
      <c r="F1139" s="1140">
        <f t="shared" si="187"/>
        <v>3.4609399999999998E-2</v>
      </c>
      <c r="G1139" s="1140">
        <f t="shared" si="188"/>
        <v>3.4609399999999998E-2</v>
      </c>
      <c r="H1139" s="1140">
        <f t="shared" si="191"/>
        <v>0</v>
      </c>
      <c r="I1139" s="1135">
        <v>0</v>
      </c>
      <c r="J1139" s="1135">
        <v>0</v>
      </c>
      <c r="K1139" s="1140"/>
      <c r="L1139" s="1140"/>
      <c r="M1139" s="1140">
        <f t="shared" si="192"/>
        <v>0</v>
      </c>
      <c r="N1139" s="1140">
        <f t="shared" si="193"/>
        <v>0</v>
      </c>
    </row>
    <row r="1140" spans="1:14" outlineLevel="1" x14ac:dyDescent="0.25">
      <c r="A1140" s="1038">
        <f t="shared" si="194"/>
        <v>7</v>
      </c>
      <c r="B1140" s="995" t="str">
        <f t="shared" si="194"/>
        <v>&lt;New portable Fire Fighting Diesel Pumps for Dewatering&gt;</v>
      </c>
      <c r="C1140" s="1038" t="str">
        <f t="shared" si="194"/>
        <v>N.A.</v>
      </c>
      <c r="D1140" s="1053" t="str">
        <f t="shared" si="194"/>
        <v>-</v>
      </c>
      <c r="E1140" s="1163">
        <f t="shared" si="194"/>
        <v>0</v>
      </c>
      <c r="F1140" s="1140">
        <f t="shared" si="187"/>
        <v>9.6969600000000003E-2</v>
      </c>
      <c r="G1140" s="1140">
        <f t="shared" si="188"/>
        <v>9.6969600000000003E-2</v>
      </c>
      <c r="H1140" s="1140">
        <f t="shared" si="191"/>
        <v>0</v>
      </c>
      <c r="I1140" s="1135">
        <v>0</v>
      </c>
      <c r="J1140" s="1135">
        <v>0</v>
      </c>
      <c r="K1140" s="1140"/>
      <c r="L1140" s="1140"/>
      <c r="M1140" s="1140">
        <f t="shared" si="192"/>
        <v>0</v>
      </c>
      <c r="N1140" s="1140">
        <f t="shared" si="193"/>
        <v>0</v>
      </c>
    </row>
    <row r="1141" spans="1:14" outlineLevel="1" x14ac:dyDescent="0.25">
      <c r="A1141" s="1038">
        <f t="shared" si="194"/>
        <v>8</v>
      </c>
      <c r="B1141" s="995" t="str">
        <f t="shared" si="194"/>
        <v>&lt;Visitors chairs for, Pophali KGSC&gt;</v>
      </c>
      <c r="C1141" s="1038" t="str">
        <f t="shared" si="194"/>
        <v>N.A.</v>
      </c>
      <c r="D1141" s="1053" t="str">
        <f t="shared" si="194"/>
        <v>-</v>
      </c>
      <c r="E1141" s="1163">
        <f t="shared" si="194"/>
        <v>0</v>
      </c>
      <c r="F1141" s="1140">
        <f t="shared" si="187"/>
        <v>3.3187500000000002E-2</v>
      </c>
      <c r="G1141" s="1140">
        <f t="shared" si="188"/>
        <v>3.3187500000000002E-2</v>
      </c>
      <c r="H1141" s="1140">
        <f t="shared" si="191"/>
        <v>0</v>
      </c>
      <c r="I1141" s="1135">
        <v>0</v>
      </c>
      <c r="J1141" s="1135">
        <v>0</v>
      </c>
      <c r="K1141" s="1140"/>
      <c r="L1141" s="1140"/>
      <c r="M1141" s="1140">
        <f t="shared" si="192"/>
        <v>0</v>
      </c>
      <c r="N1141" s="1140">
        <f t="shared" si="193"/>
        <v>0</v>
      </c>
    </row>
    <row r="1142" spans="1:14" outlineLevel="1" x14ac:dyDescent="0.25">
      <c r="A1142" s="1038">
        <f t="shared" si="194"/>
        <v>9</v>
      </c>
      <c r="B1142" s="995" t="str">
        <f t="shared" si="194"/>
        <v>&lt;Installation of new racks inside various/new slotted angle racks &gt;</v>
      </c>
      <c r="C1142" s="1038" t="str">
        <f t="shared" si="194"/>
        <v>N.A.</v>
      </c>
      <c r="D1142" s="1053" t="str">
        <f t="shared" si="194"/>
        <v>-</v>
      </c>
      <c r="E1142" s="1163">
        <f t="shared" si="194"/>
        <v>0</v>
      </c>
      <c r="F1142" s="1140">
        <f t="shared" si="187"/>
        <v>3.9648000000000003E-2</v>
      </c>
      <c r="G1142" s="1140">
        <f t="shared" si="188"/>
        <v>3.9648000000000003E-2</v>
      </c>
      <c r="H1142" s="1140">
        <f t="shared" si="191"/>
        <v>0</v>
      </c>
      <c r="I1142" s="1135">
        <v>0</v>
      </c>
      <c r="J1142" s="1135">
        <v>0</v>
      </c>
      <c r="K1142" s="1140"/>
      <c r="L1142" s="1140"/>
      <c r="M1142" s="1140">
        <f t="shared" si="192"/>
        <v>0</v>
      </c>
      <c r="N1142" s="1140">
        <f t="shared" si="193"/>
        <v>0</v>
      </c>
    </row>
    <row r="1143" spans="1:14" outlineLevel="1" x14ac:dyDescent="0.25">
      <c r="A1143" s="1038">
        <f t="shared" si="194"/>
        <v>10</v>
      </c>
      <c r="B1143" s="995" t="str">
        <f t="shared" si="194"/>
        <v>&lt;Supply of chairs for KGSC, Pophali&gt;</v>
      </c>
      <c r="C1143" s="1038" t="str">
        <f t="shared" si="194"/>
        <v>N.A.</v>
      </c>
      <c r="D1143" s="1053" t="str">
        <f t="shared" si="194"/>
        <v>-</v>
      </c>
      <c r="E1143" s="1163">
        <f t="shared" si="194"/>
        <v>0</v>
      </c>
      <c r="F1143" s="1140">
        <f t="shared" si="187"/>
        <v>4.4238199999999998E-2</v>
      </c>
      <c r="G1143" s="1140">
        <f t="shared" si="188"/>
        <v>4.4238199999999998E-2</v>
      </c>
      <c r="H1143" s="1140">
        <f t="shared" si="191"/>
        <v>0</v>
      </c>
      <c r="I1143" s="1135">
        <v>0</v>
      </c>
      <c r="J1143" s="1135">
        <v>0</v>
      </c>
      <c r="K1143" s="1140"/>
      <c r="L1143" s="1140"/>
      <c r="M1143" s="1140">
        <f t="shared" si="192"/>
        <v>0</v>
      </c>
      <c r="N1143" s="1140">
        <f t="shared" si="193"/>
        <v>0</v>
      </c>
    </row>
    <row r="1144" spans="1:14" outlineLevel="1" x14ac:dyDescent="0.25">
      <c r="A1144" s="1038">
        <f t="shared" si="194"/>
        <v>11</v>
      </c>
      <c r="B1144" s="995" t="str">
        <f t="shared" si="194"/>
        <v>&lt;Laser Jet NetwoksPrinters at KGSC, Pophali&gt;</v>
      </c>
      <c r="C1144" s="1038" t="str">
        <f t="shared" si="194"/>
        <v>N.A.</v>
      </c>
      <c r="D1144" s="1053" t="str">
        <f t="shared" si="194"/>
        <v>-</v>
      </c>
      <c r="E1144" s="1163">
        <f t="shared" si="194"/>
        <v>0</v>
      </c>
      <c r="F1144" s="1140">
        <f t="shared" si="187"/>
        <v>8.4074999999999997E-2</v>
      </c>
      <c r="G1144" s="1140">
        <f t="shared" si="188"/>
        <v>8.4074999999999997E-2</v>
      </c>
      <c r="H1144" s="1140">
        <f t="shared" si="191"/>
        <v>0</v>
      </c>
      <c r="I1144" s="1135">
        <v>0</v>
      </c>
      <c r="J1144" s="1135">
        <v>0</v>
      </c>
      <c r="K1144" s="1140"/>
      <c r="L1144" s="1140"/>
      <c r="M1144" s="1140">
        <f t="shared" si="192"/>
        <v>0</v>
      </c>
      <c r="N1144" s="1140">
        <f t="shared" si="193"/>
        <v>0</v>
      </c>
    </row>
    <row r="1145" spans="1:14" outlineLevel="1" x14ac:dyDescent="0.25">
      <c r="A1145" s="1038">
        <f t="shared" si="194"/>
        <v>12</v>
      </c>
      <c r="B1145" s="995" t="str">
        <f t="shared" si="194"/>
        <v>&lt;Night Vision Binoculars&gt;</v>
      </c>
      <c r="C1145" s="1038" t="str">
        <f t="shared" si="194"/>
        <v>N.A.</v>
      </c>
      <c r="D1145" s="1053" t="str">
        <f t="shared" si="194"/>
        <v>-</v>
      </c>
      <c r="E1145" s="1163">
        <f t="shared" si="194"/>
        <v>0</v>
      </c>
      <c r="F1145" s="1140">
        <f t="shared" si="187"/>
        <v>2.34112E-2</v>
      </c>
      <c r="G1145" s="1140">
        <f t="shared" si="188"/>
        <v>2.34112E-2</v>
      </c>
      <c r="H1145" s="1140">
        <f t="shared" si="191"/>
        <v>0</v>
      </c>
      <c r="I1145" s="1135">
        <v>0</v>
      </c>
      <c r="J1145" s="1135">
        <v>0</v>
      </c>
      <c r="K1145" s="1140"/>
      <c r="L1145" s="1140"/>
      <c r="M1145" s="1140">
        <f t="shared" si="192"/>
        <v>0</v>
      </c>
      <c r="N1145" s="1140">
        <f t="shared" si="193"/>
        <v>0</v>
      </c>
    </row>
    <row r="1146" spans="1:14" outlineLevel="1" x14ac:dyDescent="0.25">
      <c r="A1146" s="1038">
        <f t="shared" si="194"/>
        <v>13</v>
      </c>
      <c r="B1146" s="995" t="str">
        <f t="shared" si="194"/>
        <v>&lt;TATA Star Bus-32 seater LCV MH08-9358&gt;</v>
      </c>
      <c r="C1146" s="1038" t="str">
        <f t="shared" si="194"/>
        <v>N.A.</v>
      </c>
      <c r="D1146" s="1053" t="str">
        <f t="shared" si="194"/>
        <v>-</v>
      </c>
      <c r="E1146" s="1163">
        <f t="shared" si="194"/>
        <v>0</v>
      </c>
      <c r="F1146" s="1140">
        <f t="shared" si="187"/>
        <v>0</v>
      </c>
      <c r="G1146" s="1140">
        <f t="shared" si="188"/>
        <v>0</v>
      </c>
      <c r="H1146" s="1140">
        <f t="shared" si="191"/>
        <v>0</v>
      </c>
      <c r="I1146" s="1135">
        <v>0</v>
      </c>
      <c r="J1146" s="1135">
        <v>0</v>
      </c>
      <c r="K1146" s="1140"/>
      <c r="L1146" s="1140"/>
      <c r="M1146" s="1140">
        <f t="shared" si="192"/>
        <v>0</v>
      </c>
      <c r="N1146" s="1140">
        <f t="shared" si="193"/>
        <v>0</v>
      </c>
    </row>
    <row r="1147" spans="1:14" outlineLevel="1" x14ac:dyDescent="0.25">
      <c r="A1147" s="1038">
        <f t="shared" si="194"/>
        <v>14</v>
      </c>
      <c r="B1147" s="995" t="str">
        <f t="shared" si="194"/>
        <v>&lt;TATA Star Bus-32 seater LCV MH08-9359&gt;</v>
      </c>
      <c r="C1147" s="1038" t="str">
        <f t="shared" si="194"/>
        <v>N.A.</v>
      </c>
      <c r="D1147" s="1053" t="str">
        <f t="shared" si="194"/>
        <v>-</v>
      </c>
      <c r="E1147" s="1163">
        <f t="shared" si="194"/>
        <v>0</v>
      </c>
      <c r="F1147" s="1140">
        <f t="shared" si="187"/>
        <v>0</v>
      </c>
      <c r="G1147" s="1140">
        <f t="shared" si="188"/>
        <v>0</v>
      </c>
      <c r="H1147" s="1140">
        <f t="shared" si="191"/>
        <v>0</v>
      </c>
      <c r="I1147" s="1135">
        <v>0</v>
      </c>
      <c r="J1147" s="1135">
        <v>0</v>
      </c>
      <c r="K1147" s="1140"/>
      <c r="L1147" s="1140"/>
      <c r="M1147" s="1140">
        <f t="shared" si="192"/>
        <v>0</v>
      </c>
      <c r="N1147" s="1140">
        <f t="shared" si="193"/>
        <v>0</v>
      </c>
    </row>
    <row r="1148" spans="1:14" outlineLevel="1" x14ac:dyDescent="0.25">
      <c r="A1148" s="1038">
        <f t="shared" si="194"/>
        <v>15</v>
      </c>
      <c r="B1148" s="995" t="str">
        <f t="shared" si="194"/>
        <v>&lt;Vehicle No.MH 08-9401 TATA Star Bus 32 seater&gt;</v>
      </c>
      <c r="C1148" s="1038" t="str">
        <f t="shared" si="194"/>
        <v>N.A.</v>
      </c>
      <c r="D1148" s="1053" t="str">
        <f t="shared" si="194"/>
        <v>-</v>
      </c>
      <c r="E1148" s="1163">
        <f t="shared" si="194"/>
        <v>0</v>
      </c>
      <c r="F1148" s="1140">
        <f t="shared" si="187"/>
        <v>0</v>
      </c>
      <c r="G1148" s="1140">
        <f t="shared" si="188"/>
        <v>0</v>
      </c>
      <c r="H1148" s="1140">
        <f t="shared" si="191"/>
        <v>0</v>
      </c>
      <c r="I1148" s="1135">
        <v>0</v>
      </c>
      <c r="J1148" s="1135">
        <v>0</v>
      </c>
      <c r="K1148" s="1140"/>
      <c r="L1148" s="1140"/>
      <c r="M1148" s="1140">
        <f t="shared" si="192"/>
        <v>0</v>
      </c>
      <c r="N1148" s="1140">
        <f t="shared" si="193"/>
        <v>0</v>
      </c>
    </row>
    <row r="1149" spans="1:14" outlineLevel="1" x14ac:dyDescent="0.25">
      <c r="A1149" s="1038">
        <f t="shared" si="194"/>
        <v>16</v>
      </c>
      <c r="B1149" s="995" t="str">
        <f t="shared" si="194"/>
        <v xml:space="preserve"> &lt;Not in use DCM Toyato Bus MH-1&gt;</v>
      </c>
      <c r="C1149" s="1038" t="str">
        <f t="shared" si="194"/>
        <v>N.A.</v>
      </c>
      <c r="D1149" s="1053" t="str">
        <f t="shared" si="194"/>
        <v>-</v>
      </c>
      <c r="E1149" s="1163">
        <f t="shared" si="194"/>
        <v>0</v>
      </c>
      <c r="F1149" s="1140">
        <f t="shared" si="187"/>
        <v>0</v>
      </c>
      <c r="G1149" s="1140">
        <f t="shared" si="188"/>
        <v>0</v>
      </c>
      <c r="H1149" s="1140">
        <f t="shared" si="191"/>
        <v>0</v>
      </c>
      <c r="I1149" s="1135">
        <v>0</v>
      </c>
      <c r="J1149" s="1135">
        <v>0</v>
      </c>
      <c r="K1149" s="1140"/>
      <c r="L1149" s="1140"/>
      <c r="M1149" s="1140">
        <f t="shared" si="192"/>
        <v>0</v>
      </c>
      <c r="N1149" s="1140">
        <f t="shared" si="193"/>
        <v>0</v>
      </c>
    </row>
    <row r="1150" spans="1:14" outlineLevel="1" x14ac:dyDescent="0.25">
      <c r="A1150" s="1038">
        <f t="shared" si="194"/>
        <v>17</v>
      </c>
      <c r="B1150" s="995" t="str">
        <f t="shared" si="194"/>
        <v xml:space="preserve"> &lt;Not in use DCM Toyato Mini Bus&gt;</v>
      </c>
      <c r="C1150" s="1038" t="str">
        <f t="shared" si="194"/>
        <v>N.A.</v>
      </c>
      <c r="D1150" s="1053" t="str">
        <f t="shared" si="194"/>
        <v>-</v>
      </c>
      <c r="E1150" s="1163">
        <f t="shared" si="194"/>
        <v>0</v>
      </c>
      <c r="F1150" s="1140">
        <f t="shared" si="187"/>
        <v>0</v>
      </c>
      <c r="G1150" s="1140">
        <f t="shared" si="188"/>
        <v>0</v>
      </c>
      <c r="H1150" s="1140">
        <f t="shared" si="191"/>
        <v>0</v>
      </c>
      <c r="I1150" s="1135">
        <v>0</v>
      </c>
      <c r="J1150" s="1135">
        <v>0</v>
      </c>
      <c r="K1150" s="1140"/>
      <c r="L1150" s="1140"/>
      <c r="M1150" s="1140">
        <f t="shared" si="192"/>
        <v>0</v>
      </c>
      <c r="N1150" s="1140">
        <f t="shared" si="193"/>
        <v>0</v>
      </c>
    </row>
    <row r="1151" spans="1:14" outlineLevel="1" x14ac:dyDescent="0.25">
      <c r="A1151" s="1038">
        <f t="shared" si="194"/>
        <v>18</v>
      </c>
      <c r="B1151" s="995" t="str">
        <f t="shared" si="194"/>
        <v>&lt;Digital Multimeters, Clamp Meter &amp; Insulation resistance tester for TIC, Stage I&amp;II, Pophali&gt;</v>
      </c>
      <c r="C1151" s="1038" t="str">
        <f t="shared" si="194"/>
        <v>N.A.</v>
      </c>
      <c r="D1151" s="1053" t="str">
        <f t="shared" si="194"/>
        <v>-</v>
      </c>
      <c r="E1151" s="1163">
        <f t="shared" si="194"/>
        <v>0</v>
      </c>
      <c r="F1151" s="1140">
        <f t="shared" si="187"/>
        <v>2.8927700000000001E-2</v>
      </c>
      <c r="G1151" s="1140">
        <f t="shared" si="188"/>
        <v>2.8927700000000001E-2</v>
      </c>
      <c r="H1151" s="1140">
        <f t="shared" si="191"/>
        <v>0</v>
      </c>
      <c r="I1151" s="1135">
        <v>0</v>
      </c>
      <c r="J1151" s="1135">
        <v>0</v>
      </c>
      <c r="K1151" s="1140"/>
      <c r="L1151" s="1140"/>
      <c r="M1151" s="1140">
        <f t="shared" si="192"/>
        <v>0</v>
      </c>
      <c r="N1151" s="1140">
        <f t="shared" si="193"/>
        <v>0</v>
      </c>
    </row>
    <row r="1152" spans="1:14" outlineLevel="1" x14ac:dyDescent="0.25">
      <c r="A1152" s="1038">
        <f t="shared" si="194"/>
        <v>19</v>
      </c>
      <c r="B1152" s="995" t="str">
        <f t="shared" si="194"/>
        <v>&lt;Transformer Winding resistance measurement kit at Stage-III,  Alore&gt;</v>
      </c>
      <c r="C1152" s="1038" t="str">
        <f t="shared" si="194"/>
        <v>N.A.</v>
      </c>
      <c r="D1152" s="1053" t="str">
        <f t="shared" si="194"/>
        <v>-</v>
      </c>
      <c r="E1152" s="1163">
        <f t="shared" si="194"/>
        <v>0</v>
      </c>
      <c r="F1152" s="1140">
        <f t="shared" si="187"/>
        <v>2.4337500000000001E-2</v>
      </c>
      <c r="G1152" s="1140">
        <f t="shared" si="188"/>
        <v>2.4337500000000001E-2</v>
      </c>
      <c r="H1152" s="1140">
        <f t="shared" si="191"/>
        <v>0</v>
      </c>
      <c r="I1152" s="1135">
        <v>0</v>
      </c>
      <c r="J1152" s="1135">
        <v>0</v>
      </c>
      <c r="K1152" s="1140"/>
      <c r="L1152" s="1140"/>
      <c r="M1152" s="1140">
        <f t="shared" si="192"/>
        <v>0</v>
      </c>
      <c r="N1152" s="1140">
        <f t="shared" si="193"/>
        <v>0</v>
      </c>
    </row>
    <row r="1153" spans="1:14" outlineLevel="1" x14ac:dyDescent="0.25">
      <c r="A1153" s="1038">
        <f t="shared" si="194"/>
        <v>20</v>
      </c>
      <c r="B1153" s="995" t="str">
        <f t="shared" si="194"/>
        <v>&lt;Multifunc A3 Scanner &amp; all in one A4 laser printer Technical Purchase , Account Section, H.R. ,MPD&gt;</v>
      </c>
      <c r="C1153" s="1038" t="str">
        <f t="shared" si="194"/>
        <v>N.A.</v>
      </c>
      <c r="D1153" s="1053" t="str">
        <f t="shared" si="194"/>
        <v>-</v>
      </c>
      <c r="E1153" s="1163">
        <f t="shared" si="194"/>
        <v>0</v>
      </c>
      <c r="F1153" s="1140">
        <f t="shared" si="187"/>
        <v>3.2520800000000002E-2</v>
      </c>
      <c r="G1153" s="1140">
        <f t="shared" si="188"/>
        <v>3.2520800000000002E-2</v>
      </c>
      <c r="H1153" s="1140">
        <f t="shared" si="191"/>
        <v>0</v>
      </c>
      <c r="I1153" s="1135">
        <v>0</v>
      </c>
      <c r="J1153" s="1135">
        <v>0</v>
      </c>
      <c r="K1153" s="1140"/>
      <c r="L1153" s="1140"/>
      <c r="M1153" s="1140">
        <f t="shared" si="192"/>
        <v>0</v>
      </c>
      <c r="N1153" s="1140">
        <f t="shared" si="193"/>
        <v>0</v>
      </c>
    </row>
    <row r="1154" spans="1:14" outlineLevel="1" x14ac:dyDescent="0.25">
      <c r="A1154" s="1038">
        <f t="shared" si="194"/>
        <v>21</v>
      </c>
      <c r="B1154" s="995" t="str">
        <f t="shared" si="194"/>
        <v>&lt;Temperature Calibrator at St-IV, KGSC,Pophali&gt;</v>
      </c>
      <c r="C1154" s="1038" t="str">
        <f t="shared" si="194"/>
        <v>N.A.</v>
      </c>
      <c r="D1154" s="1053" t="str">
        <f t="shared" si="194"/>
        <v>-</v>
      </c>
      <c r="E1154" s="1163">
        <f t="shared" si="194"/>
        <v>0</v>
      </c>
      <c r="F1154" s="1140">
        <f t="shared" si="187"/>
        <v>1.2272E-2</v>
      </c>
      <c r="G1154" s="1140">
        <f t="shared" si="188"/>
        <v>1.2272E-2</v>
      </c>
      <c r="H1154" s="1140">
        <f t="shared" si="191"/>
        <v>0</v>
      </c>
      <c r="I1154" s="1135">
        <v>0</v>
      </c>
      <c r="J1154" s="1135">
        <v>0</v>
      </c>
      <c r="K1154" s="1140"/>
      <c r="L1154" s="1140"/>
      <c r="M1154" s="1140">
        <f t="shared" si="192"/>
        <v>0</v>
      </c>
      <c r="N1154" s="1140">
        <f t="shared" si="193"/>
        <v>0</v>
      </c>
    </row>
    <row r="1155" spans="1:14" outlineLevel="1" x14ac:dyDescent="0.25">
      <c r="A1155" s="1038">
        <f t="shared" ref="A1155:E1170" si="195">A952</f>
        <v>22</v>
      </c>
      <c r="B1155" s="995" t="str">
        <f t="shared" si="195"/>
        <v>&lt; 1 no. new departmental car Maruti Sweft Desire for conveyance of Chief Engr&gt;</v>
      </c>
      <c r="C1155" s="1038" t="str">
        <f t="shared" si="195"/>
        <v>N.A.</v>
      </c>
      <c r="D1155" s="1053" t="str">
        <f t="shared" si="195"/>
        <v>-</v>
      </c>
      <c r="E1155" s="1163">
        <f t="shared" si="195"/>
        <v>0</v>
      </c>
      <c r="F1155" s="1140">
        <f t="shared" si="187"/>
        <v>7.7924499999999994E-2</v>
      </c>
      <c r="G1155" s="1140">
        <f t="shared" si="188"/>
        <v>7.7924499999999994E-2</v>
      </c>
      <c r="H1155" s="1140">
        <f t="shared" si="191"/>
        <v>0</v>
      </c>
      <c r="I1155" s="1135">
        <v>0</v>
      </c>
      <c r="J1155" s="1135">
        <v>0</v>
      </c>
      <c r="K1155" s="1140"/>
      <c r="L1155" s="1140"/>
      <c r="M1155" s="1140">
        <f t="shared" si="192"/>
        <v>0</v>
      </c>
      <c r="N1155" s="1140">
        <f t="shared" si="193"/>
        <v>0</v>
      </c>
    </row>
    <row r="1156" spans="1:14" outlineLevel="1" x14ac:dyDescent="0.25">
      <c r="A1156" s="1038">
        <f t="shared" si="195"/>
        <v>23</v>
      </c>
      <c r="B1156" s="995" t="str">
        <f t="shared" si="195"/>
        <v>&lt;Hitachi A/c Two.NO.VIP Rest House&gt;</v>
      </c>
      <c r="C1156" s="1038" t="str">
        <f t="shared" si="195"/>
        <v>N.A.</v>
      </c>
      <c r="D1156" s="1053" t="str">
        <f t="shared" si="195"/>
        <v>-</v>
      </c>
      <c r="E1156" s="1163">
        <f t="shared" si="195"/>
        <v>0</v>
      </c>
      <c r="F1156" s="1140">
        <f t="shared" si="187"/>
        <v>8.0000000000000002E-3</v>
      </c>
      <c r="G1156" s="1140">
        <f t="shared" si="188"/>
        <v>8.0000000000000002E-3</v>
      </c>
      <c r="H1156" s="1140">
        <f t="shared" si="191"/>
        <v>0</v>
      </c>
      <c r="I1156" s="1135">
        <v>0</v>
      </c>
      <c r="J1156" s="1135">
        <v>0</v>
      </c>
      <c r="K1156" s="1140"/>
      <c r="L1156" s="1140"/>
      <c r="M1156" s="1140">
        <f t="shared" si="192"/>
        <v>0</v>
      </c>
      <c r="N1156" s="1140">
        <f t="shared" si="193"/>
        <v>0</v>
      </c>
    </row>
    <row r="1157" spans="1:14" outlineLevel="1" x14ac:dyDescent="0.25">
      <c r="A1157" s="1038">
        <f t="shared" si="195"/>
        <v>24</v>
      </c>
      <c r="B1157" s="995" t="str">
        <f t="shared" si="195"/>
        <v>&lt;Inverter Split AC Unit, Desert Coolers Water Coolers for KGSC, Pophali&gt;</v>
      </c>
      <c r="C1157" s="1038" t="str">
        <f t="shared" si="195"/>
        <v>N.A.</v>
      </c>
      <c r="D1157" s="1053" t="str">
        <f t="shared" si="195"/>
        <v>-</v>
      </c>
      <c r="E1157" s="1163">
        <f t="shared" si="195"/>
        <v>0</v>
      </c>
      <c r="F1157" s="1140">
        <f t="shared" si="187"/>
        <v>7.0799000000000001E-3</v>
      </c>
      <c r="G1157" s="1140">
        <f t="shared" si="188"/>
        <v>7.0799000000000001E-3</v>
      </c>
      <c r="H1157" s="1140">
        <f t="shared" si="191"/>
        <v>0</v>
      </c>
      <c r="I1157" s="1135">
        <v>0</v>
      </c>
      <c r="J1157" s="1135">
        <v>0</v>
      </c>
      <c r="K1157" s="1140"/>
      <c r="L1157" s="1140"/>
      <c r="M1157" s="1140">
        <f t="shared" si="192"/>
        <v>0</v>
      </c>
      <c r="N1157" s="1140">
        <f t="shared" si="193"/>
        <v>0</v>
      </c>
    </row>
    <row r="1158" spans="1:14" outlineLevel="1" x14ac:dyDescent="0.25">
      <c r="A1158" s="1038">
        <f t="shared" si="195"/>
        <v>25</v>
      </c>
      <c r="B1158" s="995" t="str">
        <f t="shared" si="195"/>
        <v>&lt;Advanced ISDN EPABX system for Koyna Generating St ntercom Telephone Advanced ISDN EPABX system for Koyna Generating Station Complex&gt;</v>
      </c>
      <c r="C1158" s="1038" t="str">
        <f t="shared" si="195"/>
        <v>N.A.</v>
      </c>
      <c r="D1158" s="1053" t="str">
        <f t="shared" si="195"/>
        <v>-</v>
      </c>
      <c r="E1158" s="1163">
        <f t="shared" si="195"/>
        <v>0</v>
      </c>
      <c r="F1158" s="1140">
        <f t="shared" si="187"/>
        <v>2.9644799999999999E-2</v>
      </c>
      <c r="G1158" s="1140">
        <f t="shared" si="188"/>
        <v>2.9644799999999999E-2</v>
      </c>
      <c r="H1158" s="1140">
        <f t="shared" si="191"/>
        <v>0</v>
      </c>
      <c r="I1158" s="1135">
        <v>0</v>
      </c>
      <c r="J1158" s="1135">
        <v>0</v>
      </c>
      <c r="K1158" s="1140"/>
      <c r="L1158" s="1140"/>
      <c r="M1158" s="1140">
        <f t="shared" si="192"/>
        <v>0</v>
      </c>
      <c r="N1158" s="1140">
        <f t="shared" si="193"/>
        <v>0</v>
      </c>
    </row>
    <row r="1159" spans="1:14" outlineLevel="1" x14ac:dyDescent="0.25">
      <c r="A1159" s="1038">
        <f t="shared" si="195"/>
        <v>26</v>
      </c>
      <c r="B1159" s="995" t="str">
        <f t="shared" si="195"/>
        <v>&lt;TATA Sumo MH-14/9763 1 No&gt;</v>
      </c>
      <c r="C1159" s="1038" t="str">
        <f t="shared" si="195"/>
        <v>N.A.</v>
      </c>
      <c r="D1159" s="1053" t="str">
        <f t="shared" si="195"/>
        <v>-</v>
      </c>
      <c r="E1159" s="1163">
        <f t="shared" si="195"/>
        <v>0</v>
      </c>
      <c r="F1159" s="1140">
        <f t="shared" si="187"/>
        <v>4.1196799999999999E-2</v>
      </c>
      <c r="G1159" s="1140">
        <f t="shared" si="188"/>
        <v>4.1196799999999999E-2</v>
      </c>
      <c r="H1159" s="1140">
        <f t="shared" si="191"/>
        <v>0</v>
      </c>
      <c r="I1159" s="1135">
        <v>0</v>
      </c>
      <c r="J1159" s="1135">
        <v>0</v>
      </c>
      <c r="K1159" s="1140"/>
      <c r="L1159" s="1140"/>
      <c r="M1159" s="1140">
        <f t="shared" si="192"/>
        <v>0</v>
      </c>
      <c r="N1159" s="1140">
        <f t="shared" si="193"/>
        <v>0</v>
      </c>
    </row>
    <row r="1160" spans="1:14" outlineLevel="1" x14ac:dyDescent="0.25">
      <c r="A1160" s="1038">
        <f t="shared" si="195"/>
        <v>27</v>
      </c>
      <c r="B1160" s="995" t="str">
        <f t="shared" si="195"/>
        <v>&lt;Ambulance TATA make MH-31/4475 1 No&gt;</v>
      </c>
      <c r="C1160" s="1038" t="str">
        <f t="shared" si="195"/>
        <v>N.A.</v>
      </c>
      <c r="D1160" s="1053" t="str">
        <f t="shared" si="195"/>
        <v>-</v>
      </c>
      <c r="E1160" s="1163">
        <f t="shared" si="195"/>
        <v>0</v>
      </c>
      <c r="F1160" s="1140">
        <f t="shared" ref="F1160:F1222" si="196">F957+I957</f>
        <v>3.6143000000000002E-2</v>
      </c>
      <c r="G1160" s="1140">
        <f t="shared" ref="G1160:G1222" si="197">G957+M957</f>
        <v>3.6143000000000002E-2</v>
      </c>
      <c r="H1160" s="1140">
        <f t="shared" si="191"/>
        <v>0</v>
      </c>
      <c r="I1160" s="1135">
        <v>0</v>
      </c>
      <c r="J1160" s="1135">
        <v>0</v>
      </c>
      <c r="K1160" s="1140"/>
      <c r="L1160" s="1140"/>
      <c r="M1160" s="1140">
        <f t="shared" si="192"/>
        <v>0</v>
      </c>
      <c r="N1160" s="1140">
        <f t="shared" si="193"/>
        <v>0</v>
      </c>
    </row>
    <row r="1161" spans="1:14" outlineLevel="1" x14ac:dyDescent="0.25">
      <c r="A1161" s="1038">
        <f t="shared" si="195"/>
        <v>28</v>
      </c>
      <c r="B1161" s="995" t="str">
        <f t="shared" si="195"/>
        <v>&lt;Supply of 1 No of Ambulance Vane for Pophali&gt;</v>
      </c>
      <c r="C1161" s="1038" t="str">
        <f t="shared" si="195"/>
        <v>N.A.</v>
      </c>
      <c r="D1161" s="1053" t="str">
        <f t="shared" si="195"/>
        <v>-</v>
      </c>
      <c r="E1161" s="1163">
        <f t="shared" si="195"/>
        <v>0</v>
      </c>
      <c r="F1161" s="1140">
        <f t="shared" si="196"/>
        <v>0.14882899999999999</v>
      </c>
      <c r="G1161" s="1140">
        <f t="shared" si="197"/>
        <v>0.14882899999999999</v>
      </c>
      <c r="H1161" s="1140">
        <f t="shared" si="191"/>
        <v>0</v>
      </c>
      <c r="I1161" s="1135">
        <v>0</v>
      </c>
      <c r="J1161" s="1135">
        <v>0</v>
      </c>
      <c r="K1161" s="1140"/>
      <c r="L1161" s="1140"/>
      <c r="M1161" s="1140">
        <f t="shared" si="192"/>
        <v>0</v>
      </c>
      <c r="N1161" s="1140">
        <f t="shared" si="193"/>
        <v>0</v>
      </c>
    </row>
    <row r="1162" spans="1:14" outlineLevel="1" x14ac:dyDescent="0.25">
      <c r="A1162" s="1038">
        <f t="shared" si="195"/>
        <v>29</v>
      </c>
      <c r="B1162" s="995" t="str">
        <f t="shared" si="195"/>
        <v>&lt;Supply of 1 No of Ambulance Vane for Pophali&gt;</v>
      </c>
      <c r="C1162" s="1038" t="str">
        <f t="shared" si="195"/>
        <v>N.A.</v>
      </c>
      <c r="D1162" s="1053" t="str">
        <f t="shared" si="195"/>
        <v>-</v>
      </c>
      <c r="E1162" s="1163">
        <f t="shared" si="195"/>
        <v>0</v>
      </c>
      <c r="F1162" s="1140">
        <f t="shared" si="196"/>
        <v>0.14882899999999999</v>
      </c>
      <c r="G1162" s="1140">
        <f t="shared" si="197"/>
        <v>0.14882899999999999</v>
      </c>
      <c r="H1162" s="1140">
        <f t="shared" si="191"/>
        <v>0</v>
      </c>
      <c r="I1162" s="1135">
        <v>0</v>
      </c>
      <c r="J1162" s="1135">
        <v>0</v>
      </c>
      <c r="K1162" s="1140"/>
      <c r="L1162" s="1140"/>
      <c r="M1162" s="1140">
        <f t="shared" si="192"/>
        <v>0</v>
      </c>
      <c r="N1162" s="1140">
        <f t="shared" si="193"/>
        <v>0</v>
      </c>
    </row>
    <row r="1163" spans="1:14" outlineLevel="1" x14ac:dyDescent="0.25">
      <c r="A1163" s="1038">
        <f t="shared" si="195"/>
        <v>30</v>
      </c>
      <c r="B1163" s="995" t="str">
        <f t="shared" si="195"/>
        <v>&lt;HITACHI Make 2 TR non inverter split Air conditioner&gt;</v>
      </c>
      <c r="C1163" s="1038" t="str">
        <f t="shared" si="195"/>
        <v>N.A.</v>
      </c>
      <c r="D1163" s="1053" t="str">
        <f t="shared" si="195"/>
        <v>-</v>
      </c>
      <c r="E1163" s="1163">
        <f t="shared" si="195"/>
        <v>0</v>
      </c>
      <c r="F1163" s="1140">
        <f t="shared" si="196"/>
        <v>0.16739329999999999</v>
      </c>
      <c r="G1163" s="1140">
        <f t="shared" si="197"/>
        <v>0.16739329999999999</v>
      </c>
      <c r="H1163" s="1140">
        <f t="shared" si="191"/>
        <v>0</v>
      </c>
      <c r="I1163" s="1135">
        <v>0</v>
      </c>
      <c r="J1163" s="1135">
        <v>0</v>
      </c>
      <c r="K1163" s="1140"/>
      <c r="L1163" s="1140"/>
      <c r="M1163" s="1140">
        <f t="shared" si="192"/>
        <v>0</v>
      </c>
      <c r="N1163" s="1140">
        <f t="shared" si="193"/>
        <v>0</v>
      </c>
    </row>
    <row r="1164" spans="1:14" outlineLevel="1" x14ac:dyDescent="0.25">
      <c r="A1164" s="1038">
        <f t="shared" si="195"/>
        <v>31</v>
      </c>
      <c r="B1164" s="995" t="str">
        <f t="shared" si="195"/>
        <v>&lt;250 KVA D.G. Set Model KG1-250WS&gt;</v>
      </c>
      <c r="C1164" s="1038" t="str">
        <f t="shared" si="195"/>
        <v>N.A.</v>
      </c>
      <c r="D1164" s="1053" t="str">
        <f t="shared" si="195"/>
        <v>-</v>
      </c>
      <c r="E1164" s="1163">
        <f t="shared" si="195"/>
        <v>0</v>
      </c>
      <c r="F1164" s="1140">
        <f t="shared" si="196"/>
        <v>0.192222</v>
      </c>
      <c r="G1164" s="1140">
        <f t="shared" si="197"/>
        <v>0.192222</v>
      </c>
      <c r="H1164" s="1140">
        <f t="shared" si="191"/>
        <v>0</v>
      </c>
      <c r="I1164" s="1135">
        <v>0</v>
      </c>
      <c r="J1164" s="1135">
        <v>0</v>
      </c>
      <c r="K1164" s="1140"/>
      <c r="L1164" s="1140"/>
      <c r="M1164" s="1140">
        <f t="shared" si="192"/>
        <v>0</v>
      </c>
      <c r="N1164" s="1140">
        <f t="shared" si="193"/>
        <v>0</v>
      </c>
    </row>
    <row r="1165" spans="1:14" outlineLevel="1" x14ac:dyDescent="0.25">
      <c r="A1165" s="1038">
        <f t="shared" si="195"/>
        <v>32</v>
      </c>
      <c r="B1165" s="995" t="str">
        <f t="shared" si="195"/>
        <v>&lt;Dell laptops at KGSC Pophali&gt;</v>
      </c>
      <c r="C1165" s="1038" t="str">
        <f t="shared" si="195"/>
        <v>N.A.</v>
      </c>
      <c r="D1165" s="1053" t="str">
        <f t="shared" si="195"/>
        <v>-</v>
      </c>
      <c r="E1165" s="1163">
        <f t="shared" si="195"/>
        <v>0</v>
      </c>
      <c r="F1165" s="1140">
        <f t="shared" si="196"/>
        <v>1.5599999999999999E-2</v>
      </c>
      <c r="G1165" s="1140">
        <f t="shared" si="197"/>
        <v>1.5599999999999999E-2</v>
      </c>
      <c r="H1165" s="1140">
        <f t="shared" si="191"/>
        <v>0</v>
      </c>
      <c r="I1165" s="1135">
        <v>0</v>
      </c>
      <c r="J1165" s="1135">
        <v>0</v>
      </c>
      <c r="K1165" s="1140"/>
      <c r="L1165" s="1140"/>
      <c r="M1165" s="1140">
        <f t="shared" si="192"/>
        <v>0</v>
      </c>
      <c r="N1165" s="1140">
        <f t="shared" si="193"/>
        <v>0</v>
      </c>
    </row>
    <row r="1166" spans="1:14" outlineLevel="1" x14ac:dyDescent="0.25">
      <c r="A1166" s="1038">
        <f t="shared" si="195"/>
        <v>33</v>
      </c>
      <c r="B1166" s="995" t="str">
        <f t="shared" si="195"/>
        <v>&lt;A.C. Plant chiller 515 to 535 TRx2 at kgsc,Pophali&gt;</v>
      </c>
      <c r="C1166" s="1038" t="str">
        <f t="shared" si="195"/>
        <v>N.A.</v>
      </c>
      <c r="D1166" s="1053" t="str">
        <f t="shared" si="195"/>
        <v>-</v>
      </c>
      <c r="E1166" s="1163">
        <f t="shared" si="195"/>
        <v>0</v>
      </c>
      <c r="F1166" s="1140">
        <f t="shared" si="196"/>
        <v>2.1143972</v>
      </c>
      <c r="G1166" s="1140">
        <f t="shared" si="197"/>
        <v>2.1143972</v>
      </c>
      <c r="H1166" s="1140">
        <f t="shared" si="191"/>
        <v>0</v>
      </c>
      <c r="I1166" s="1135">
        <v>0</v>
      </c>
      <c r="J1166" s="1135">
        <v>0</v>
      </c>
      <c r="K1166" s="1140"/>
      <c r="L1166" s="1140"/>
      <c r="M1166" s="1140">
        <f t="shared" si="192"/>
        <v>0</v>
      </c>
      <c r="N1166" s="1140">
        <f t="shared" si="193"/>
        <v>0</v>
      </c>
    </row>
    <row r="1167" spans="1:14" outlineLevel="1" x14ac:dyDescent="0.25">
      <c r="A1167" s="1038">
        <f t="shared" si="195"/>
        <v>34</v>
      </c>
      <c r="B1167" s="995" t="str">
        <f t="shared" si="195"/>
        <v>&lt;Supply of RDP make Computers at KGSC&gt;</v>
      </c>
      <c r="C1167" s="1038" t="str">
        <f t="shared" si="195"/>
        <v>N.A.</v>
      </c>
      <c r="D1167" s="1053" t="str">
        <f t="shared" si="195"/>
        <v>-</v>
      </c>
      <c r="E1167" s="1163">
        <f t="shared" si="195"/>
        <v>0</v>
      </c>
      <c r="F1167" s="1140">
        <f t="shared" si="196"/>
        <v>0.43134899999999998</v>
      </c>
      <c r="G1167" s="1140">
        <f t="shared" si="197"/>
        <v>0.43134899999999998</v>
      </c>
      <c r="H1167" s="1140">
        <f t="shared" si="191"/>
        <v>0</v>
      </c>
      <c r="I1167" s="1135">
        <v>0</v>
      </c>
      <c r="J1167" s="1135">
        <v>0</v>
      </c>
      <c r="K1167" s="1140"/>
      <c r="L1167" s="1140"/>
      <c r="M1167" s="1140">
        <f t="shared" si="192"/>
        <v>0</v>
      </c>
      <c r="N1167" s="1140">
        <f t="shared" si="193"/>
        <v>0</v>
      </c>
    </row>
    <row r="1168" spans="1:14" outlineLevel="1" x14ac:dyDescent="0.25">
      <c r="A1168" s="1038">
        <f t="shared" si="195"/>
        <v>35</v>
      </c>
      <c r="B1168" s="995" t="str">
        <f t="shared" si="195"/>
        <v>&lt;Welding Machine for KDPH&gt;</v>
      </c>
      <c r="C1168" s="1038" t="str">
        <f t="shared" si="195"/>
        <v>N.A.</v>
      </c>
      <c r="D1168" s="1053" t="str">
        <f t="shared" si="195"/>
        <v>-</v>
      </c>
      <c r="E1168" s="1163">
        <f t="shared" si="195"/>
        <v>0</v>
      </c>
      <c r="F1168" s="1140">
        <f t="shared" si="196"/>
        <v>1.039E-3</v>
      </c>
      <c r="G1168" s="1140">
        <f t="shared" si="197"/>
        <v>1.039E-3</v>
      </c>
      <c r="H1168" s="1140">
        <f t="shared" si="191"/>
        <v>0</v>
      </c>
      <c r="I1168" s="1135">
        <v>0</v>
      </c>
      <c r="J1168" s="1135">
        <v>0</v>
      </c>
      <c r="K1168" s="1140"/>
      <c r="L1168" s="1140"/>
      <c r="M1168" s="1140">
        <f t="shared" si="192"/>
        <v>0</v>
      </c>
      <c r="N1168" s="1140">
        <f t="shared" si="193"/>
        <v>0</v>
      </c>
    </row>
    <row r="1169" spans="1:14" outlineLevel="1" x14ac:dyDescent="0.25">
      <c r="A1169" s="1038">
        <f t="shared" si="195"/>
        <v>36</v>
      </c>
      <c r="B1169" s="995" t="str">
        <f t="shared" si="195"/>
        <v>&lt;Material handling trolley for Majot store&gt;</v>
      </c>
      <c r="C1169" s="1038" t="str">
        <f t="shared" si="195"/>
        <v>N.A.</v>
      </c>
      <c r="D1169" s="1053" t="str">
        <f t="shared" si="195"/>
        <v>-</v>
      </c>
      <c r="E1169" s="1163">
        <f t="shared" si="195"/>
        <v>0</v>
      </c>
      <c r="F1169" s="1140">
        <f t="shared" si="196"/>
        <v>1.4197999999999999E-3</v>
      </c>
      <c r="G1169" s="1140">
        <f t="shared" si="197"/>
        <v>1.4197999999999999E-3</v>
      </c>
      <c r="H1169" s="1140">
        <f t="shared" si="191"/>
        <v>0</v>
      </c>
      <c r="I1169" s="1135">
        <v>0</v>
      </c>
      <c r="J1169" s="1135">
        <v>0</v>
      </c>
      <c r="K1169" s="1140"/>
      <c r="L1169" s="1140"/>
      <c r="M1169" s="1140">
        <f t="shared" ref="M1169:M1222" si="198">SUM(J1169:L1169)</f>
        <v>0</v>
      </c>
      <c r="N1169" s="1140">
        <f t="shared" si="193"/>
        <v>0</v>
      </c>
    </row>
    <row r="1170" spans="1:14" outlineLevel="1" x14ac:dyDescent="0.25">
      <c r="A1170" s="1038">
        <f t="shared" si="195"/>
        <v>37</v>
      </c>
      <c r="B1170" s="995" t="str">
        <f t="shared" si="195"/>
        <v>&lt;Canon  LiDe 300 IN Scanner&gt;</v>
      </c>
      <c r="C1170" s="1038" t="str">
        <f t="shared" si="195"/>
        <v>N.A.</v>
      </c>
      <c r="D1170" s="1053" t="str">
        <f t="shared" si="195"/>
        <v>-</v>
      </c>
      <c r="E1170" s="1163">
        <f t="shared" si="195"/>
        <v>0</v>
      </c>
      <c r="F1170" s="1140">
        <f t="shared" si="196"/>
        <v>4.8000000000000001E-4</v>
      </c>
      <c r="G1170" s="1140">
        <f t="shared" si="197"/>
        <v>4.8000000000000001E-4</v>
      </c>
      <c r="H1170" s="1140">
        <f t="shared" si="191"/>
        <v>0</v>
      </c>
      <c r="I1170" s="1135">
        <v>0</v>
      </c>
      <c r="J1170" s="1135">
        <v>0</v>
      </c>
      <c r="K1170" s="1140"/>
      <c r="L1170" s="1140"/>
      <c r="M1170" s="1140">
        <f t="shared" si="198"/>
        <v>0</v>
      </c>
      <c r="N1170" s="1140">
        <f t="shared" si="193"/>
        <v>0</v>
      </c>
    </row>
    <row r="1171" spans="1:14" outlineLevel="1" x14ac:dyDescent="0.25">
      <c r="A1171" s="1038">
        <f t="shared" ref="A1171:E1186" si="199">A968</f>
        <v>38</v>
      </c>
      <c r="B1171" s="995" t="str">
        <f t="shared" si="199"/>
        <v>&lt;Supply of Pedestal fan at KDPH&gt;</v>
      </c>
      <c r="C1171" s="1038" t="str">
        <f t="shared" si="199"/>
        <v>N.A.</v>
      </c>
      <c r="D1171" s="1053" t="str">
        <f t="shared" si="199"/>
        <v>-</v>
      </c>
      <c r="E1171" s="1163">
        <f t="shared" si="199"/>
        <v>0</v>
      </c>
      <c r="F1171" s="1140">
        <f t="shared" si="196"/>
        <v>1.50002E-2</v>
      </c>
      <c r="G1171" s="1140">
        <f t="shared" si="197"/>
        <v>1.50002E-2</v>
      </c>
      <c r="H1171" s="1140">
        <f t="shared" si="191"/>
        <v>0</v>
      </c>
      <c r="I1171" s="1135">
        <v>0</v>
      </c>
      <c r="J1171" s="1135">
        <v>0</v>
      </c>
      <c r="K1171" s="1140"/>
      <c r="L1171" s="1140"/>
      <c r="M1171" s="1140">
        <f t="shared" si="198"/>
        <v>0</v>
      </c>
      <c r="N1171" s="1140">
        <f t="shared" si="193"/>
        <v>0</v>
      </c>
    </row>
    <row r="1172" spans="1:14" outlineLevel="1" x14ac:dyDescent="0.25">
      <c r="A1172" s="1038">
        <f t="shared" si="199"/>
        <v>39</v>
      </c>
      <c r="B1172" s="995" t="str">
        <f t="shared" si="199"/>
        <v>&lt;Supply of Refrigerator 290 LTR double door capacity&gt;</v>
      </c>
      <c r="C1172" s="1038" t="str">
        <f t="shared" si="199"/>
        <v>N.A.</v>
      </c>
      <c r="D1172" s="1053" t="str">
        <f t="shared" si="199"/>
        <v>-</v>
      </c>
      <c r="E1172" s="1163">
        <f t="shared" si="199"/>
        <v>0</v>
      </c>
      <c r="F1172" s="1140">
        <f t="shared" si="196"/>
        <v>2.2000000000000001E-3</v>
      </c>
      <c r="G1172" s="1140">
        <f t="shared" si="197"/>
        <v>2.2000000000000001E-3</v>
      </c>
      <c r="H1172" s="1140">
        <f t="shared" si="191"/>
        <v>0</v>
      </c>
      <c r="I1172" s="1135">
        <v>0</v>
      </c>
      <c r="J1172" s="1135">
        <v>0</v>
      </c>
      <c r="K1172" s="1140"/>
      <c r="L1172" s="1140"/>
      <c r="M1172" s="1140">
        <f t="shared" si="198"/>
        <v>0</v>
      </c>
      <c r="N1172" s="1140">
        <f t="shared" si="193"/>
        <v>0</v>
      </c>
    </row>
    <row r="1173" spans="1:14" outlineLevel="1" x14ac:dyDescent="0.25">
      <c r="A1173" s="1038">
        <f t="shared" si="199"/>
        <v>40</v>
      </c>
      <c r="B1173" s="995" t="str">
        <f t="shared" si="199"/>
        <v>&lt;Supply of Refrigerator 290 LTR double door capacity&gt;</v>
      </c>
      <c r="C1173" s="1038" t="str">
        <f t="shared" si="199"/>
        <v>N.A.</v>
      </c>
      <c r="D1173" s="1053" t="str">
        <f t="shared" si="199"/>
        <v>-</v>
      </c>
      <c r="E1173" s="1163">
        <f t="shared" si="199"/>
        <v>0</v>
      </c>
      <c r="F1173" s="1140">
        <f t="shared" si="196"/>
        <v>2.2000000000000001E-3</v>
      </c>
      <c r="G1173" s="1140">
        <f t="shared" si="197"/>
        <v>2.2000000000000001E-3</v>
      </c>
      <c r="H1173" s="1140">
        <f t="shared" si="191"/>
        <v>0</v>
      </c>
      <c r="I1173" s="1135">
        <v>0</v>
      </c>
      <c r="J1173" s="1135">
        <v>0</v>
      </c>
      <c r="K1173" s="1140"/>
      <c r="L1173" s="1140"/>
      <c r="M1173" s="1140">
        <f t="shared" si="198"/>
        <v>0</v>
      </c>
      <c r="N1173" s="1140">
        <f t="shared" si="193"/>
        <v>0</v>
      </c>
    </row>
    <row r="1174" spans="1:14" outlineLevel="1" x14ac:dyDescent="0.25">
      <c r="A1174" s="1038">
        <f t="shared" si="199"/>
        <v>41</v>
      </c>
      <c r="B1174" s="995" t="str">
        <f t="shared" si="199"/>
        <v>&lt;HEAVY DUTY AIR PURIFIURE 230V,50HZ&gt;</v>
      </c>
      <c r="C1174" s="1038" t="str">
        <f t="shared" si="199"/>
        <v>N.A.</v>
      </c>
      <c r="D1174" s="1053" t="str">
        <f t="shared" si="199"/>
        <v>-</v>
      </c>
      <c r="E1174" s="1163">
        <f t="shared" si="199"/>
        <v>0</v>
      </c>
      <c r="F1174" s="1140">
        <f t="shared" si="196"/>
        <v>7.0000000000000001E-3</v>
      </c>
      <c r="G1174" s="1140">
        <f t="shared" si="197"/>
        <v>7.0000000000000001E-3</v>
      </c>
      <c r="H1174" s="1140">
        <f t="shared" si="191"/>
        <v>0</v>
      </c>
      <c r="I1174" s="1135">
        <v>0</v>
      </c>
      <c r="J1174" s="1135">
        <v>0</v>
      </c>
      <c r="K1174" s="1140"/>
      <c r="L1174" s="1140"/>
      <c r="M1174" s="1140">
        <f t="shared" si="198"/>
        <v>0</v>
      </c>
      <c r="N1174" s="1140">
        <f t="shared" si="193"/>
        <v>0</v>
      </c>
    </row>
    <row r="1175" spans="1:14" outlineLevel="1" x14ac:dyDescent="0.25">
      <c r="A1175" s="1038">
        <f t="shared" si="199"/>
        <v>42</v>
      </c>
      <c r="B1175" s="995" t="str">
        <f t="shared" si="199"/>
        <v>&lt;HEAVY DUTY AIR PURIFIURE 230V,50HZ&gt;</v>
      </c>
      <c r="C1175" s="1038" t="str">
        <f t="shared" si="199"/>
        <v>N.A.</v>
      </c>
      <c r="D1175" s="1053" t="str">
        <f t="shared" si="199"/>
        <v>-</v>
      </c>
      <c r="E1175" s="1163">
        <f t="shared" si="199"/>
        <v>0</v>
      </c>
      <c r="F1175" s="1140">
        <f t="shared" si="196"/>
        <v>3.5000000000000001E-3</v>
      </c>
      <c r="G1175" s="1140">
        <f t="shared" si="197"/>
        <v>3.5000000000000001E-3</v>
      </c>
      <c r="H1175" s="1140">
        <f t="shared" si="191"/>
        <v>0</v>
      </c>
      <c r="I1175" s="1135">
        <v>0</v>
      </c>
      <c r="J1175" s="1135">
        <v>0</v>
      </c>
      <c r="K1175" s="1140"/>
      <c r="L1175" s="1140"/>
      <c r="M1175" s="1140">
        <f t="shared" si="198"/>
        <v>0</v>
      </c>
      <c r="N1175" s="1140">
        <f t="shared" si="193"/>
        <v>0</v>
      </c>
    </row>
    <row r="1176" spans="1:14" outlineLevel="1" x14ac:dyDescent="0.25">
      <c r="A1176" s="1038">
        <f t="shared" si="199"/>
        <v>43</v>
      </c>
      <c r="B1176" s="995" t="str">
        <f t="shared" si="199"/>
        <v>&lt;HEAVY DUTY AIR PURIFIURE 230V,50HZ&gt;</v>
      </c>
      <c r="C1176" s="1038" t="str">
        <f t="shared" si="199"/>
        <v>N.A.</v>
      </c>
      <c r="D1176" s="1053" t="str">
        <f t="shared" si="199"/>
        <v>-</v>
      </c>
      <c r="E1176" s="1163">
        <f t="shared" si="199"/>
        <v>0</v>
      </c>
      <c r="F1176" s="1140">
        <f t="shared" si="196"/>
        <v>3.5000000000000001E-3</v>
      </c>
      <c r="G1176" s="1140">
        <f t="shared" si="197"/>
        <v>3.5000000000000001E-3</v>
      </c>
      <c r="H1176" s="1140">
        <f t="shared" si="191"/>
        <v>0</v>
      </c>
      <c r="I1176" s="1135">
        <v>0</v>
      </c>
      <c r="J1176" s="1135">
        <v>0</v>
      </c>
      <c r="K1176" s="1140"/>
      <c r="L1176" s="1140"/>
      <c r="M1176" s="1140">
        <f t="shared" si="198"/>
        <v>0</v>
      </c>
      <c r="N1176" s="1140">
        <f t="shared" si="193"/>
        <v>0</v>
      </c>
    </row>
    <row r="1177" spans="1:14" outlineLevel="1" x14ac:dyDescent="0.25">
      <c r="A1177" s="1038">
        <f t="shared" si="199"/>
        <v>44</v>
      </c>
      <c r="B1177" s="995" t="str">
        <f t="shared" si="199"/>
        <v>&lt;HEAVY DUTY AIR PURIFIURE 230V,50HZ&gt;</v>
      </c>
      <c r="C1177" s="1038" t="str">
        <f t="shared" si="199"/>
        <v>N.A.</v>
      </c>
      <c r="D1177" s="1053" t="str">
        <f t="shared" si="199"/>
        <v>-</v>
      </c>
      <c r="E1177" s="1163">
        <f t="shared" si="199"/>
        <v>0</v>
      </c>
      <c r="F1177" s="1140">
        <f t="shared" si="196"/>
        <v>3.5000000000000001E-3</v>
      </c>
      <c r="G1177" s="1140">
        <f t="shared" si="197"/>
        <v>3.5000000000000001E-3</v>
      </c>
      <c r="H1177" s="1140">
        <f t="shared" si="191"/>
        <v>0</v>
      </c>
      <c r="I1177" s="1135">
        <v>0</v>
      </c>
      <c r="J1177" s="1135">
        <v>0</v>
      </c>
      <c r="K1177" s="1140"/>
      <c r="L1177" s="1140"/>
      <c r="M1177" s="1140">
        <f t="shared" si="198"/>
        <v>0</v>
      </c>
      <c r="N1177" s="1140">
        <f t="shared" si="193"/>
        <v>0</v>
      </c>
    </row>
    <row r="1178" spans="1:14" outlineLevel="1" x14ac:dyDescent="0.25">
      <c r="A1178" s="1038">
        <f t="shared" si="199"/>
        <v>45</v>
      </c>
      <c r="B1178" s="995" t="str">
        <f t="shared" si="199"/>
        <v>&lt;Redmi 10 prime Mobile Black for Chief Engineer&gt;</v>
      </c>
      <c r="C1178" s="1038" t="str">
        <f t="shared" si="199"/>
        <v>N.A.</v>
      </c>
      <c r="D1178" s="1053" t="str">
        <f t="shared" si="199"/>
        <v>-</v>
      </c>
      <c r="E1178" s="1163">
        <f t="shared" si="199"/>
        <v>0</v>
      </c>
      <c r="F1178" s="1140">
        <f t="shared" si="196"/>
        <v>1.5E-3</v>
      </c>
      <c r="G1178" s="1140">
        <f t="shared" si="197"/>
        <v>1.5E-3</v>
      </c>
      <c r="H1178" s="1140">
        <f t="shared" si="191"/>
        <v>0</v>
      </c>
      <c r="I1178" s="1135">
        <v>0</v>
      </c>
      <c r="J1178" s="1135">
        <v>0</v>
      </c>
      <c r="K1178" s="1140"/>
      <c r="L1178" s="1140"/>
      <c r="M1178" s="1140">
        <f t="shared" si="198"/>
        <v>0</v>
      </c>
      <c r="N1178" s="1140">
        <f t="shared" si="193"/>
        <v>0</v>
      </c>
    </row>
    <row r="1179" spans="1:14" outlineLevel="1" x14ac:dyDescent="0.25">
      <c r="A1179" s="1038">
        <f t="shared" si="199"/>
        <v>46</v>
      </c>
      <c r="B1179" s="995" t="str">
        <f t="shared" si="199"/>
        <v>&lt;TATA Sumo MH-14/9763 1 No&gt;</v>
      </c>
      <c r="C1179" s="1038" t="str">
        <f t="shared" si="199"/>
        <v>N.A.</v>
      </c>
      <c r="D1179" s="1053" t="str">
        <f t="shared" si="199"/>
        <v>-</v>
      </c>
      <c r="E1179" s="1163">
        <f t="shared" si="199"/>
        <v>0</v>
      </c>
      <c r="F1179" s="1140">
        <f t="shared" si="196"/>
        <v>0</v>
      </c>
      <c r="G1179" s="1140">
        <f t="shared" si="197"/>
        <v>0</v>
      </c>
      <c r="H1179" s="1140">
        <f t="shared" si="191"/>
        <v>0</v>
      </c>
      <c r="I1179" s="1140">
        <v>0</v>
      </c>
      <c r="J1179" s="1140">
        <v>0</v>
      </c>
      <c r="K1179" s="1140"/>
      <c r="L1179" s="1140"/>
      <c r="M1179" s="1140">
        <f t="shared" si="198"/>
        <v>0</v>
      </c>
      <c r="N1179" s="1140">
        <f t="shared" si="193"/>
        <v>0</v>
      </c>
    </row>
    <row r="1180" spans="1:14" outlineLevel="1" x14ac:dyDescent="0.25">
      <c r="A1180" s="1038">
        <f t="shared" si="199"/>
        <v>47</v>
      </c>
      <c r="B1180" s="995" t="str">
        <f t="shared" si="199"/>
        <v>&lt;Ambulance TATA make MH-31/4475 1 No&gt;</v>
      </c>
      <c r="C1180" s="1038" t="str">
        <f t="shared" si="199"/>
        <v>N.A.</v>
      </c>
      <c r="D1180" s="1053" t="str">
        <f t="shared" si="199"/>
        <v>-</v>
      </c>
      <c r="E1180" s="1163">
        <f t="shared" si="199"/>
        <v>0</v>
      </c>
      <c r="F1180" s="1140">
        <f t="shared" si="196"/>
        <v>0</v>
      </c>
      <c r="G1180" s="1140">
        <f t="shared" si="197"/>
        <v>0</v>
      </c>
      <c r="H1180" s="1140">
        <f t="shared" si="191"/>
        <v>0</v>
      </c>
      <c r="I1180" s="1140">
        <v>0</v>
      </c>
      <c r="J1180" s="1140">
        <v>0</v>
      </c>
      <c r="K1180" s="1140"/>
      <c r="L1180" s="1140"/>
      <c r="M1180" s="1140">
        <f t="shared" si="198"/>
        <v>0</v>
      </c>
      <c r="N1180" s="1140">
        <f t="shared" si="193"/>
        <v>0</v>
      </c>
    </row>
    <row r="1181" spans="1:14" outlineLevel="1" x14ac:dyDescent="0.25">
      <c r="A1181" s="967">
        <f t="shared" si="199"/>
        <v>48</v>
      </c>
      <c r="B1181" s="968" t="str">
        <f t="shared" si="199"/>
        <v xml:space="preserve">     &lt;Supply of Two Post Lift (4 Ton) for Vehicle Maint.&gt;</v>
      </c>
      <c r="C1181" s="967" t="str">
        <f t="shared" si="199"/>
        <v>N.A.</v>
      </c>
      <c r="D1181" s="1052" t="str">
        <f t="shared" si="199"/>
        <v>-</v>
      </c>
      <c r="E1181" s="1162">
        <f t="shared" si="199"/>
        <v>0</v>
      </c>
      <c r="F1181" s="1146">
        <f t="shared" si="196"/>
        <v>1.4396000000000001E-2</v>
      </c>
      <c r="G1181" s="1146">
        <f t="shared" si="197"/>
        <v>1.4396000000000001E-2</v>
      </c>
      <c r="H1181" s="1146">
        <f t="shared" si="191"/>
        <v>0</v>
      </c>
      <c r="I1181" s="1146">
        <v>0</v>
      </c>
      <c r="J1181" s="1146">
        <v>0</v>
      </c>
      <c r="K1181" s="1146"/>
      <c r="L1181" s="1146"/>
      <c r="M1181" s="1146">
        <f t="shared" si="198"/>
        <v>0</v>
      </c>
      <c r="N1181" s="1146">
        <f t="shared" si="193"/>
        <v>0</v>
      </c>
    </row>
    <row r="1182" spans="1:14" outlineLevel="1" x14ac:dyDescent="0.25">
      <c r="A1182" s="967">
        <f t="shared" si="199"/>
        <v>49</v>
      </c>
      <c r="B1182" s="968" t="str">
        <f t="shared" si="199"/>
        <v>Supply,Installation, commissioning and testing of 415V, 3 Phase diesel 
generating setof 125 KVA capacity for Admin building emergency power 
supply backup at KGSC,Pophali.</v>
      </c>
      <c r="C1182" s="967" t="str">
        <f t="shared" si="199"/>
        <v>N.A.</v>
      </c>
      <c r="D1182" s="1052" t="str">
        <f t="shared" si="199"/>
        <v>-</v>
      </c>
      <c r="E1182" s="1162">
        <f t="shared" si="199"/>
        <v>0</v>
      </c>
      <c r="F1182" s="1146">
        <f t="shared" si="196"/>
        <v>9.9499900000000002E-2</v>
      </c>
      <c r="G1182" s="1146">
        <f t="shared" si="197"/>
        <v>9.9499900000000002E-2</v>
      </c>
      <c r="H1182" s="1146">
        <f t="shared" si="191"/>
        <v>0</v>
      </c>
      <c r="I1182" s="1146">
        <v>0</v>
      </c>
      <c r="J1182" s="1146">
        <v>0</v>
      </c>
      <c r="K1182" s="1146"/>
      <c r="L1182" s="1146"/>
      <c r="M1182" s="1146">
        <f t="shared" si="198"/>
        <v>0</v>
      </c>
      <c r="N1182" s="1146">
        <f t="shared" si="193"/>
        <v>0</v>
      </c>
    </row>
    <row r="1183" spans="1:14" outlineLevel="1" x14ac:dyDescent="0.25">
      <c r="A1183" s="967">
        <f t="shared" si="199"/>
        <v>50</v>
      </c>
      <c r="B1183" s="968" t="str">
        <f t="shared" si="199"/>
        <v>Design,Manufacturing, supply erriction and commissioning of 60 MT surface mounted (pit type/ platform type) weighbridge at major stores 'c' pophali</v>
      </c>
      <c r="C1183" s="967" t="str">
        <f t="shared" si="199"/>
        <v>N.A.</v>
      </c>
      <c r="D1183" s="1052" t="str">
        <f t="shared" si="199"/>
        <v>-</v>
      </c>
      <c r="E1183" s="1162">
        <f t="shared" si="199"/>
        <v>0</v>
      </c>
      <c r="F1183" s="1146">
        <f t="shared" si="196"/>
        <v>0.21577479999999999</v>
      </c>
      <c r="G1183" s="1146">
        <f t="shared" si="197"/>
        <v>0.21577479999999999</v>
      </c>
      <c r="H1183" s="1146">
        <f t="shared" si="191"/>
        <v>0</v>
      </c>
      <c r="I1183" s="1146">
        <v>0</v>
      </c>
      <c r="J1183" s="1146">
        <v>0</v>
      </c>
      <c r="K1183" s="1146"/>
      <c r="L1183" s="1146"/>
      <c r="M1183" s="1146">
        <f t="shared" si="198"/>
        <v>0</v>
      </c>
      <c r="N1183" s="1146">
        <f t="shared" si="193"/>
        <v>0</v>
      </c>
    </row>
    <row r="1184" spans="1:14" outlineLevel="1" x14ac:dyDescent="0.25">
      <c r="A1184" s="967">
        <f t="shared" si="199"/>
        <v>51</v>
      </c>
      <c r="B1184" s="968" t="str">
        <f t="shared" si="199"/>
        <v>Supply of Hydraulically operated manual stacker for Material Handling at Major Store "C", KGSC, Pophali</v>
      </c>
      <c r="C1184" s="967" t="str">
        <f t="shared" si="199"/>
        <v>N.A.</v>
      </c>
      <c r="D1184" s="1052" t="str">
        <f t="shared" si="199"/>
        <v>-</v>
      </c>
      <c r="E1184" s="1162">
        <f t="shared" si="199"/>
        <v>0</v>
      </c>
      <c r="F1184" s="1146">
        <f t="shared" si="196"/>
        <v>5.2399999999999999E-3</v>
      </c>
      <c r="G1184" s="1146">
        <f t="shared" si="197"/>
        <v>5.2399999999999999E-3</v>
      </c>
      <c r="H1184" s="1146">
        <f t="shared" si="191"/>
        <v>0</v>
      </c>
      <c r="I1184" s="1146">
        <v>0</v>
      </c>
      <c r="J1184" s="1146">
        <v>0</v>
      </c>
      <c r="K1184" s="1146"/>
      <c r="L1184" s="1146"/>
      <c r="M1184" s="1146">
        <f t="shared" si="198"/>
        <v>0</v>
      </c>
      <c r="N1184" s="1146">
        <f t="shared" si="193"/>
        <v>0</v>
      </c>
    </row>
    <row r="1185" spans="1:14" outlineLevel="1" x14ac:dyDescent="0.25">
      <c r="A1185" s="967">
        <f t="shared" si="199"/>
        <v>52</v>
      </c>
      <c r="B1185" s="968" t="str">
        <f t="shared" si="199"/>
        <v>Supply of Indef makes Chain Pulley Blocks</v>
      </c>
      <c r="C1185" s="967" t="str">
        <f t="shared" si="199"/>
        <v>N.A.</v>
      </c>
      <c r="D1185" s="1052" t="str">
        <f t="shared" si="199"/>
        <v>-</v>
      </c>
      <c r="E1185" s="1162">
        <f t="shared" si="199"/>
        <v>0</v>
      </c>
      <c r="F1185" s="1146">
        <f t="shared" si="196"/>
        <v>1.1505E-2</v>
      </c>
      <c r="G1185" s="1146">
        <f t="shared" si="197"/>
        <v>1.1505E-2</v>
      </c>
      <c r="H1185" s="1146">
        <f t="shared" si="191"/>
        <v>0</v>
      </c>
      <c r="I1185" s="1146">
        <v>0</v>
      </c>
      <c r="J1185" s="1146">
        <v>0</v>
      </c>
      <c r="K1185" s="1146"/>
      <c r="L1185" s="1146"/>
      <c r="M1185" s="1146">
        <f t="shared" si="198"/>
        <v>0</v>
      </c>
      <c r="N1185" s="1146">
        <f t="shared" si="193"/>
        <v>0</v>
      </c>
    </row>
    <row r="1186" spans="1:14" outlineLevel="1" x14ac:dyDescent="0.25">
      <c r="A1186" s="967">
        <f t="shared" si="199"/>
        <v>53</v>
      </c>
      <c r="B1186" s="968" t="str">
        <f t="shared" si="199"/>
        <v>Supply of  Motwane Make ‘Digital Multimeter and AC Multimeter</v>
      </c>
      <c r="C1186" s="967" t="str">
        <f t="shared" si="199"/>
        <v>N.A.</v>
      </c>
      <c r="D1186" s="1052" t="str">
        <f t="shared" si="199"/>
        <v>-</v>
      </c>
      <c r="E1186" s="1162">
        <f t="shared" si="199"/>
        <v>0</v>
      </c>
      <c r="F1186" s="1146">
        <f t="shared" si="196"/>
        <v>1.8457500000000002E-2</v>
      </c>
      <c r="G1186" s="1146">
        <f t="shared" si="197"/>
        <v>1.8457500000000002E-2</v>
      </c>
      <c r="H1186" s="1146">
        <f t="shared" si="191"/>
        <v>0</v>
      </c>
      <c r="I1186" s="1146">
        <v>0</v>
      </c>
      <c r="J1186" s="1146">
        <v>0</v>
      </c>
      <c r="K1186" s="1146"/>
      <c r="L1186" s="1146"/>
      <c r="M1186" s="1146">
        <f t="shared" si="198"/>
        <v>0</v>
      </c>
      <c r="N1186" s="1146">
        <f t="shared" si="193"/>
        <v>0</v>
      </c>
    </row>
    <row r="1187" spans="1:14" outlineLevel="1" x14ac:dyDescent="0.25">
      <c r="A1187" s="967">
        <f t="shared" ref="A1187:E1202" si="200">A984</f>
        <v>54</v>
      </c>
      <c r="B1187" s="968" t="str">
        <f t="shared" si="200"/>
        <v>Supply 1 Ton split AC Daiken make for control room cabin Operation Stage III</v>
      </c>
      <c r="C1187" s="967" t="str">
        <f t="shared" si="200"/>
        <v>N.A.</v>
      </c>
      <c r="D1187" s="1052" t="str">
        <f t="shared" si="200"/>
        <v>-</v>
      </c>
      <c r="E1187" s="1162">
        <f t="shared" si="200"/>
        <v>0</v>
      </c>
      <c r="F1187" s="1146">
        <f t="shared" si="196"/>
        <v>3.96E-3</v>
      </c>
      <c r="G1187" s="1146">
        <f t="shared" si="197"/>
        <v>3.96E-3</v>
      </c>
      <c r="H1187" s="1146">
        <f t="shared" ref="H1187:H1222" si="201">F1187-G1187</f>
        <v>0</v>
      </c>
      <c r="I1187" s="1146">
        <v>0</v>
      </c>
      <c r="J1187" s="1146">
        <v>0</v>
      </c>
      <c r="K1187" s="1146"/>
      <c r="L1187" s="1146"/>
      <c r="M1187" s="1146">
        <f t="shared" si="198"/>
        <v>0</v>
      </c>
      <c r="N1187" s="1146">
        <f t="shared" ref="N1187:N1222" si="202">H1187+I1187-M1187</f>
        <v>0</v>
      </c>
    </row>
    <row r="1188" spans="1:14" outlineLevel="1" x14ac:dyDescent="0.25">
      <c r="A1188" s="967">
        <f t="shared" si="200"/>
        <v>55</v>
      </c>
      <c r="B1188" s="968" t="str">
        <f t="shared" si="200"/>
        <v>Emer Rescue cum Multipurpose Fire Tender</v>
      </c>
      <c r="C1188" s="967" t="str">
        <f t="shared" si="200"/>
        <v>N.A.</v>
      </c>
      <c r="D1188" s="1052" t="str">
        <f t="shared" si="200"/>
        <v>-</v>
      </c>
      <c r="E1188" s="1162">
        <f t="shared" si="200"/>
        <v>0</v>
      </c>
      <c r="F1188" s="1146">
        <f t="shared" si="196"/>
        <v>2.0038809999999998</v>
      </c>
      <c r="G1188" s="1146">
        <f t="shared" si="197"/>
        <v>2.0038809999999998</v>
      </c>
      <c r="H1188" s="1146">
        <f t="shared" si="201"/>
        <v>0</v>
      </c>
      <c r="I1188" s="1146">
        <v>0</v>
      </c>
      <c r="J1188" s="1146">
        <v>0</v>
      </c>
      <c r="K1188" s="1146"/>
      <c r="L1188" s="1146"/>
      <c r="M1188" s="1146">
        <f t="shared" si="198"/>
        <v>0</v>
      </c>
      <c r="N1188" s="1146">
        <f t="shared" si="202"/>
        <v>0</v>
      </c>
    </row>
    <row r="1189" spans="1:14" outlineLevel="1" x14ac:dyDescent="0.25">
      <c r="A1189" s="967">
        <f t="shared" si="200"/>
        <v>56</v>
      </c>
      <c r="B1189" s="968" t="str">
        <f t="shared" si="200"/>
        <v>Procurement of portable chairs for training sub centre</v>
      </c>
      <c r="C1189" s="967" t="str">
        <f t="shared" si="200"/>
        <v>N.A.</v>
      </c>
      <c r="D1189" s="1052" t="str">
        <f t="shared" si="200"/>
        <v>-</v>
      </c>
      <c r="E1189" s="1162">
        <f t="shared" si="200"/>
        <v>0</v>
      </c>
      <c r="F1189" s="1146">
        <f t="shared" si="196"/>
        <v>1.308E-2</v>
      </c>
      <c r="G1189" s="1146">
        <f t="shared" si="197"/>
        <v>1.308E-2</v>
      </c>
      <c r="H1189" s="1146">
        <f t="shared" si="201"/>
        <v>0</v>
      </c>
      <c r="I1189" s="1146">
        <v>0</v>
      </c>
      <c r="J1189" s="1146">
        <v>0</v>
      </c>
      <c r="K1189" s="1146"/>
      <c r="L1189" s="1146"/>
      <c r="M1189" s="1146">
        <f t="shared" si="198"/>
        <v>0</v>
      </c>
      <c r="N1189" s="1146">
        <f t="shared" si="202"/>
        <v>0</v>
      </c>
    </row>
    <row r="1190" spans="1:14" outlineLevel="1" x14ac:dyDescent="0.25">
      <c r="A1190" s="967">
        <f t="shared" si="200"/>
        <v>57</v>
      </c>
      <c r="B1190" s="968" t="str">
        <f t="shared" si="200"/>
        <v>Procurement of portable computer tables</v>
      </c>
      <c r="C1190" s="967" t="str">
        <f t="shared" si="200"/>
        <v>N.A.</v>
      </c>
      <c r="D1190" s="1052" t="str">
        <f t="shared" si="200"/>
        <v>-</v>
      </c>
      <c r="E1190" s="1162">
        <f t="shared" si="200"/>
        <v>0</v>
      </c>
      <c r="F1190" s="1146">
        <f t="shared" si="196"/>
        <v>3.3449E-3</v>
      </c>
      <c r="G1190" s="1146">
        <f t="shared" si="197"/>
        <v>3.3449E-3</v>
      </c>
      <c r="H1190" s="1146">
        <f t="shared" si="201"/>
        <v>0</v>
      </c>
      <c r="I1190" s="1146">
        <v>0</v>
      </c>
      <c r="J1190" s="1146">
        <v>0</v>
      </c>
      <c r="K1190" s="1146"/>
      <c r="L1190" s="1146"/>
      <c r="M1190" s="1146">
        <f t="shared" si="198"/>
        <v>0</v>
      </c>
      <c r="N1190" s="1146">
        <f t="shared" si="202"/>
        <v>0</v>
      </c>
    </row>
    <row r="1191" spans="1:14" outlineLevel="1" x14ac:dyDescent="0.25">
      <c r="A1191" s="967">
        <f t="shared" si="200"/>
        <v>58</v>
      </c>
      <c r="B1191" s="968" t="str">
        <f t="shared" si="200"/>
        <v>Purchase of High back chair (3 Nos.) in conferenc hall</v>
      </c>
      <c r="C1191" s="967" t="str">
        <f t="shared" si="200"/>
        <v>N.A.</v>
      </c>
      <c r="D1191" s="1052" t="str">
        <f t="shared" si="200"/>
        <v>-</v>
      </c>
      <c r="E1191" s="1162">
        <f t="shared" si="200"/>
        <v>0</v>
      </c>
      <c r="F1191" s="1146">
        <f t="shared" si="196"/>
        <v>4.4013999999999998E-3</v>
      </c>
      <c r="G1191" s="1146">
        <f t="shared" si="197"/>
        <v>4.4013999999999998E-3</v>
      </c>
      <c r="H1191" s="1146">
        <f t="shared" si="201"/>
        <v>0</v>
      </c>
      <c r="I1191" s="1146">
        <v>0</v>
      </c>
      <c r="J1191" s="1146">
        <v>0</v>
      </c>
      <c r="K1191" s="1146"/>
      <c r="L1191" s="1146"/>
      <c r="M1191" s="1146">
        <f t="shared" si="198"/>
        <v>0</v>
      </c>
      <c r="N1191" s="1146">
        <f t="shared" si="202"/>
        <v>0</v>
      </c>
    </row>
    <row r="1192" spans="1:14" outlineLevel="1" x14ac:dyDescent="0.25">
      <c r="A1192" s="967">
        <f t="shared" si="200"/>
        <v>59</v>
      </c>
      <c r="B1192" s="968" t="str">
        <f t="shared" si="200"/>
        <v>Supply of Water Purifier at MSPGCL KGSC Pophali.</v>
      </c>
      <c r="C1192" s="967" t="str">
        <f t="shared" si="200"/>
        <v>N.A.</v>
      </c>
      <c r="D1192" s="1052" t="str">
        <f t="shared" si="200"/>
        <v>-</v>
      </c>
      <c r="E1192" s="1162">
        <f t="shared" si="200"/>
        <v>0</v>
      </c>
      <c r="F1192" s="1146">
        <f t="shared" si="196"/>
        <v>5.0000000000000001E-3</v>
      </c>
      <c r="G1192" s="1146">
        <f t="shared" si="197"/>
        <v>5.0000000000000001E-3</v>
      </c>
      <c r="H1192" s="1146">
        <f t="shared" si="201"/>
        <v>0</v>
      </c>
      <c r="I1192" s="1146">
        <v>0</v>
      </c>
      <c r="J1192" s="1146">
        <v>0</v>
      </c>
      <c r="K1192" s="1146"/>
      <c r="L1192" s="1146"/>
      <c r="M1192" s="1146">
        <f t="shared" si="198"/>
        <v>0</v>
      </c>
      <c r="N1192" s="1146">
        <f t="shared" si="202"/>
        <v>0</v>
      </c>
    </row>
    <row r="1193" spans="1:14" outlineLevel="1" x14ac:dyDescent="0.25">
      <c r="A1193" s="967">
        <f t="shared" si="200"/>
        <v>60</v>
      </c>
      <c r="B1193" s="968" t="str">
        <f t="shared" si="200"/>
        <v>Interactive Digital LV SCREEN  6.56 FT X 3.28 FT</v>
      </c>
      <c r="C1193" s="967" t="str">
        <f t="shared" si="200"/>
        <v>N.A.</v>
      </c>
      <c r="D1193" s="1052" t="str">
        <f t="shared" si="200"/>
        <v>-</v>
      </c>
      <c r="E1193" s="1162">
        <f t="shared" si="200"/>
        <v>0</v>
      </c>
      <c r="F1193" s="1146">
        <f t="shared" si="196"/>
        <v>1.295E-2</v>
      </c>
      <c r="G1193" s="1146">
        <f t="shared" si="197"/>
        <v>1.295E-2</v>
      </c>
      <c r="H1193" s="1146">
        <f t="shared" si="201"/>
        <v>0</v>
      </c>
      <c r="I1193" s="1146">
        <v>0</v>
      </c>
      <c r="J1193" s="1146">
        <v>0</v>
      </c>
      <c r="K1193" s="1146"/>
      <c r="L1193" s="1146"/>
      <c r="M1193" s="1146">
        <f t="shared" si="198"/>
        <v>0</v>
      </c>
      <c r="N1193" s="1146">
        <f t="shared" si="202"/>
        <v>0</v>
      </c>
    </row>
    <row r="1194" spans="1:14" outlineLevel="1" x14ac:dyDescent="0.25">
      <c r="A1194" s="967">
        <f t="shared" si="200"/>
        <v>61</v>
      </c>
      <c r="B1194" s="968" t="str">
        <f t="shared" si="200"/>
        <v>Network Attached Storage Server at KGSC, Pophali.</v>
      </c>
      <c r="C1194" s="967" t="str">
        <f t="shared" si="200"/>
        <v>N.A.</v>
      </c>
      <c r="D1194" s="1052" t="str">
        <f t="shared" si="200"/>
        <v>-</v>
      </c>
      <c r="E1194" s="1162">
        <f t="shared" si="200"/>
        <v>0</v>
      </c>
      <c r="F1194" s="1146">
        <f t="shared" si="196"/>
        <v>2.3333199999999998E-2</v>
      </c>
      <c r="G1194" s="1146">
        <f t="shared" si="197"/>
        <v>2.3333199999999998E-2</v>
      </c>
      <c r="H1194" s="1146">
        <f t="shared" si="201"/>
        <v>0</v>
      </c>
      <c r="I1194" s="1146">
        <v>0</v>
      </c>
      <c r="J1194" s="1146">
        <v>0</v>
      </c>
      <c r="K1194" s="1146"/>
      <c r="L1194" s="1146"/>
      <c r="M1194" s="1146">
        <f t="shared" si="198"/>
        <v>0</v>
      </c>
      <c r="N1194" s="1146">
        <f t="shared" si="202"/>
        <v>0</v>
      </c>
    </row>
    <row r="1195" spans="1:14" outlineLevel="1" x14ac:dyDescent="0.25">
      <c r="A1195" s="967">
        <f t="shared" si="200"/>
        <v>62</v>
      </c>
      <c r="B1195" s="968" t="str">
        <f t="shared" si="200"/>
        <v>Supply of A4 Printer at KGSC, Pophali.</v>
      </c>
      <c r="C1195" s="967" t="str">
        <f t="shared" si="200"/>
        <v>N.A.</v>
      </c>
      <c r="D1195" s="1052" t="str">
        <f t="shared" si="200"/>
        <v>-</v>
      </c>
      <c r="E1195" s="1162">
        <f t="shared" si="200"/>
        <v>0</v>
      </c>
      <c r="F1195" s="1146">
        <f t="shared" si="196"/>
        <v>9.9994999999999997E-3</v>
      </c>
      <c r="G1195" s="1146">
        <f t="shared" si="197"/>
        <v>9.9994999999999997E-3</v>
      </c>
      <c r="H1195" s="1146">
        <f t="shared" si="201"/>
        <v>0</v>
      </c>
      <c r="I1195" s="1146">
        <v>0</v>
      </c>
      <c r="J1195" s="1146">
        <v>0</v>
      </c>
      <c r="K1195" s="1146"/>
      <c r="L1195" s="1146"/>
      <c r="M1195" s="1146">
        <f t="shared" si="198"/>
        <v>0</v>
      </c>
      <c r="N1195" s="1146">
        <f t="shared" si="202"/>
        <v>0</v>
      </c>
    </row>
    <row r="1196" spans="1:14" outlineLevel="1" x14ac:dyDescent="0.25">
      <c r="A1196" s="967">
        <f t="shared" si="200"/>
        <v>63</v>
      </c>
      <c r="B1196" s="968" t="str">
        <f t="shared" si="200"/>
        <v>Supply of A4 Scanner, A3 &amp; MF Printer at KGSC, Pop</v>
      </c>
      <c r="C1196" s="967" t="str">
        <f t="shared" si="200"/>
        <v>N.A.</v>
      </c>
      <c r="D1196" s="1052" t="str">
        <f t="shared" si="200"/>
        <v>-</v>
      </c>
      <c r="E1196" s="1162">
        <f t="shared" si="200"/>
        <v>0</v>
      </c>
      <c r="F1196" s="1146">
        <f t="shared" si="196"/>
        <v>5.8599999999999999E-2</v>
      </c>
      <c r="G1196" s="1146">
        <f t="shared" si="197"/>
        <v>5.8599999999999999E-2</v>
      </c>
      <c r="H1196" s="1146">
        <f t="shared" si="201"/>
        <v>0</v>
      </c>
      <c r="I1196" s="1146">
        <v>0</v>
      </c>
      <c r="J1196" s="1146">
        <v>0</v>
      </c>
      <c r="K1196" s="1146"/>
      <c r="L1196" s="1146"/>
      <c r="M1196" s="1146">
        <f t="shared" si="198"/>
        <v>0</v>
      </c>
      <c r="N1196" s="1146">
        <f t="shared" si="202"/>
        <v>0</v>
      </c>
    </row>
    <row r="1197" spans="1:14" outlineLevel="1" x14ac:dyDescent="0.25">
      <c r="A1197" s="967">
        <f t="shared" si="200"/>
        <v>64</v>
      </c>
      <c r="B1197" s="968" t="str">
        <f t="shared" si="200"/>
        <v>Supply of Various Hard Disks for Network Attached</v>
      </c>
      <c r="C1197" s="967" t="str">
        <f t="shared" si="200"/>
        <v>N.A.</v>
      </c>
      <c r="D1197" s="1052" t="str">
        <f t="shared" si="200"/>
        <v>-</v>
      </c>
      <c r="E1197" s="1162">
        <f t="shared" si="200"/>
        <v>0</v>
      </c>
      <c r="F1197" s="1146">
        <f t="shared" si="196"/>
        <v>2.18064E-2</v>
      </c>
      <c r="G1197" s="1146">
        <f t="shared" si="197"/>
        <v>2.18064E-2</v>
      </c>
      <c r="H1197" s="1146">
        <f t="shared" si="201"/>
        <v>0</v>
      </c>
      <c r="I1197" s="1146">
        <v>0</v>
      </c>
      <c r="J1197" s="1146">
        <v>0</v>
      </c>
      <c r="K1197" s="1146"/>
      <c r="L1197" s="1146"/>
      <c r="M1197" s="1146">
        <f t="shared" si="198"/>
        <v>0</v>
      </c>
      <c r="N1197" s="1146">
        <f t="shared" si="202"/>
        <v>0</v>
      </c>
    </row>
    <row r="1198" spans="1:14" outlineLevel="1" x14ac:dyDescent="0.25">
      <c r="A1198" s="967">
        <f t="shared" si="200"/>
        <v>65</v>
      </c>
      <c r="B1198" s="968" t="str">
        <f t="shared" si="200"/>
        <v>Supply of Video conference Microphone at KGSC,</v>
      </c>
      <c r="C1198" s="967" t="str">
        <f t="shared" si="200"/>
        <v>N.A.</v>
      </c>
      <c r="D1198" s="1052" t="str">
        <f t="shared" si="200"/>
        <v>-</v>
      </c>
      <c r="E1198" s="1162">
        <f t="shared" si="200"/>
        <v>0</v>
      </c>
      <c r="F1198" s="1146">
        <f t="shared" si="196"/>
        <v>2.1511999999999998E-3</v>
      </c>
      <c r="G1198" s="1146">
        <f t="shared" si="197"/>
        <v>2.1511999999999998E-3</v>
      </c>
      <c r="H1198" s="1146">
        <f t="shared" si="201"/>
        <v>0</v>
      </c>
      <c r="I1198" s="1146">
        <v>0</v>
      </c>
      <c r="J1198" s="1146">
        <v>0</v>
      </c>
      <c r="K1198" s="1146"/>
      <c r="L1198" s="1146"/>
      <c r="M1198" s="1146">
        <f t="shared" si="198"/>
        <v>0</v>
      </c>
      <c r="N1198" s="1146">
        <f t="shared" si="202"/>
        <v>0</v>
      </c>
    </row>
    <row r="1199" spans="1:14" outlineLevel="1" x14ac:dyDescent="0.25">
      <c r="A1199" s="967">
        <f t="shared" si="200"/>
        <v>66</v>
      </c>
      <c r="B1199" s="968" t="str">
        <f t="shared" si="200"/>
        <v>Supply of Video Conference Screen at KGSC Pophali</v>
      </c>
      <c r="C1199" s="967" t="str">
        <f t="shared" si="200"/>
        <v>N.A.</v>
      </c>
      <c r="D1199" s="1052" t="str">
        <f t="shared" si="200"/>
        <v>-</v>
      </c>
      <c r="E1199" s="1162">
        <f t="shared" si="200"/>
        <v>0</v>
      </c>
      <c r="F1199" s="1146">
        <f t="shared" si="196"/>
        <v>0.02</v>
      </c>
      <c r="G1199" s="1146">
        <f t="shared" si="197"/>
        <v>0.02</v>
      </c>
      <c r="H1199" s="1146">
        <f t="shared" si="201"/>
        <v>0</v>
      </c>
      <c r="I1199" s="1146">
        <v>0</v>
      </c>
      <c r="J1199" s="1146">
        <v>0</v>
      </c>
      <c r="K1199" s="1146"/>
      <c r="L1199" s="1146"/>
      <c r="M1199" s="1146">
        <f t="shared" si="198"/>
        <v>0</v>
      </c>
      <c r="N1199" s="1146">
        <f t="shared" si="202"/>
        <v>0</v>
      </c>
    </row>
    <row r="1200" spans="1:14" outlineLevel="1" x14ac:dyDescent="0.25">
      <c r="A1200" s="967">
        <f t="shared" si="200"/>
        <v>67</v>
      </c>
      <c r="B1200" s="968" t="str">
        <f t="shared" si="200"/>
        <v>Supply of Video conference Screen at KGSC, Pophali</v>
      </c>
      <c r="C1200" s="967" t="str">
        <f t="shared" si="200"/>
        <v>N.A.</v>
      </c>
      <c r="D1200" s="1052" t="str">
        <f t="shared" si="200"/>
        <v>-</v>
      </c>
      <c r="E1200" s="1162">
        <f t="shared" si="200"/>
        <v>0</v>
      </c>
      <c r="F1200" s="1146">
        <f t="shared" si="196"/>
        <v>1.09E-2</v>
      </c>
      <c r="G1200" s="1146">
        <f t="shared" si="197"/>
        <v>1.09E-2</v>
      </c>
      <c r="H1200" s="1146">
        <f t="shared" si="201"/>
        <v>0</v>
      </c>
      <c r="I1200" s="1146">
        <v>0</v>
      </c>
      <c r="J1200" s="1146">
        <v>0</v>
      </c>
      <c r="K1200" s="1146"/>
      <c r="L1200" s="1146"/>
      <c r="M1200" s="1146">
        <f t="shared" si="198"/>
        <v>0</v>
      </c>
      <c r="N1200" s="1146">
        <f t="shared" si="202"/>
        <v>0</v>
      </c>
    </row>
    <row r="1201" spans="1:14" outlineLevel="1" x14ac:dyDescent="0.25">
      <c r="A1201" s="967">
        <f t="shared" si="200"/>
        <v>68</v>
      </c>
      <c r="B1201" s="968" t="str">
        <f t="shared" si="200"/>
        <v>Supply of Kelvinator / Godrej / Croma Make Refrigerator</v>
      </c>
      <c r="C1201" s="967" t="str">
        <f t="shared" si="200"/>
        <v>N.A.</v>
      </c>
      <c r="D1201" s="1052" t="str">
        <f t="shared" si="200"/>
        <v>-</v>
      </c>
      <c r="E1201" s="1162">
        <f t="shared" si="200"/>
        <v>0</v>
      </c>
      <c r="F1201" s="1146">
        <f t="shared" si="196"/>
        <v>1.09322E-2</v>
      </c>
      <c r="G1201" s="1146">
        <f t="shared" si="197"/>
        <v>1.09322E-2</v>
      </c>
      <c r="H1201" s="1146">
        <f t="shared" si="201"/>
        <v>0</v>
      </c>
      <c r="I1201" s="1146">
        <v>0</v>
      </c>
      <c r="J1201" s="1146">
        <v>0</v>
      </c>
      <c r="K1201" s="1146"/>
      <c r="L1201" s="1146"/>
      <c r="M1201" s="1146">
        <f t="shared" si="198"/>
        <v>0</v>
      </c>
      <c r="N1201" s="1146">
        <f t="shared" si="202"/>
        <v>0</v>
      </c>
    </row>
    <row r="1202" spans="1:14" outlineLevel="1" x14ac:dyDescent="0.25">
      <c r="A1202" s="967">
        <f t="shared" si="200"/>
        <v>69</v>
      </c>
      <c r="B1202" s="968" t="str">
        <f t="shared" si="200"/>
        <v>supply of Bosch make High Pressure Washer at Mecha</v>
      </c>
      <c r="C1202" s="967" t="str">
        <f t="shared" si="200"/>
        <v>N.A.</v>
      </c>
      <c r="D1202" s="1052" t="str">
        <f t="shared" si="200"/>
        <v>-</v>
      </c>
      <c r="E1202" s="1162">
        <f t="shared" si="200"/>
        <v>0</v>
      </c>
      <c r="F1202" s="1146">
        <f t="shared" si="196"/>
        <v>2.0649000000000002E-3</v>
      </c>
      <c r="G1202" s="1146">
        <f t="shared" si="197"/>
        <v>2.0649000000000002E-3</v>
      </c>
      <c r="H1202" s="1146">
        <f t="shared" si="201"/>
        <v>0</v>
      </c>
      <c r="I1202" s="1146">
        <v>0</v>
      </c>
      <c r="J1202" s="1146">
        <v>0</v>
      </c>
      <c r="K1202" s="1146"/>
      <c r="L1202" s="1146"/>
      <c r="M1202" s="1146">
        <f t="shared" si="198"/>
        <v>0</v>
      </c>
      <c r="N1202" s="1146">
        <f t="shared" si="202"/>
        <v>0</v>
      </c>
    </row>
    <row r="1203" spans="1:14" outlineLevel="1" x14ac:dyDescent="0.25">
      <c r="A1203" s="967">
        <f t="shared" ref="A1203:E1218" si="203">A1000</f>
        <v>70</v>
      </c>
      <c r="B1203" s="968" t="str">
        <f t="shared" si="203"/>
        <v>Supply of Pneumatic Tools for Mechanical Maintenan</v>
      </c>
      <c r="C1203" s="967" t="str">
        <f t="shared" si="203"/>
        <v>N.A.</v>
      </c>
      <c r="D1203" s="1052" t="str">
        <f t="shared" si="203"/>
        <v>-</v>
      </c>
      <c r="E1203" s="1162">
        <f t="shared" si="203"/>
        <v>0</v>
      </c>
      <c r="F1203" s="1146">
        <f t="shared" si="196"/>
        <v>3.5258699999999997E-2</v>
      </c>
      <c r="G1203" s="1146">
        <f t="shared" si="197"/>
        <v>3.5258699999999997E-2</v>
      </c>
      <c r="H1203" s="1146">
        <f t="shared" si="201"/>
        <v>0</v>
      </c>
      <c r="I1203" s="1146">
        <v>0</v>
      </c>
      <c r="J1203" s="1146">
        <v>0</v>
      </c>
      <c r="K1203" s="1146"/>
      <c r="L1203" s="1146"/>
      <c r="M1203" s="1146">
        <f t="shared" si="198"/>
        <v>0</v>
      </c>
      <c r="N1203" s="1146">
        <f t="shared" si="202"/>
        <v>0</v>
      </c>
    </row>
    <row r="1204" spans="1:14" outlineLevel="1" x14ac:dyDescent="0.25">
      <c r="A1204" s="967">
        <f t="shared" si="203"/>
        <v>72</v>
      </c>
      <c r="B1204" s="968" t="str">
        <f t="shared" si="203"/>
        <v>Low BACK Revolving Chairs 45 No &amp; Desk Chair 2 No</v>
      </c>
      <c r="C1204" s="967" t="str">
        <f t="shared" si="203"/>
        <v>N.A.</v>
      </c>
      <c r="D1204" s="1052" t="str">
        <f t="shared" si="203"/>
        <v>-</v>
      </c>
      <c r="E1204" s="1162">
        <f t="shared" si="203"/>
        <v>0</v>
      </c>
      <c r="F1204" s="1146">
        <f t="shared" si="196"/>
        <v>2.09453E-2</v>
      </c>
      <c r="G1204" s="1146">
        <f t="shared" si="197"/>
        <v>2.09453E-2</v>
      </c>
      <c r="H1204" s="1146">
        <f t="shared" si="201"/>
        <v>0</v>
      </c>
      <c r="I1204" s="1146">
        <v>0</v>
      </c>
      <c r="J1204" s="1146">
        <v>0</v>
      </c>
      <c r="K1204" s="1146"/>
      <c r="L1204" s="1146"/>
      <c r="M1204" s="1146">
        <f t="shared" si="198"/>
        <v>0</v>
      </c>
      <c r="N1204" s="1146">
        <f t="shared" si="202"/>
        <v>0</v>
      </c>
    </row>
    <row r="1205" spans="1:14" outlineLevel="1" x14ac:dyDescent="0.25">
      <c r="A1205" s="967">
        <f t="shared" si="203"/>
        <v>73</v>
      </c>
      <c r="B1205" s="968" t="str">
        <f t="shared" si="203"/>
        <v>Supply of Tables at KGSC</v>
      </c>
      <c r="C1205" s="967" t="str">
        <f t="shared" si="203"/>
        <v>N.A.</v>
      </c>
      <c r="D1205" s="1052" t="str">
        <f t="shared" si="203"/>
        <v>-</v>
      </c>
      <c r="E1205" s="1162">
        <f t="shared" si="203"/>
        <v>0</v>
      </c>
      <c r="F1205" s="1146">
        <f t="shared" si="196"/>
        <v>3.7339400000000002E-2</v>
      </c>
      <c r="G1205" s="1146">
        <f t="shared" si="197"/>
        <v>3.7339400000000002E-2</v>
      </c>
      <c r="H1205" s="1146">
        <f t="shared" si="201"/>
        <v>0</v>
      </c>
      <c r="I1205" s="1146">
        <v>0</v>
      </c>
      <c r="J1205" s="1146">
        <v>0</v>
      </c>
      <c r="K1205" s="1146"/>
      <c r="L1205" s="1146"/>
      <c r="M1205" s="1146">
        <f t="shared" si="198"/>
        <v>0</v>
      </c>
      <c r="N1205" s="1146">
        <f t="shared" si="202"/>
        <v>0</v>
      </c>
    </row>
    <row r="1206" spans="1:14" outlineLevel="1" x14ac:dyDescent="0.25">
      <c r="A1206" s="967">
        <f t="shared" si="203"/>
        <v>74</v>
      </c>
      <c r="B1206" s="968" t="str">
        <f t="shared" si="203"/>
        <v>Supply of Visitor Chairs &amp; Office chairs at KGSC,</v>
      </c>
      <c r="C1206" s="967" t="str">
        <f t="shared" si="203"/>
        <v>N.A.</v>
      </c>
      <c r="D1206" s="1052" t="str">
        <f t="shared" si="203"/>
        <v>-</v>
      </c>
      <c r="E1206" s="1162">
        <f t="shared" si="203"/>
        <v>0</v>
      </c>
      <c r="F1206" s="1146">
        <f t="shared" si="196"/>
        <v>3.3201000000000001E-2</v>
      </c>
      <c r="G1206" s="1146">
        <f t="shared" si="197"/>
        <v>3.3201000000000001E-2</v>
      </c>
      <c r="H1206" s="1146">
        <f t="shared" si="201"/>
        <v>0</v>
      </c>
      <c r="I1206" s="1146">
        <v>0</v>
      </c>
      <c r="J1206" s="1146">
        <v>0</v>
      </c>
      <c r="K1206" s="1146"/>
      <c r="L1206" s="1146"/>
      <c r="M1206" s="1146">
        <f t="shared" si="198"/>
        <v>0</v>
      </c>
      <c r="N1206" s="1146">
        <f t="shared" si="202"/>
        <v>0</v>
      </c>
    </row>
    <row r="1207" spans="1:14" outlineLevel="1" x14ac:dyDescent="0.25">
      <c r="A1207" s="967">
        <f t="shared" si="203"/>
        <v>75</v>
      </c>
      <c r="B1207" s="968" t="str">
        <f t="shared" si="203"/>
        <v>water purifier for colony electrical maintenance</v>
      </c>
      <c r="C1207" s="967" t="str">
        <f t="shared" si="203"/>
        <v>N.A.</v>
      </c>
      <c r="D1207" s="1052" t="str">
        <f t="shared" si="203"/>
        <v>-</v>
      </c>
      <c r="E1207" s="1162">
        <f t="shared" si="203"/>
        <v>0</v>
      </c>
      <c r="F1207" s="1146">
        <f t="shared" si="196"/>
        <v>1.74E-3</v>
      </c>
      <c r="G1207" s="1146">
        <f t="shared" si="197"/>
        <v>1.74E-3</v>
      </c>
      <c r="H1207" s="1146">
        <f t="shared" si="201"/>
        <v>0</v>
      </c>
      <c r="I1207" s="1146">
        <v>0</v>
      </c>
      <c r="J1207" s="1146">
        <v>0</v>
      </c>
      <c r="K1207" s="1146"/>
      <c r="L1207" s="1146"/>
      <c r="M1207" s="1146">
        <f t="shared" si="198"/>
        <v>0</v>
      </c>
      <c r="N1207" s="1146">
        <f t="shared" si="202"/>
        <v>0</v>
      </c>
    </row>
    <row r="1208" spans="1:14" outlineLevel="1" x14ac:dyDescent="0.25">
      <c r="A1208" s="967">
        <f t="shared" si="203"/>
        <v>76</v>
      </c>
      <c r="B1208" s="968" t="str">
        <f t="shared" si="203"/>
        <v>Projectors and Motorized Projector Screens (2+2)</v>
      </c>
      <c r="C1208" s="967" t="str">
        <f t="shared" si="203"/>
        <v>N.A.</v>
      </c>
      <c r="D1208" s="1052" t="str">
        <f t="shared" si="203"/>
        <v>-</v>
      </c>
      <c r="E1208" s="1162">
        <f t="shared" si="203"/>
        <v>0</v>
      </c>
      <c r="F1208" s="1146">
        <f t="shared" si="196"/>
        <v>3.4810000000000001E-2</v>
      </c>
      <c r="G1208" s="1146">
        <f t="shared" si="197"/>
        <v>3.4810000000000001E-2</v>
      </c>
      <c r="H1208" s="1146">
        <f t="shared" si="201"/>
        <v>0</v>
      </c>
      <c r="I1208" s="1146">
        <v>0</v>
      </c>
      <c r="J1208" s="1146">
        <v>0</v>
      </c>
      <c r="K1208" s="1146"/>
      <c r="L1208" s="1146"/>
      <c r="M1208" s="1146">
        <f t="shared" si="198"/>
        <v>0</v>
      </c>
      <c r="N1208" s="1146">
        <f t="shared" si="202"/>
        <v>0</v>
      </c>
    </row>
    <row r="1209" spans="1:14" outlineLevel="1" x14ac:dyDescent="0.25">
      <c r="A1209" s="967">
        <f t="shared" si="203"/>
        <v>77</v>
      </c>
      <c r="B1209" s="968" t="str">
        <f t="shared" si="203"/>
        <v>Acer make Computers at KGSC Pophali.21 No.</v>
      </c>
      <c r="C1209" s="967" t="str">
        <f t="shared" si="203"/>
        <v>N.A.</v>
      </c>
      <c r="D1209" s="1052" t="str">
        <f t="shared" si="203"/>
        <v>-</v>
      </c>
      <c r="E1209" s="1162">
        <f t="shared" si="203"/>
        <v>0</v>
      </c>
      <c r="F1209" s="1146">
        <f t="shared" si="196"/>
        <v>0.1189986</v>
      </c>
      <c r="G1209" s="1146">
        <f t="shared" si="197"/>
        <v>0.1189986</v>
      </c>
      <c r="H1209" s="1146">
        <f t="shared" si="201"/>
        <v>0</v>
      </c>
      <c r="I1209" s="1146">
        <v>0</v>
      </c>
      <c r="J1209" s="1146">
        <v>0</v>
      </c>
      <c r="K1209" s="1146"/>
      <c r="L1209" s="1146"/>
      <c r="M1209" s="1146">
        <f t="shared" si="198"/>
        <v>0</v>
      </c>
      <c r="N1209" s="1146">
        <f t="shared" si="202"/>
        <v>0</v>
      </c>
    </row>
    <row r="1210" spans="1:14" outlineLevel="1" x14ac:dyDescent="0.25">
      <c r="A1210" s="967">
        <f t="shared" si="203"/>
        <v>78</v>
      </c>
      <c r="B1210" s="968" t="str">
        <f t="shared" si="203"/>
        <v>Acer make Laptops at KGSC Pophali.</v>
      </c>
      <c r="C1210" s="967" t="str">
        <f t="shared" si="203"/>
        <v>N.A.</v>
      </c>
      <c r="D1210" s="1052" t="str">
        <f t="shared" si="203"/>
        <v>-</v>
      </c>
      <c r="E1210" s="1162">
        <f t="shared" si="203"/>
        <v>0</v>
      </c>
      <c r="F1210" s="1146">
        <f t="shared" si="196"/>
        <v>3.0088E-2</v>
      </c>
      <c r="G1210" s="1146">
        <f t="shared" si="197"/>
        <v>3.0088E-2</v>
      </c>
      <c r="H1210" s="1146">
        <f t="shared" si="201"/>
        <v>0</v>
      </c>
      <c r="I1210" s="1146">
        <v>0</v>
      </c>
      <c r="J1210" s="1146">
        <v>0</v>
      </c>
      <c r="K1210" s="1146"/>
      <c r="L1210" s="1146"/>
      <c r="M1210" s="1146">
        <f t="shared" si="198"/>
        <v>0</v>
      </c>
      <c r="N1210" s="1146">
        <f t="shared" si="202"/>
        <v>0</v>
      </c>
    </row>
    <row r="1211" spans="1:14" outlineLevel="1" x14ac:dyDescent="0.25">
      <c r="A1211" s="967">
        <f t="shared" si="203"/>
        <v>79</v>
      </c>
      <c r="B1211" s="968" t="str">
        <f t="shared" si="203"/>
        <v>APS Smart UPS Xl 2200 VA RM 3U 230</v>
      </c>
      <c r="C1211" s="967" t="str">
        <f t="shared" si="203"/>
        <v>N.A.</v>
      </c>
      <c r="D1211" s="1052" t="str">
        <f t="shared" si="203"/>
        <v>-</v>
      </c>
      <c r="E1211" s="1162">
        <f t="shared" si="203"/>
        <v>0</v>
      </c>
      <c r="F1211" s="1146">
        <f t="shared" si="196"/>
        <v>1.5983000000000001E-2</v>
      </c>
      <c r="G1211" s="1146">
        <f t="shared" si="197"/>
        <v>1.5983000000000001E-2</v>
      </c>
      <c r="H1211" s="1146">
        <f t="shared" si="201"/>
        <v>0</v>
      </c>
      <c r="I1211" s="1146">
        <v>0</v>
      </c>
      <c r="J1211" s="1146">
        <v>0</v>
      </c>
      <c r="K1211" s="1146"/>
      <c r="L1211" s="1146"/>
      <c r="M1211" s="1146">
        <f t="shared" si="198"/>
        <v>0</v>
      </c>
      <c r="N1211" s="1146">
        <f t="shared" si="202"/>
        <v>0</v>
      </c>
    </row>
    <row r="1212" spans="1:14" outlineLevel="1" x14ac:dyDescent="0.25">
      <c r="A1212" s="967">
        <f t="shared" si="203"/>
        <v>80</v>
      </c>
      <c r="B1212" s="968" t="str">
        <f t="shared" si="203"/>
        <v>BATRY 12V 75 AH BATTREY 11 PLATE</v>
      </c>
      <c r="C1212" s="967" t="str">
        <f t="shared" si="203"/>
        <v>N.A.</v>
      </c>
      <c r="D1212" s="1052" t="str">
        <f t="shared" si="203"/>
        <v>-</v>
      </c>
      <c r="E1212" s="1162">
        <f t="shared" si="203"/>
        <v>0</v>
      </c>
      <c r="F1212" s="1146">
        <f t="shared" si="196"/>
        <v>1.76288E-2</v>
      </c>
      <c r="G1212" s="1146">
        <f t="shared" si="197"/>
        <v>1.76288E-2</v>
      </c>
      <c r="H1212" s="1146">
        <f t="shared" si="201"/>
        <v>0</v>
      </c>
      <c r="I1212" s="1146">
        <v>0</v>
      </c>
      <c r="J1212" s="1146">
        <v>0</v>
      </c>
      <c r="K1212" s="1146"/>
      <c r="L1212" s="1146"/>
      <c r="M1212" s="1146">
        <f t="shared" si="198"/>
        <v>0</v>
      </c>
      <c r="N1212" s="1146">
        <f t="shared" si="202"/>
        <v>0</v>
      </c>
    </row>
    <row r="1213" spans="1:14" outlineLevel="1" x14ac:dyDescent="0.25">
      <c r="A1213" s="967">
        <f t="shared" si="203"/>
        <v>81</v>
      </c>
      <c r="B1213" s="968" t="str">
        <f t="shared" si="203"/>
        <v>Supply &amp; installation of IP Camera System and network spare</v>
      </c>
      <c r="C1213" s="967" t="str">
        <f t="shared" si="203"/>
        <v>N.A.</v>
      </c>
      <c r="D1213" s="1052" t="str">
        <f t="shared" si="203"/>
        <v>-</v>
      </c>
      <c r="E1213" s="1162">
        <f t="shared" si="203"/>
        <v>0</v>
      </c>
      <c r="F1213" s="1146">
        <f t="shared" si="196"/>
        <v>2.5806599999999999E-2</v>
      </c>
      <c r="G1213" s="1146">
        <f t="shared" si="197"/>
        <v>2.5806599999999999E-2</v>
      </c>
      <c r="H1213" s="1146">
        <f t="shared" si="201"/>
        <v>0</v>
      </c>
      <c r="I1213" s="1146">
        <v>0</v>
      </c>
      <c r="J1213" s="1146">
        <v>0</v>
      </c>
      <c r="K1213" s="1146"/>
      <c r="L1213" s="1146"/>
      <c r="M1213" s="1146">
        <f t="shared" si="198"/>
        <v>0</v>
      </c>
      <c r="N1213" s="1146">
        <f t="shared" si="202"/>
        <v>0</v>
      </c>
    </row>
    <row r="1214" spans="1:14" outlineLevel="1" x14ac:dyDescent="0.25">
      <c r="A1214" s="967">
        <f t="shared" si="203"/>
        <v>82</v>
      </c>
      <c r="B1214" s="968" t="str">
        <f t="shared" si="203"/>
        <v>Gym Equipments at MSPGCL Recreation club , 33 Item</v>
      </c>
      <c r="C1214" s="967" t="str">
        <f t="shared" si="203"/>
        <v>N.A.</v>
      </c>
      <c r="D1214" s="1052" t="str">
        <f t="shared" si="203"/>
        <v>-</v>
      </c>
      <c r="E1214" s="1162">
        <f t="shared" si="203"/>
        <v>0</v>
      </c>
      <c r="F1214" s="1146">
        <f t="shared" si="196"/>
        <v>4.7833599999999997E-2</v>
      </c>
      <c r="G1214" s="1146">
        <f t="shared" si="197"/>
        <v>4.7833599999999997E-2</v>
      </c>
      <c r="H1214" s="1146">
        <f t="shared" si="201"/>
        <v>0</v>
      </c>
      <c r="I1214" s="1146">
        <v>0</v>
      </c>
      <c r="J1214" s="1146">
        <v>0</v>
      </c>
      <c r="K1214" s="1146"/>
      <c r="L1214" s="1146"/>
      <c r="M1214" s="1146">
        <f t="shared" si="198"/>
        <v>0</v>
      </c>
      <c r="N1214" s="1146">
        <f t="shared" si="202"/>
        <v>0</v>
      </c>
    </row>
    <row r="1215" spans="1:14" outlineLevel="1" x14ac:dyDescent="0.25">
      <c r="A1215" s="967">
        <f t="shared" si="203"/>
        <v>0</v>
      </c>
      <c r="B1215" s="968" t="str">
        <f t="shared" si="203"/>
        <v>Non-DPR schemes (3 Nos) for FY 2024-25 at KGSC Pophali</v>
      </c>
      <c r="C1215" s="967" t="str">
        <f t="shared" si="203"/>
        <v>Board Resolution No-MSPGCL/BM-219/Item 219.7 dtd.24.07.2023</v>
      </c>
      <c r="D1215" s="1052" t="str">
        <f t="shared" si="203"/>
        <v>-</v>
      </c>
      <c r="E1215" s="1162">
        <f t="shared" si="203"/>
        <v>0</v>
      </c>
      <c r="F1215" s="1146">
        <f t="shared" si="196"/>
        <v>0</v>
      </c>
      <c r="G1215" s="1146">
        <f t="shared" si="197"/>
        <v>0</v>
      </c>
      <c r="H1215" s="1146">
        <f t="shared" si="201"/>
        <v>0</v>
      </c>
      <c r="I1215" s="1146">
        <v>0</v>
      </c>
      <c r="J1215" s="1146">
        <v>0</v>
      </c>
      <c r="K1215" s="1146"/>
      <c r="L1215" s="1146"/>
      <c r="M1215" s="1146">
        <f t="shared" si="198"/>
        <v>0</v>
      </c>
      <c r="N1215" s="1146">
        <f t="shared" si="202"/>
        <v>0</v>
      </c>
    </row>
    <row r="1216" spans="1:14" outlineLevel="1" x14ac:dyDescent="0.25">
      <c r="A1216" s="967">
        <f t="shared" si="203"/>
        <v>83</v>
      </c>
      <c r="B1216" s="968" t="str">
        <f t="shared" si="203"/>
        <v xml:space="preserve">Up-gradation of thyristor based 48V Battery Chargers (4 nos)  by SMPS Microprocessor based dual float cum boost Battery Chargers at Stage-III, Stage-I&amp;II and KDPH at KGSC, Pophali </v>
      </c>
      <c r="C1216" s="967">
        <f t="shared" si="203"/>
        <v>0</v>
      </c>
      <c r="D1216" s="1052" t="str">
        <f t="shared" si="203"/>
        <v>-</v>
      </c>
      <c r="E1216" s="1162">
        <f t="shared" si="203"/>
        <v>0</v>
      </c>
      <c r="F1216" s="1146">
        <f t="shared" si="196"/>
        <v>1.57</v>
      </c>
      <c r="G1216" s="1146">
        <f t="shared" si="197"/>
        <v>1.57</v>
      </c>
      <c r="H1216" s="1146">
        <f t="shared" si="201"/>
        <v>0</v>
      </c>
      <c r="I1216" s="1146">
        <v>0</v>
      </c>
      <c r="J1216" s="1146">
        <v>0</v>
      </c>
      <c r="K1216" s="1146"/>
      <c r="L1216" s="1146"/>
      <c r="M1216" s="1146">
        <f t="shared" si="198"/>
        <v>0</v>
      </c>
      <c r="N1216" s="1146">
        <f t="shared" si="202"/>
        <v>0</v>
      </c>
    </row>
    <row r="1217" spans="1:16" outlineLevel="1" x14ac:dyDescent="0.25">
      <c r="A1217" s="967">
        <f t="shared" si="203"/>
        <v>84</v>
      </c>
      <c r="B1217" s="968" t="str">
        <f t="shared" si="203"/>
        <v xml:space="preserve">Up-gradation of thyristor based 220V Battery Chargers (4 nos)  by SMPS Microprocessor based dual float cum boost Battery Chargers at Stage-III and Stage-I&amp;II at KGSC, Pophali </v>
      </c>
      <c r="C1217" s="967">
        <f t="shared" si="203"/>
        <v>0</v>
      </c>
      <c r="D1217" s="1052" t="str">
        <f t="shared" si="203"/>
        <v>-</v>
      </c>
      <c r="E1217" s="1162">
        <f t="shared" si="203"/>
        <v>0</v>
      </c>
      <c r="F1217" s="1146">
        <f t="shared" si="196"/>
        <v>3.79</v>
      </c>
      <c r="G1217" s="1146">
        <f t="shared" si="197"/>
        <v>3.79</v>
      </c>
      <c r="H1217" s="1146">
        <f t="shared" si="201"/>
        <v>0</v>
      </c>
      <c r="I1217" s="1146">
        <v>0</v>
      </c>
      <c r="J1217" s="1146">
        <v>0</v>
      </c>
      <c r="K1217" s="1146"/>
      <c r="L1217" s="1146"/>
      <c r="M1217" s="1146">
        <f t="shared" si="198"/>
        <v>0</v>
      </c>
      <c r="N1217" s="1146">
        <f t="shared" si="202"/>
        <v>0</v>
      </c>
    </row>
    <row r="1218" spans="1:16" outlineLevel="1" x14ac:dyDescent="0.25">
      <c r="A1218" s="967">
        <f t="shared" si="203"/>
        <v>85</v>
      </c>
      <c r="B1218" s="968" t="str">
        <f t="shared" si="203"/>
        <v>Retrofitting of Generator and Gen. Transformer protection relay by Numerical protection system at KGSC stage III, Alore</v>
      </c>
      <c r="C1218" s="967">
        <f t="shared" si="203"/>
        <v>0</v>
      </c>
      <c r="D1218" s="1052" t="str">
        <f t="shared" si="203"/>
        <v>-</v>
      </c>
      <c r="E1218" s="1162">
        <f t="shared" si="203"/>
        <v>0</v>
      </c>
      <c r="F1218" s="1146">
        <f t="shared" si="196"/>
        <v>4.78</v>
      </c>
      <c r="G1218" s="1146">
        <f t="shared" si="197"/>
        <v>4.78</v>
      </c>
      <c r="H1218" s="1146">
        <f t="shared" si="201"/>
        <v>0</v>
      </c>
      <c r="I1218" s="1146">
        <v>0</v>
      </c>
      <c r="J1218" s="1146">
        <v>0</v>
      </c>
      <c r="K1218" s="1146"/>
      <c r="L1218" s="1146"/>
      <c r="M1218" s="1146">
        <f t="shared" si="198"/>
        <v>0</v>
      </c>
      <c r="N1218" s="1146">
        <f t="shared" si="202"/>
        <v>0</v>
      </c>
    </row>
    <row r="1219" spans="1:16" outlineLevel="1" x14ac:dyDescent="0.25">
      <c r="A1219" s="967">
        <f t="shared" ref="A1219:E1222" si="204">A1016</f>
        <v>0</v>
      </c>
      <c r="B1219" s="968" t="str">
        <f t="shared" si="204"/>
        <v>IDC</v>
      </c>
      <c r="C1219" s="967">
        <f t="shared" si="204"/>
        <v>0</v>
      </c>
      <c r="D1219" s="1052" t="str">
        <f t="shared" si="204"/>
        <v>-</v>
      </c>
      <c r="E1219" s="1162">
        <f t="shared" si="204"/>
        <v>0</v>
      </c>
      <c r="F1219" s="1146">
        <f t="shared" si="196"/>
        <v>0</v>
      </c>
      <c r="G1219" s="1146">
        <f t="shared" si="197"/>
        <v>0</v>
      </c>
      <c r="H1219" s="1146">
        <f t="shared" si="201"/>
        <v>0</v>
      </c>
      <c r="I1219" s="1146">
        <v>0</v>
      </c>
      <c r="J1219" s="1146">
        <v>0</v>
      </c>
      <c r="K1219" s="1146"/>
      <c r="L1219" s="1146"/>
      <c r="M1219" s="1146">
        <f t="shared" si="198"/>
        <v>0</v>
      </c>
      <c r="N1219" s="1146">
        <f t="shared" si="202"/>
        <v>0</v>
      </c>
    </row>
    <row r="1220" spans="1:16" outlineLevel="1" x14ac:dyDescent="0.25">
      <c r="A1220" s="967">
        <f t="shared" si="204"/>
        <v>0</v>
      </c>
      <c r="B1220" s="968" t="str">
        <f t="shared" si="204"/>
        <v>Non-DPR schemes (2 Nos) for FY 2025-26 at KGSC Pophali</v>
      </c>
      <c r="C1220" s="967" t="str">
        <f t="shared" si="204"/>
        <v>Yet Not Submitted</v>
      </c>
      <c r="D1220" s="1052" t="str">
        <f t="shared" si="204"/>
        <v>-</v>
      </c>
      <c r="E1220" s="1162">
        <f t="shared" si="204"/>
        <v>0</v>
      </c>
      <c r="F1220" s="1146">
        <f t="shared" si="196"/>
        <v>0</v>
      </c>
      <c r="G1220" s="1146">
        <f t="shared" si="197"/>
        <v>0</v>
      </c>
      <c r="H1220" s="1146">
        <f t="shared" si="201"/>
        <v>0</v>
      </c>
      <c r="I1220" s="1146">
        <v>0</v>
      </c>
      <c r="J1220" s="1146">
        <v>0</v>
      </c>
      <c r="K1220" s="1146"/>
      <c r="L1220" s="1146"/>
      <c r="M1220" s="1146">
        <f t="shared" si="198"/>
        <v>0</v>
      </c>
      <c r="N1220" s="1146">
        <f t="shared" si="202"/>
        <v>0</v>
      </c>
    </row>
    <row r="1221" spans="1:16" outlineLevel="1" x14ac:dyDescent="0.25">
      <c r="A1221" s="967">
        <f t="shared" si="204"/>
        <v>86</v>
      </c>
      <c r="B1221" s="968" t="str">
        <f t="shared" si="204"/>
        <v>Supply, Erection, Commissioning &amp; Retrofitting of 220 VDC Ni-cadmium type Battery set    (4 Nos) having different ampere hour capacity at Stage-I&amp;II and Stage-IV</v>
      </c>
      <c r="C1221" s="967">
        <f t="shared" si="204"/>
        <v>0</v>
      </c>
      <c r="D1221" s="1052" t="str">
        <f t="shared" si="204"/>
        <v>-</v>
      </c>
      <c r="E1221" s="1162">
        <f t="shared" si="204"/>
        <v>0</v>
      </c>
      <c r="F1221" s="1146">
        <f t="shared" si="196"/>
        <v>9.23</v>
      </c>
      <c r="G1221" s="1146">
        <f t="shared" si="197"/>
        <v>9.23</v>
      </c>
      <c r="H1221" s="1146">
        <f t="shared" si="201"/>
        <v>0</v>
      </c>
      <c r="I1221" s="1147">
        <v>0</v>
      </c>
      <c r="J1221" s="1147">
        <v>0</v>
      </c>
      <c r="K1221" s="1146"/>
      <c r="L1221" s="1146"/>
      <c r="M1221" s="1146">
        <f t="shared" si="198"/>
        <v>0</v>
      </c>
      <c r="N1221" s="1146">
        <f t="shared" si="202"/>
        <v>0</v>
      </c>
    </row>
    <row r="1222" spans="1:16" outlineLevel="1" x14ac:dyDescent="0.25">
      <c r="A1222" s="967">
        <f t="shared" si="204"/>
        <v>87</v>
      </c>
      <c r="B1222" s="968" t="str">
        <f t="shared" si="204"/>
        <v>Supply, Erection, Commissioning &amp; Retrofitting of 48VDC, 300AH Ni-cadmium type Battery set at Stage-I&amp;II switchyard</v>
      </c>
      <c r="C1222" s="967">
        <f t="shared" si="204"/>
        <v>0</v>
      </c>
      <c r="D1222" s="1052" t="str">
        <f t="shared" si="204"/>
        <v>-</v>
      </c>
      <c r="E1222" s="1162">
        <f t="shared" si="204"/>
        <v>0</v>
      </c>
      <c r="F1222" s="1146">
        <f t="shared" si="196"/>
        <v>0.37</v>
      </c>
      <c r="G1222" s="1146">
        <f t="shared" si="197"/>
        <v>0.37</v>
      </c>
      <c r="H1222" s="1146">
        <f t="shared" si="201"/>
        <v>0</v>
      </c>
      <c r="I1222" s="1147">
        <v>0</v>
      </c>
      <c r="J1222" s="1147">
        <v>0</v>
      </c>
      <c r="K1222" s="1146"/>
      <c r="L1222" s="1146"/>
      <c r="M1222" s="1146">
        <f t="shared" si="198"/>
        <v>0</v>
      </c>
      <c r="N1222" s="1146">
        <f t="shared" si="202"/>
        <v>0</v>
      </c>
    </row>
    <row r="1223" spans="1:16" ht="15" thickBot="1" x14ac:dyDescent="0.3">
      <c r="A1223" s="1051"/>
      <c r="B1223" s="1050" t="str">
        <f>B1020</f>
        <v>Total</v>
      </c>
      <c r="C1223" s="1049"/>
      <c r="D1223" s="1048"/>
      <c r="E1223" s="1164"/>
      <c r="F1223" s="1165">
        <f>SUM(F1025:F1222)</f>
        <v>365.83494699999994</v>
      </c>
      <c r="G1223" s="1165">
        <f t="shared" ref="G1223:N1223" si="205">SUM(G1025:G1222)</f>
        <v>358.62264720000002</v>
      </c>
      <c r="H1223" s="1165">
        <f t="shared" si="205"/>
        <v>7.2122997999999967</v>
      </c>
      <c r="I1223" s="1165">
        <f t="shared" si="205"/>
        <v>77.5</v>
      </c>
      <c r="J1223" s="1165">
        <f t="shared" si="205"/>
        <v>77.5</v>
      </c>
      <c r="K1223" s="1165">
        <f t="shared" si="205"/>
        <v>0</v>
      </c>
      <c r="L1223" s="1165">
        <f t="shared" si="205"/>
        <v>0</v>
      </c>
      <c r="M1223" s="1165">
        <f t="shared" si="205"/>
        <v>77.5</v>
      </c>
      <c r="N1223" s="1165">
        <f t="shared" si="205"/>
        <v>7.2122997999999967</v>
      </c>
    </row>
    <row r="1225" spans="1:16" x14ac:dyDescent="0.25">
      <c r="A1225" s="999"/>
      <c r="B1225" s="1059" t="s">
        <v>915</v>
      </c>
      <c r="C1225" s="1058"/>
      <c r="D1225" s="1057"/>
      <c r="E1225" s="1130"/>
      <c r="F1225" s="1167"/>
      <c r="G1225" s="1167"/>
      <c r="H1225" s="1167"/>
      <c r="I1225" s="1167"/>
      <c r="J1225" s="1167"/>
      <c r="K1225" s="1167"/>
      <c r="L1225" s="1167"/>
      <c r="M1225" s="1167"/>
      <c r="N1225" s="1167"/>
    </row>
    <row r="1226" spans="1:16" outlineLevel="1" x14ac:dyDescent="0.35">
      <c r="A1226" s="999"/>
      <c r="B1226" s="975" t="str">
        <f t="shared" ref="B1226:B1227" si="206">B1023</f>
        <v>a) DPR Schemes</v>
      </c>
      <c r="C1226" s="1058"/>
      <c r="D1226" s="1057"/>
      <c r="E1226" s="1130"/>
      <c r="F1226" s="1130"/>
      <c r="G1226" s="1130"/>
      <c r="H1226" s="1130"/>
      <c r="I1226" s="1130"/>
      <c r="J1226" s="1130"/>
      <c r="K1226" s="1130"/>
      <c r="L1226" s="1130"/>
      <c r="M1226" s="1130"/>
      <c r="N1226" s="1130"/>
    </row>
    <row r="1227" spans="1:16" outlineLevel="1" x14ac:dyDescent="0.25">
      <c r="A1227" s="974"/>
      <c r="B1227" s="974" t="str">
        <f t="shared" si="206"/>
        <v>(i) Submitted to MERC</v>
      </c>
      <c r="C1227" s="1056"/>
      <c r="D1227" s="1055"/>
      <c r="E1227" s="1130"/>
      <c r="F1227" s="1130"/>
      <c r="G1227" s="1130"/>
      <c r="H1227" s="1130"/>
      <c r="I1227" s="1130"/>
      <c r="J1227" s="1130"/>
      <c r="K1227" s="1130"/>
      <c r="L1227" s="1130"/>
      <c r="M1227" s="1130"/>
      <c r="N1227" s="1130"/>
    </row>
    <row r="1228" spans="1:16" outlineLevel="1" x14ac:dyDescent="0.25">
      <c r="A1228" s="1131">
        <f t="shared" ref="A1228:E1243" si="207">A1025</f>
        <v>1</v>
      </c>
      <c r="B1228" s="1132" t="str">
        <f t="shared" si="207"/>
        <v>Various improvement schemes at Pophali Hydro Power Station</v>
      </c>
      <c r="C1228" s="1131" t="str">
        <f t="shared" si="207"/>
        <v>MERC/TECH 1/CAPEX/20142015/00086</v>
      </c>
      <c r="D1228" s="1133">
        <f t="shared" si="207"/>
        <v>41739</v>
      </c>
      <c r="E1228" s="1134">
        <f t="shared" si="207"/>
        <v>11.900051899999999</v>
      </c>
      <c r="F1228" s="1135">
        <f t="shared" ref="F1228:F1291" si="208">F1025+I1025</f>
        <v>0</v>
      </c>
      <c r="G1228" s="1135">
        <f t="shared" ref="G1228:G1291" si="209">G1025+M1025</f>
        <v>0</v>
      </c>
      <c r="H1228" s="1135">
        <f>F1228-G1228</f>
        <v>0</v>
      </c>
      <c r="I1228" s="1135">
        <v>0</v>
      </c>
      <c r="J1228" s="1135">
        <v>0</v>
      </c>
      <c r="K1228" s="1135"/>
      <c r="L1228" s="1135"/>
      <c r="M1228" s="1135">
        <f>SUM(J1228:L1228)</f>
        <v>0</v>
      </c>
      <c r="N1228" s="1135">
        <f>H1228+I1228-M1228</f>
        <v>0</v>
      </c>
      <c r="O1228" s="1148">
        <f t="shared" ref="O1228:O1290" si="210">MAX(0,IF(M1228=0,0,IF(G1228+M1228&lt;E1228,M1228,E1228-G1228)))</f>
        <v>0</v>
      </c>
      <c r="P1228" s="1054">
        <f t="shared" ref="P1228:P1290" si="211">M1228-O1228</f>
        <v>0</v>
      </c>
    </row>
    <row r="1229" spans="1:16" outlineLevel="1" x14ac:dyDescent="0.25">
      <c r="A1229" s="1137">
        <f t="shared" si="207"/>
        <v>1.1000000000000001</v>
      </c>
      <c r="B1229" s="1138" t="str">
        <f t="shared" si="207"/>
        <v>ALSPA HMI Series 6  Centralog System</v>
      </c>
      <c r="C1229" s="1137" t="str">
        <f t="shared" si="207"/>
        <v>MERC/TECH 1/CAPEX/20142015/00086</v>
      </c>
      <c r="D1229" s="1053">
        <f t="shared" si="207"/>
        <v>41739</v>
      </c>
      <c r="E1229" s="1139">
        <f t="shared" si="207"/>
        <v>6.8555000000000001</v>
      </c>
      <c r="F1229" s="1135">
        <f t="shared" si="208"/>
        <v>7.8385819000000003</v>
      </c>
      <c r="G1229" s="1135">
        <f t="shared" si="209"/>
        <v>7.8385819000000003</v>
      </c>
      <c r="H1229" s="1140">
        <f t="shared" ref="H1229:H1292" si="212">F1229-G1229</f>
        <v>0</v>
      </c>
      <c r="I1229" s="1135">
        <v>0</v>
      </c>
      <c r="J1229" s="1135">
        <v>0</v>
      </c>
      <c r="K1229" s="1140"/>
      <c r="L1229" s="1140"/>
      <c r="M1229" s="1140">
        <f t="shared" ref="M1229:M1268" si="213">SUM(J1229:L1229)</f>
        <v>0</v>
      </c>
      <c r="N1229" s="1140">
        <f t="shared" ref="N1229:N1292" si="214">H1229+I1229-M1229</f>
        <v>0</v>
      </c>
      <c r="O1229" s="1148">
        <f t="shared" si="210"/>
        <v>0</v>
      </c>
      <c r="P1229" s="1054">
        <f t="shared" si="211"/>
        <v>0</v>
      </c>
    </row>
    <row r="1230" spans="1:16" outlineLevel="1" x14ac:dyDescent="0.25">
      <c r="A1230" s="1137">
        <f t="shared" si="207"/>
        <v>1.2</v>
      </c>
      <c r="B1230" s="1138" t="str">
        <f t="shared" si="207"/>
        <v>1 X 525 Tr chiller unit</v>
      </c>
      <c r="C1230" s="1137" t="str">
        <f t="shared" si="207"/>
        <v>MERC/TECH 1/CAPEX/20142015/00086</v>
      </c>
      <c r="D1230" s="1053">
        <f t="shared" si="207"/>
        <v>41739</v>
      </c>
      <c r="E1230" s="1139">
        <f t="shared" si="207"/>
        <v>1.23</v>
      </c>
      <c r="F1230" s="1135">
        <f t="shared" si="208"/>
        <v>1.1499999999999999</v>
      </c>
      <c r="G1230" s="1135">
        <f t="shared" si="209"/>
        <v>1.1499999999999999</v>
      </c>
      <c r="H1230" s="1140">
        <f t="shared" si="212"/>
        <v>0</v>
      </c>
      <c r="I1230" s="1135">
        <v>0</v>
      </c>
      <c r="J1230" s="1135">
        <v>0</v>
      </c>
      <c r="K1230" s="1140"/>
      <c r="L1230" s="1140"/>
      <c r="M1230" s="1140">
        <f t="shared" si="213"/>
        <v>0</v>
      </c>
      <c r="N1230" s="1140">
        <f t="shared" si="214"/>
        <v>0</v>
      </c>
      <c r="O1230" s="1148">
        <f t="shared" si="210"/>
        <v>0</v>
      </c>
      <c r="P1230" s="1054">
        <f t="shared" si="211"/>
        <v>0</v>
      </c>
    </row>
    <row r="1231" spans="1:16" ht="29" outlineLevel="1" x14ac:dyDescent="0.25">
      <c r="A1231" s="1137">
        <f t="shared" si="207"/>
        <v>1.3</v>
      </c>
      <c r="B1231" s="1138" t="str">
        <f t="shared" si="207"/>
        <v>Micom P343 Numerical generator protection relay with 24 DI &amp; 24 DO with CLIO input. (5 Nos)</v>
      </c>
      <c r="C1231" s="1137" t="str">
        <f t="shared" si="207"/>
        <v>MERC/TECH 1/CAPEX/20142015/00086</v>
      </c>
      <c r="D1231" s="1053">
        <f t="shared" si="207"/>
        <v>41739</v>
      </c>
      <c r="E1231" s="1139">
        <f t="shared" si="207"/>
        <v>1.4675</v>
      </c>
      <c r="F1231" s="1135">
        <f t="shared" si="208"/>
        <v>1.474</v>
      </c>
      <c r="G1231" s="1135">
        <f t="shared" si="209"/>
        <v>1.474</v>
      </c>
      <c r="H1231" s="1140">
        <f t="shared" si="212"/>
        <v>0</v>
      </c>
      <c r="I1231" s="1135">
        <v>0</v>
      </c>
      <c r="J1231" s="1135">
        <v>0</v>
      </c>
      <c r="K1231" s="1140"/>
      <c r="L1231" s="1140"/>
      <c r="M1231" s="1140">
        <f t="shared" si="213"/>
        <v>0</v>
      </c>
      <c r="N1231" s="1140">
        <f t="shared" si="214"/>
        <v>0</v>
      </c>
      <c r="O1231" s="1148">
        <f t="shared" si="210"/>
        <v>0</v>
      </c>
      <c r="P1231" s="1054">
        <f t="shared" si="211"/>
        <v>0</v>
      </c>
    </row>
    <row r="1232" spans="1:16" outlineLevel="1" x14ac:dyDescent="0.25">
      <c r="A1232" s="1137">
        <f t="shared" si="207"/>
        <v>1.4</v>
      </c>
      <c r="B1232" s="1138" t="str">
        <f t="shared" si="207"/>
        <v>Security Building at Stage-IV</v>
      </c>
      <c r="C1232" s="1137" t="str">
        <f t="shared" si="207"/>
        <v>MERC/TECH 1/CAPEX/20142015/00086</v>
      </c>
      <c r="D1232" s="1053">
        <f t="shared" si="207"/>
        <v>41739</v>
      </c>
      <c r="E1232" s="1139">
        <f t="shared" si="207"/>
        <v>0.1644613</v>
      </c>
      <c r="F1232" s="1135">
        <f t="shared" si="208"/>
        <v>0.1837684</v>
      </c>
      <c r="G1232" s="1135">
        <f t="shared" si="209"/>
        <v>0.1837684</v>
      </c>
      <c r="H1232" s="1140">
        <f t="shared" si="212"/>
        <v>0</v>
      </c>
      <c r="I1232" s="1135">
        <v>0</v>
      </c>
      <c r="J1232" s="1135">
        <v>0</v>
      </c>
      <c r="K1232" s="1140"/>
      <c r="L1232" s="1140"/>
      <c r="M1232" s="1140">
        <f t="shared" si="213"/>
        <v>0</v>
      </c>
      <c r="N1232" s="1140">
        <f t="shared" si="214"/>
        <v>0</v>
      </c>
      <c r="O1232" s="1148">
        <f t="shared" si="210"/>
        <v>0</v>
      </c>
      <c r="P1232" s="1054">
        <f t="shared" si="211"/>
        <v>0</v>
      </c>
    </row>
    <row r="1233" spans="1:16" outlineLevel="1" x14ac:dyDescent="0.25">
      <c r="A1233" s="1137">
        <f t="shared" si="207"/>
        <v>1.5</v>
      </c>
      <c r="B1233" s="1138" t="str">
        <f t="shared" si="207"/>
        <v>Construction of recreation club building</v>
      </c>
      <c r="C1233" s="1137" t="str">
        <f t="shared" si="207"/>
        <v>MERC/TECH 1/CAPEX/20142015/00086</v>
      </c>
      <c r="D1233" s="1053">
        <f t="shared" si="207"/>
        <v>41739</v>
      </c>
      <c r="E1233" s="1139">
        <f t="shared" si="207"/>
        <v>1.8204346</v>
      </c>
      <c r="F1233" s="1135">
        <f t="shared" si="208"/>
        <v>2.1946485999999998</v>
      </c>
      <c r="G1233" s="1135">
        <f t="shared" si="209"/>
        <v>2.1946485999999998</v>
      </c>
      <c r="H1233" s="1140">
        <f t="shared" si="212"/>
        <v>0</v>
      </c>
      <c r="I1233" s="1135">
        <v>0</v>
      </c>
      <c r="J1233" s="1135">
        <v>0</v>
      </c>
      <c r="K1233" s="1140"/>
      <c r="L1233" s="1140"/>
      <c r="M1233" s="1140">
        <f t="shared" si="213"/>
        <v>0</v>
      </c>
      <c r="N1233" s="1140">
        <f t="shared" si="214"/>
        <v>0</v>
      </c>
      <c r="O1233" s="1148">
        <f t="shared" si="210"/>
        <v>0</v>
      </c>
      <c r="P1233" s="1054">
        <f t="shared" si="211"/>
        <v>0</v>
      </c>
    </row>
    <row r="1234" spans="1:16" outlineLevel="1" x14ac:dyDescent="0.25">
      <c r="A1234" s="1137">
        <f t="shared" si="207"/>
        <v>1.6</v>
      </c>
      <c r="B1234" s="1138" t="str">
        <f t="shared" si="207"/>
        <v>Security Building for Stage-IV at EVT</v>
      </c>
      <c r="C1234" s="1137" t="str">
        <f t="shared" si="207"/>
        <v>MERC/TECH 1/CAPEX/20142015/00086</v>
      </c>
      <c r="D1234" s="1053">
        <f t="shared" si="207"/>
        <v>41739</v>
      </c>
      <c r="E1234" s="1139">
        <f t="shared" si="207"/>
        <v>0.22775599999999999</v>
      </c>
      <c r="F1234" s="1135">
        <f t="shared" si="208"/>
        <v>0.2596135</v>
      </c>
      <c r="G1234" s="1135">
        <f t="shared" si="209"/>
        <v>0.2596135</v>
      </c>
      <c r="H1234" s="1140">
        <f t="shared" si="212"/>
        <v>0</v>
      </c>
      <c r="I1234" s="1135">
        <v>0</v>
      </c>
      <c r="J1234" s="1135">
        <v>0</v>
      </c>
      <c r="K1234" s="1140"/>
      <c r="L1234" s="1140"/>
      <c r="M1234" s="1140">
        <f t="shared" si="213"/>
        <v>0</v>
      </c>
      <c r="N1234" s="1140">
        <f t="shared" si="214"/>
        <v>0</v>
      </c>
      <c r="O1234" s="1148">
        <f t="shared" si="210"/>
        <v>0</v>
      </c>
      <c r="P1234" s="1054">
        <f t="shared" si="211"/>
        <v>0</v>
      </c>
    </row>
    <row r="1235" spans="1:16" outlineLevel="1" x14ac:dyDescent="0.25">
      <c r="A1235" s="1137">
        <f t="shared" si="207"/>
        <v>0</v>
      </c>
      <c r="B1235" s="1138" t="str">
        <f t="shared" si="207"/>
        <v>IDC</v>
      </c>
      <c r="C1235" s="1137" t="str">
        <f t="shared" si="207"/>
        <v>MERC/TECH 1/CAPEX/20142015/00086</v>
      </c>
      <c r="D1235" s="1053">
        <f t="shared" si="207"/>
        <v>41739</v>
      </c>
      <c r="E1235" s="1139">
        <f t="shared" si="207"/>
        <v>0.13439999999999999</v>
      </c>
      <c r="F1235" s="1135">
        <f t="shared" si="208"/>
        <v>0</v>
      </c>
      <c r="G1235" s="1135">
        <f t="shared" si="209"/>
        <v>0</v>
      </c>
      <c r="H1235" s="1140">
        <f t="shared" si="212"/>
        <v>0</v>
      </c>
      <c r="I1235" s="1135">
        <v>0</v>
      </c>
      <c r="J1235" s="1135">
        <v>0</v>
      </c>
      <c r="K1235" s="1140"/>
      <c r="L1235" s="1140"/>
      <c r="M1235" s="1140">
        <f t="shared" si="213"/>
        <v>0</v>
      </c>
      <c r="N1235" s="1140">
        <f t="shared" si="214"/>
        <v>0</v>
      </c>
      <c r="O1235" s="1148">
        <f t="shared" si="210"/>
        <v>0</v>
      </c>
      <c r="P1235" s="1054">
        <f t="shared" si="211"/>
        <v>0</v>
      </c>
    </row>
    <row r="1236" spans="1:16" outlineLevel="1" x14ac:dyDescent="0.25">
      <c r="A1236" s="1141">
        <f t="shared" si="207"/>
        <v>3</v>
      </c>
      <c r="B1236" s="1142" t="str">
        <f t="shared" si="207"/>
        <v>Various DPR Schemes for Civil Section, KGSC Pophali</v>
      </c>
      <c r="C1236" s="1143" t="str">
        <f t="shared" si="207"/>
        <v>MERC/CAPEX/20152016/00907</v>
      </c>
      <c r="D1236" s="1144">
        <f t="shared" si="207"/>
        <v>42313</v>
      </c>
      <c r="E1236" s="1145">
        <f t="shared" si="207"/>
        <v>21.201000000000001</v>
      </c>
      <c r="F1236" s="1135">
        <f t="shared" si="208"/>
        <v>0</v>
      </c>
      <c r="G1236" s="1135">
        <f t="shared" si="209"/>
        <v>0</v>
      </c>
      <c r="H1236" s="1146">
        <f t="shared" si="212"/>
        <v>0</v>
      </c>
      <c r="I1236" s="1147">
        <v>0</v>
      </c>
      <c r="J1236" s="1147">
        <v>0</v>
      </c>
      <c r="K1236" s="1146"/>
      <c r="L1236" s="1146"/>
      <c r="M1236" s="1146">
        <f t="shared" si="213"/>
        <v>0</v>
      </c>
      <c r="N1236" s="1146">
        <f t="shared" si="214"/>
        <v>0</v>
      </c>
      <c r="O1236" s="1148">
        <f t="shared" si="210"/>
        <v>0</v>
      </c>
      <c r="P1236" s="1054">
        <f t="shared" si="211"/>
        <v>0</v>
      </c>
    </row>
    <row r="1237" spans="1:16" outlineLevel="1" x14ac:dyDescent="0.35">
      <c r="A1237" s="1149">
        <f t="shared" si="207"/>
        <v>3.1</v>
      </c>
      <c r="B1237" s="1150" t="str">
        <f t="shared" si="207"/>
        <v>Providing Road Network at KGSC, Pophali</v>
      </c>
      <c r="C1237" s="1151" t="str">
        <f t="shared" si="207"/>
        <v>MERC/CAPEX/20152016/00907</v>
      </c>
      <c r="D1237" s="1052">
        <f t="shared" si="207"/>
        <v>42313</v>
      </c>
      <c r="E1237" s="1152">
        <f t="shared" si="207"/>
        <v>7.7759999999999998</v>
      </c>
      <c r="F1237" s="1135">
        <f t="shared" si="208"/>
        <v>7.0181969999999998</v>
      </c>
      <c r="G1237" s="1135">
        <f t="shared" si="209"/>
        <v>7.0181969999999998</v>
      </c>
      <c r="H1237" s="1146">
        <f t="shared" si="212"/>
        <v>0</v>
      </c>
      <c r="I1237" s="1147">
        <v>0</v>
      </c>
      <c r="J1237" s="1147">
        <v>0</v>
      </c>
      <c r="K1237" s="1146"/>
      <c r="L1237" s="1146"/>
      <c r="M1237" s="1146">
        <f t="shared" si="213"/>
        <v>0</v>
      </c>
      <c r="N1237" s="1146">
        <f t="shared" si="214"/>
        <v>0</v>
      </c>
      <c r="O1237" s="1148">
        <f t="shared" si="210"/>
        <v>0</v>
      </c>
      <c r="P1237" s="1054">
        <f t="shared" si="211"/>
        <v>0</v>
      </c>
    </row>
    <row r="1238" spans="1:16" outlineLevel="1" x14ac:dyDescent="0.35">
      <c r="A1238" s="1149">
        <f t="shared" si="207"/>
        <v>3.2</v>
      </c>
      <c r="B1238" s="1150" t="str">
        <f t="shared" si="207"/>
        <v>Modernisation &amp; Refurbishing of Residential Complex</v>
      </c>
      <c r="C1238" s="1151" t="str">
        <f t="shared" si="207"/>
        <v>MERC/CAPEX/20152016/00907</v>
      </c>
      <c r="D1238" s="1052">
        <f t="shared" si="207"/>
        <v>42313</v>
      </c>
      <c r="E1238" s="1152">
        <f t="shared" si="207"/>
        <v>8.9849999999999994</v>
      </c>
      <c r="F1238" s="1135">
        <f t="shared" si="208"/>
        <v>8.9364673999999997</v>
      </c>
      <c r="G1238" s="1135">
        <f t="shared" si="209"/>
        <v>8.9364673999999997</v>
      </c>
      <c r="H1238" s="1146">
        <f t="shared" si="212"/>
        <v>0</v>
      </c>
      <c r="I1238" s="1147">
        <v>0</v>
      </c>
      <c r="J1238" s="1147">
        <v>0</v>
      </c>
      <c r="K1238" s="1146"/>
      <c r="L1238" s="1146"/>
      <c r="M1238" s="1146">
        <f t="shared" si="213"/>
        <v>0</v>
      </c>
      <c r="N1238" s="1146">
        <f t="shared" si="214"/>
        <v>0</v>
      </c>
      <c r="O1238" s="1148">
        <f t="shared" si="210"/>
        <v>0</v>
      </c>
      <c r="P1238" s="1054">
        <f t="shared" si="211"/>
        <v>0</v>
      </c>
    </row>
    <row r="1239" spans="1:16" outlineLevel="1" x14ac:dyDescent="0.35">
      <c r="A1239" s="1153">
        <f t="shared" si="207"/>
        <v>3.3</v>
      </c>
      <c r="B1239" s="1154" t="str">
        <f t="shared" si="207"/>
        <v>Water Supply &amp; Sanitory Works</v>
      </c>
      <c r="C1239" s="1151" t="str">
        <f t="shared" si="207"/>
        <v>MERC/CAPEX/20152016/00907</v>
      </c>
      <c r="D1239" s="1052">
        <f t="shared" si="207"/>
        <v>42313</v>
      </c>
      <c r="E1239" s="1152">
        <f t="shared" si="207"/>
        <v>4.4400000000000004</v>
      </c>
      <c r="F1239" s="1135">
        <f t="shared" si="208"/>
        <v>5.9018379999999997</v>
      </c>
      <c r="G1239" s="1135">
        <f t="shared" si="209"/>
        <v>4.1021511999999998</v>
      </c>
      <c r="H1239" s="1146">
        <f t="shared" si="212"/>
        <v>1.7996867999999999</v>
      </c>
      <c r="I1239" s="1147">
        <v>0</v>
      </c>
      <c r="J1239" s="1147">
        <v>0</v>
      </c>
      <c r="K1239" s="1146"/>
      <c r="L1239" s="1146"/>
      <c r="M1239" s="1146">
        <f t="shared" si="213"/>
        <v>0</v>
      </c>
      <c r="N1239" s="1146">
        <f t="shared" si="214"/>
        <v>1.7996867999999999</v>
      </c>
      <c r="O1239" s="1148">
        <f t="shared" si="210"/>
        <v>0</v>
      </c>
      <c r="P1239" s="1054">
        <f t="shared" si="211"/>
        <v>0</v>
      </c>
    </row>
    <row r="1240" spans="1:16" outlineLevel="1" x14ac:dyDescent="0.25">
      <c r="A1240" s="1131">
        <f t="shared" si="207"/>
        <v>4</v>
      </c>
      <c r="B1240" s="1132" t="str">
        <f t="shared" si="207"/>
        <v>Various Performance Improvement related schemes at KGSC, Pophali</v>
      </c>
      <c r="C1240" s="1131" t="str">
        <f t="shared" si="207"/>
        <v>MERC/CAPEX/20162017/01018</v>
      </c>
      <c r="D1240" s="1133">
        <f t="shared" si="207"/>
        <v>42691</v>
      </c>
      <c r="E1240" s="1134">
        <f t="shared" si="207"/>
        <v>12.976504</v>
      </c>
      <c r="F1240" s="1135">
        <f t="shared" si="208"/>
        <v>0</v>
      </c>
      <c r="G1240" s="1135">
        <f t="shared" si="209"/>
        <v>0</v>
      </c>
      <c r="H1240" s="1140">
        <f t="shared" si="212"/>
        <v>0</v>
      </c>
      <c r="I1240" s="1135">
        <v>0</v>
      </c>
      <c r="J1240" s="1135">
        <v>0</v>
      </c>
      <c r="K1240" s="1140"/>
      <c r="L1240" s="1140"/>
      <c r="M1240" s="1140">
        <f t="shared" si="213"/>
        <v>0</v>
      </c>
      <c r="N1240" s="1140">
        <f t="shared" si="214"/>
        <v>0</v>
      </c>
      <c r="O1240" s="1148">
        <f t="shared" si="210"/>
        <v>0</v>
      </c>
      <c r="P1240" s="1054">
        <f t="shared" si="211"/>
        <v>0</v>
      </c>
    </row>
    <row r="1241" spans="1:16" outlineLevel="1" x14ac:dyDescent="0.25">
      <c r="A1241" s="1137">
        <f t="shared" si="207"/>
        <v>4.0999999999999996</v>
      </c>
      <c r="B1241" s="1138" t="str">
        <f t="shared" si="207"/>
        <v>Up gradation of 245 kV CTs at Stage-I&amp;II SY</v>
      </c>
      <c r="C1241" s="1137" t="str">
        <f t="shared" si="207"/>
        <v>MERC/CAPEX/20162017/01018</v>
      </c>
      <c r="D1241" s="1053">
        <f t="shared" si="207"/>
        <v>42691</v>
      </c>
      <c r="E1241" s="1139">
        <f t="shared" si="207"/>
        <v>1.962432</v>
      </c>
      <c r="F1241" s="1135">
        <f t="shared" si="208"/>
        <v>2.0900159999999999</v>
      </c>
      <c r="G1241" s="1135">
        <f t="shared" si="209"/>
        <v>2.0900159999999999</v>
      </c>
      <c r="H1241" s="1140">
        <f t="shared" si="212"/>
        <v>0</v>
      </c>
      <c r="I1241" s="1135">
        <v>0</v>
      </c>
      <c r="J1241" s="1135">
        <v>0</v>
      </c>
      <c r="K1241" s="1140"/>
      <c r="L1241" s="1140"/>
      <c r="M1241" s="1140">
        <f t="shared" si="213"/>
        <v>0</v>
      </c>
      <c r="N1241" s="1140">
        <f t="shared" si="214"/>
        <v>0</v>
      </c>
      <c r="O1241" s="1148">
        <f t="shared" si="210"/>
        <v>0</v>
      </c>
      <c r="P1241" s="1054">
        <f t="shared" si="211"/>
        <v>0</v>
      </c>
    </row>
    <row r="1242" spans="1:16" outlineLevel="1" x14ac:dyDescent="0.25">
      <c r="A1242" s="1137">
        <f t="shared" si="207"/>
        <v>4.2</v>
      </c>
      <c r="B1242" s="1138" t="str">
        <f t="shared" si="207"/>
        <v>Up gradation of 245 kV PTs at Stage-I&amp;II SY</v>
      </c>
      <c r="C1242" s="1137" t="str">
        <f t="shared" si="207"/>
        <v>MERC/CAPEX/20162017/01018</v>
      </c>
      <c r="D1242" s="1053">
        <f t="shared" si="207"/>
        <v>42691</v>
      </c>
      <c r="E1242" s="1139">
        <f t="shared" si="207"/>
        <v>0.40508549999999999</v>
      </c>
      <c r="F1242" s="1135">
        <f t="shared" si="208"/>
        <v>0.3417</v>
      </c>
      <c r="G1242" s="1135">
        <f t="shared" si="209"/>
        <v>0.3417</v>
      </c>
      <c r="H1242" s="1140">
        <f t="shared" si="212"/>
        <v>0</v>
      </c>
      <c r="I1242" s="1135">
        <v>0</v>
      </c>
      <c r="J1242" s="1135">
        <v>0</v>
      </c>
      <c r="K1242" s="1140"/>
      <c r="L1242" s="1140"/>
      <c r="M1242" s="1140">
        <f t="shared" si="213"/>
        <v>0</v>
      </c>
      <c r="N1242" s="1140">
        <f t="shared" si="214"/>
        <v>0</v>
      </c>
      <c r="O1242" s="1148">
        <f t="shared" si="210"/>
        <v>0</v>
      </c>
      <c r="P1242" s="1054">
        <f t="shared" si="211"/>
        <v>0</v>
      </c>
    </row>
    <row r="1243" spans="1:16" outlineLevel="1" x14ac:dyDescent="0.25">
      <c r="A1243" s="1137">
        <f t="shared" si="207"/>
        <v>4.3</v>
      </c>
      <c r="B1243" s="1138" t="str">
        <f t="shared" si="207"/>
        <v>Up gradation of CW system of Stage-I&amp;II Units</v>
      </c>
      <c r="C1243" s="1137" t="str">
        <f t="shared" si="207"/>
        <v>MERC/CAPEX/20162017/01018</v>
      </c>
      <c r="D1243" s="1053">
        <f t="shared" si="207"/>
        <v>42691</v>
      </c>
      <c r="E1243" s="1139">
        <f t="shared" si="207"/>
        <v>1.7099491</v>
      </c>
      <c r="F1243" s="1135">
        <f t="shared" si="208"/>
        <v>1.4730966999999999</v>
      </c>
      <c r="G1243" s="1135">
        <f t="shared" si="209"/>
        <v>1.4730966999999999</v>
      </c>
      <c r="H1243" s="1140">
        <f t="shared" si="212"/>
        <v>0</v>
      </c>
      <c r="I1243" s="1135">
        <v>0</v>
      </c>
      <c r="J1243" s="1135">
        <v>0</v>
      </c>
      <c r="K1243" s="1140"/>
      <c r="L1243" s="1140"/>
      <c r="M1243" s="1140">
        <f t="shared" si="213"/>
        <v>0</v>
      </c>
      <c r="N1243" s="1140">
        <f t="shared" si="214"/>
        <v>0</v>
      </c>
      <c r="O1243" s="1148">
        <f t="shared" si="210"/>
        <v>0</v>
      </c>
      <c r="P1243" s="1054">
        <f t="shared" si="211"/>
        <v>0</v>
      </c>
    </row>
    <row r="1244" spans="1:16" ht="29" outlineLevel="1" x14ac:dyDescent="0.25">
      <c r="A1244" s="1137">
        <f t="shared" ref="A1244:E1259" si="215">A1041</f>
        <v>4.4000000000000004</v>
      </c>
      <c r="B1244" s="1138" t="str">
        <f t="shared" si="215"/>
        <v>Up gradation of Intercom Exchange System between Stage-I&amp;II PH &amp; Admin. Bldg &amp; Staff Colony.</v>
      </c>
      <c r="C1244" s="1137" t="str">
        <f t="shared" si="215"/>
        <v>MERC/CAPEX/20162017/01018</v>
      </c>
      <c r="D1244" s="1053">
        <f t="shared" si="215"/>
        <v>42691</v>
      </c>
      <c r="E1244" s="1139">
        <f t="shared" si="215"/>
        <v>0.43826300000000001</v>
      </c>
      <c r="F1244" s="1135">
        <f t="shared" si="208"/>
        <v>0.35899999999999999</v>
      </c>
      <c r="G1244" s="1135">
        <f t="shared" si="209"/>
        <v>0.35899999999999999</v>
      </c>
      <c r="H1244" s="1140">
        <f t="shared" si="212"/>
        <v>0</v>
      </c>
      <c r="I1244" s="1135">
        <v>0</v>
      </c>
      <c r="J1244" s="1135">
        <v>0</v>
      </c>
      <c r="K1244" s="1140"/>
      <c r="L1244" s="1140"/>
      <c r="M1244" s="1140">
        <f t="shared" si="213"/>
        <v>0</v>
      </c>
      <c r="N1244" s="1140">
        <f t="shared" si="214"/>
        <v>0</v>
      </c>
      <c r="O1244" s="1148">
        <f t="shared" si="210"/>
        <v>0</v>
      </c>
      <c r="P1244" s="1054">
        <f t="shared" si="211"/>
        <v>0</v>
      </c>
    </row>
    <row r="1245" spans="1:16" outlineLevel="1" x14ac:dyDescent="0.25">
      <c r="A1245" s="1137">
        <f t="shared" si="215"/>
        <v>4.5</v>
      </c>
      <c r="B1245" s="1138" t="str">
        <f t="shared" si="215"/>
        <v>Up gradation of 220 kV Breakers at KDPH SY</v>
      </c>
      <c r="C1245" s="1137" t="str">
        <f t="shared" si="215"/>
        <v>MERC/CAPEX/20162017/01018</v>
      </c>
      <c r="D1245" s="1053">
        <f t="shared" si="215"/>
        <v>42691</v>
      </c>
      <c r="E1245" s="1139">
        <f t="shared" si="215"/>
        <v>1.2890455999999999</v>
      </c>
      <c r="F1245" s="1135">
        <f t="shared" si="208"/>
        <v>0.97899999999999998</v>
      </c>
      <c r="G1245" s="1135">
        <f t="shared" si="209"/>
        <v>0.97899999999999998</v>
      </c>
      <c r="H1245" s="1140">
        <f t="shared" si="212"/>
        <v>0</v>
      </c>
      <c r="I1245" s="1135">
        <v>0</v>
      </c>
      <c r="J1245" s="1135">
        <v>0</v>
      </c>
      <c r="K1245" s="1140"/>
      <c r="L1245" s="1140"/>
      <c r="M1245" s="1140">
        <f t="shared" si="213"/>
        <v>0</v>
      </c>
      <c r="N1245" s="1140">
        <f t="shared" si="214"/>
        <v>0</v>
      </c>
      <c r="O1245" s="1148">
        <f t="shared" si="210"/>
        <v>0</v>
      </c>
      <c r="P1245" s="1054">
        <f t="shared" si="211"/>
        <v>0</v>
      </c>
    </row>
    <row r="1246" spans="1:16" outlineLevel="1" x14ac:dyDescent="0.25">
      <c r="A1246" s="1137">
        <f t="shared" si="215"/>
        <v>4.5999999999999996</v>
      </c>
      <c r="B1246" s="1138" t="str">
        <f t="shared" si="215"/>
        <v>Procurement of Governing Oil Pumps for Stage-III Units.</v>
      </c>
      <c r="C1246" s="1137" t="str">
        <f t="shared" si="215"/>
        <v>MERC/CAPEX/20162017/01018</v>
      </c>
      <c r="D1246" s="1053">
        <f t="shared" si="215"/>
        <v>42691</v>
      </c>
      <c r="E1246" s="1139">
        <f t="shared" si="215"/>
        <v>1.2316254</v>
      </c>
      <c r="F1246" s="1135">
        <f t="shared" si="208"/>
        <v>0.70174179999999997</v>
      </c>
      <c r="G1246" s="1135">
        <f t="shared" si="209"/>
        <v>0.70174179999999997</v>
      </c>
      <c r="H1246" s="1140">
        <f t="shared" si="212"/>
        <v>0</v>
      </c>
      <c r="I1246" s="1135">
        <v>0</v>
      </c>
      <c r="J1246" s="1135">
        <v>0</v>
      </c>
      <c r="K1246" s="1140"/>
      <c r="L1246" s="1140"/>
      <c r="M1246" s="1140">
        <f t="shared" si="213"/>
        <v>0</v>
      </c>
      <c r="N1246" s="1140">
        <f t="shared" si="214"/>
        <v>0</v>
      </c>
      <c r="O1246" s="1148">
        <f t="shared" si="210"/>
        <v>0</v>
      </c>
      <c r="P1246" s="1054">
        <f t="shared" si="211"/>
        <v>0</v>
      </c>
    </row>
    <row r="1247" spans="1:16" outlineLevel="1" x14ac:dyDescent="0.25">
      <c r="A1247" s="1155">
        <f t="shared" si="215"/>
        <v>4.7</v>
      </c>
      <c r="B1247" s="1156" t="str">
        <f t="shared" si="215"/>
        <v>Up gradation of TG Governing system of Stage-IV Units.</v>
      </c>
      <c r="C1247" s="1151" t="str">
        <f t="shared" si="215"/>
        <v>MERC/CAPEX/20162017/01018</v>
      </c>
      <c r="D1247" s="1052">
        <f t="shared" si="215"/>
        <v>42691</v>
      </c>
      <c r="E1247" s="1152">
        <f t="shared" si="215"/>
        <v>2.2151633999999998</v>
      </c>
      <c r="F1247" s="1135">
        <f t="shared" si="208"/>
        <v>2.7472045999999999</v>
      </c>
      <c r="G1247" s="1135">
        <f t="shared" si="209"/>
        <v>2.7472045999999999</v>
      </c>
      <c r="H1247" s="1146">
        <f t="shared" si="212"/>
        <v>0</v>
      </c>
      <c r="I1247" s="1147">
        <v>0</v>
      </c>
      <c r="J1247" s="1147">
        <v>0</v>
      </c>
      <c r="K1247" s="1146"/>
      <c r="L1247" s="1146"/>
      <c r="M1247" s="1146">
        <f t="shared" si="213"/>
        <v>0</v>
      </c>
      <c r="N1247" s="1146">
        <f t="shared" si="214"/>
        <v>0</v>
      </c>
      <c r="O1247" s="1148">
        <f t="shared" si="210"/>
        <v>0</v>
      </c>
      <c r="P1247" s="1054">
        <f t="shared" si="211"/>
        <v>0</v>
      </c>
    </row>
    <row r="1248" spans="1:16" outlineLevel="1" x14ac:dyDescent="0.25">
      <c r="A1248" s="1137">
        <f t="shared" si="215"/>
        <v>4.8</v>
      </c>
      <c r="B1248" s="1138" t="str">
        <f t="shared" si="215"/>
        <v>Up gradation of Numerical Protection system of Stage-IV Units.</v>
      </c>
      <c r="C1248" s="1137" t="str">
        <f t="shared" si="215"/>
        <v>MERC/CAPEX/20162017/01018</v>
      </c>
      <c r="D1248" s="1053">
        <f t="shared" si="215"/>
        <v>42691</v>
      </c>
      <c r="E1248" s="1139">
        <f t="shared" si="215"/>
        <v>2.8249399999999998</v>
      </c>
      <c r="F1248" s="1135">
        <f t="shared" si="208"/>
        <v>2.8673999999999999</v>
      </c>
      <c r="G1248" s="1135">
        <f t="shared" si="209"/>
        <v>2.8673999999999999</v>
      </c>
      <c r="H1248" s="1140">
        <f t="shared" si="212"/>
        <v>0</v>
      </c>
      <c r="I1248" s="1135">
        <v>0</v>
      </c>
      <c r="J1248" s="1135">
        <v>0</v>
      </c>
      <c r="K1248" s="1140"/>
      <c r="L1248" s="1140"/>
      <c r="M1248" s="1140">
        <f t="shared" si="213"/>
        <v>0</v>
      </c>
      <c r="N1248" s="1140">
        <f t="shared" si="214"/>
        <v>0</v>
      </c>
      <c r="O1248" s="1148">
        <f t="shared" si="210"/>
        <v>0</v>
      </c>
      <c r="P1248" s="1054">
        <f t="shared" si="211"/>
        <v>0</v>
      </c>
    </row>
    <row r="1249" spans="1:16" outlineLevel="1" x14ac:dyDescent="0.25">
      <c r="A1249" s="1137">
        <f t="shared" si="215"/>
        <v>0</v>
      </c>
      <c r="B1249" s="1138" t="str">
        <f t="shared" si="215"/>
        <v>IDC</v>
      </c>
      <c r="C1249" s="1137" t="str">
        <f t="shared" si="215"/>
        <v>MERC/CAPEX/20162017/01018</v>
      </c>
      <c r="D1249" s="1053">
        <f t="shared" si="215"/>
        <v>42691</v>
      </c>
      <c r="E1249" s="1139">
        <f t="shared" si="215"/>
        <v>0.9</v>
      </c>
      <c r="F1249" s="1135">
        <f t="shared" si="208"/>
        <v>0</v>
      </c>
      <c r="G1249" s="1135">
        <f t="shared" si="209"/>
        <v>0</v>
      </c>
      <c r="H1249" s="1140">
        <f t="shared" si="212"/>
        <v>0</v>
      </c>
      <c r="I1249" s="1135">
        <v>0</v>
      </c>
      <c r="J1249" s="1135">
        <v>0</v>
      </c>
      <c r="K1249" s="1140"/>
      <c r="L1249" s="1140"/>
      <c r="M1249" s="1140">
        <f t="shared" si="213"/>
        <v>0</v>
      </c>
      <c r="N1249" s="1140">
        <f t="shared" si="214"/>
        <v>0</v>
      </c>
      <c r="O1249" s="1148">
        <f t="shared" si="210"/>
        <v>0</v>
      </c>
      <c r="P1249" s="1054">
        <f t="shared" si="211"/>
        <v>0</v>
      </c>
    </row>
    <row r="1250" spans="1:16" ht="29" outlineLevel="1" x14ac:dyDescent="0.25">
      <c r="A1250" s="1131">
        <f t="shared" si="215"/>
        <v>7</v>
      </c>
      <c r="B1250" s="1132" t="str">
        <f t="shared" si="215"/>
        <v>Replacement of Generator Stator of unit No. 11 (80 MW), Stage III, KGSC Pophali</v>
      </c>
      <c r="C1250" s="1131" t="str">
        <f t="shared" si="215"/>
        <v>MERC/CAPEX/20172018/04592</v>
      </c>
      <c r="D1250" s="1133">
        <f t="shared" si="215"/>
        <v>43046</v>
      </c>
      <c r="E1250" s="1134">
        <f t="shared" si="215"/>
        <v>22.54</v>
      </c>
      <c r="F1250" s="1135">
        <f t="shared" si="208"/>
        <v>0</v>
      </c>
      <c r="G1250" s="1135">
        <f t="shared" si="209"/>
        <v>0</v>
      </c>
      <c r="H1250" s="1140">
        <f t="shared" si="212"/>
        <v>0</v>
      </c>
      <c r="I1250" s="1135">
        <v>0</v>
      </c>
      <c r="J1250" s="1135">
        <v>0</v>
      </c>
      <c r="K1250" s="1140"/>
      <c r="L1250" s="1140"/>
      <c r="M1250" s="1140">
        <f t="shared" si="213"/>
        <v>0</v>
      </c>
      <c r="N1250" s="1140">
        <f t="shared" si="214"/>
        <v>0</v>
      </c>
      <c r="O1250" s="1148">
        <f t="shared" si="210"/>
        <v>0</v>
      </c>
      <c r="P1250" s="1054">
        <f t="shared" si="211"/>
        <v>0</v>
      </c>
    </row>
    <row r="1251" spans="1:16" ht="29" outlineLevel="1" x14ac:dyDescent="0.25">
      <c r="A1251" s="1151">
        <f t="shared" si="215"/>
        <v>7.1</v>
      </c>
      <c r="B1251" s="1157" t="str">
        <f t="shared" si="215"/>
        <v>Replacement of Generator Stator of unit No. 11 (80 MW), Stage III, KGSC Pophali</v>
      </c>
      <c r="C1251" s="1151" t="str">
        <f t="shared" si="215"/>
        <v>MERC/CAPEX/20172018/04592</v>
      </c>
      <c r="D1251" s="1052">
        <f t="shared" si="215"/>
        <v>43046</v>
      </c>
      <c r="E1251" s="1152">
        <f t="shared" si="215"/>
        <v>22.54</v>
      </c>
      <c r="F1251" s="1135">
        <f t="shared" si="208"/>
        <v>19.408999999999999</v>
      </c>
      <c r="G1251" s="1135">
        <f t="shared" si="209"/>
        <v>19.41</v>
      </c>
      <c r="H1251" s="1146">
        <f t="shared" si="212"/>
        <v>-1.0000000000012221E-3</v>
      </c>
      <c r="I1251" s="1147">
        <v>0</v>
      </c>
      <c r="J1251" s="1147">
        <v>0</v>
      </c>
      <c r="K1251" s="1146"/>
      <c r="L1251" s="1146"/>
      <c r="M1251" s="1146">
        <f t="shared" si="213"/>
        <v>0</v>
      </c>
      <c r="N1251" s="1146">
        <f t="shared" si="214"/>
        <v>-1.0000000000012221E-3</v>
      </c>
      <c r="O1251" s="1148">
        <f t="shared" si="210"/>
        <v>0</v>
      </c>
      <c r="P1251" s="1054">
        <f t="shared" si="211"/>
        <v>0</v>
      </c>
    </row>
    <row r="1252" spans="1:16" ht="29" outlineLevel="1" x14ac:dyDescent="0.25">
      <c r="A1252" s="1131">
        <f t="shared" si="215"/>
        <v>8</v>
      </c>
      <c r="B1252" s="1132" t="str">
        <f t="shared" si="215"/>
        <v>Procurement of new pelton wheel runners (2 Nos.) for Stage II at KGSC, Pophali</v>
      </c>
      <c r="C1252" s="1131" t="str">
        <f t="shared" si="215"/>
        <v>MERC/CAPEX/20172018/04421</v>
      </c>
      <c r="D1252" s="1133">
        <f t="shared" si="215"/>
        <v>43032</v>
      </c>
      <c r="E1252" s="1134">
        <f t="shared" si="215"/>
        <v>13.07</v>
      </c>
      <c r="F1252" s="1135">
        <f t="shared" si="208"/>
        <v>0</v>
      </c>
      <c r="G1252" s="1135">
        <f t="shared" si="209"/>
        <v>0</v>
      </c>
      <c r="H1252" s="1140">
        <f t="shared" si="212"/>
        <v>0</v>
      </c>
      <c r="I1252" s="1135">
        <v>0</v>
      </c>
      <c r="J1252" s="1135">
        <v>0</v>
      </c>
      <c r="K1252" s="1140"/>
      <c r="L1252" s="1140"/>
      <c r="M1252" s="1140">
        <f t="shared" si="213"/>
        <v>0</v>
      </c>
      <c r="N1252" s="1140">
        <f t="shared" si="214"/>
        <v>0</v>
      </c>
      <c r="O1252" s="1148">
        <f t="shared" si="210"/>
        <v>0</v>
      </c>
      <c r="P1252" s="1054">
        <f t="shared" si="211"/>
        <v>0</v>
      </c>
    </row>
    <row r="1253" spans="1:16" ht="29" outlineLevel="1" x14ac:dyDescent="0.25">
      <c r="A1253" s="1151">
        <f t="shared" si="215"/>
        <v>8.1</v>
      </c>
      <c r="B1253" s="1157" t="str">
        <f t="shared" si="215"/>
        <v>Procurement of new pelton wheel runners (2 Nos.) for Stage II at KGSC, Pophali</v>
      </c>
      <c r="C1253" s="1151" t="str">
        <f t="shared" si="215"/>
        <v>MERC/CAPEX/20172018/04421</v>
      </c>
      <c r="D1253" s="1052">
        <f t="shared" si="215"/>
        <v>43032</v>
      </c>
      <c r="E1253" s="1152">
        <f t="shared" si="215"/>
        <v>13.07</v>
      </c>
      <c r="F1253" s="1135">
        <f t="shared" si="208"/>
        <v>10.38</v>
      </c>
      <c r="G1253" s="1135">
        <f t="shared" si="209"/>
        <v>10.38</v>
      </c>
      <c r="H1253" s="1146">
        <f t="shared" si="212"/>
        <v>0</v>
      </c>
      <c r="I1253" s="1147">
        <v>0</v>
      </c>
      <c r="J1253" s="1147">
        <v>0</v>
      </c>
      <c r="K1253" s="1146"/>
      <c r="L1253" s="1146"/>
      <c r="M1253" s="1146">
        <f t="shared" si="213"/>
        <v>0</v>
      </c>
      <c r="N1253" s="1146">
        <f t="shared" si="214"/>
        <v>0</v>
      </c>
      <c r="O1253" s="1148">
        <f t="shared" si="210"/>
        <v>0</v>
      </c>
      <c r="P1253" s="1054">
        <f t="shared" si="211"/>
        <v>0</v>
      </c>
    </row>
    <row r="1254" spans="1:16" outlineLevel="1" x14ac:dyDescent="0.25">
      <c r="A1254" s="1158">
        <f t="shared" si="215"/>
        <v>11</v>
      </c>
      <c r="B1254" s="1142" t="str">
        <f t="shared" si="215"/>
        <v>Implementation of 12 Nos. of various schemes at KGSC, Pophali.</v>
      </c>
      <c r="C1254" s="1143" t="str">
        <f t="shared" si="215"/>
        <v>MERC/CAPEX/2019-2020/01</v>
      </c>
      <c r="D1254" s="1144">
        <f t="shared" si="215"/>
        <v>43609</v>
      </c>
      <c r="E1254" s="1145">
        <f t="shared" si="215"/>
        <v>26.891000000000002</v>
      </c>
      <c r="F1254" s="1135">
        <f t="shared" si="208"/>
        <v>0</v>
      </c>
      <c r="G1254" s="1135">
        <f t="shared" si="209"/>
        <v>0</v>
      </c>
      <c r="H1254" s="1146">
        <f t="shared" si="212"/>
        <v>0</v>
      </c>
      <c r="I1254" s="1147">
        <v>0</v>
      </c>
      <c r="J1254" s="1147">
        <v>0</v>
      </c>
      <c r="K1254" s="1146"/>
      <c r="L1254" s="1146"/>
      <c r="M1254" s="1146">
        <f t="shared" si="213"/>
        <v>0</v>
      </c>
      <c r="N1254" s="1146">
        <f t="shared" si="214"/>
        <v>0</v>
      </c>
      <c r="O1254" s="1148">
        <f t="shared" si="210"/>
        <v>0</v>
      </c>
      <c r="P1254" s="1054">
        <f t="shared" si="211"/>
        <v>0</v>
      </c>
    </row>
    <row r="1255" spans="1:16" ht="29" outlineLevel="1" x14ac:dyDescent="0.25">
      <c r="A1255" s="1151">
        <f t="shared" si="215"/>
        <v>11.1</v>
      </c>
      <c r="B1255" s="1157" t="str">
        <f t="shared" si="215"/>
        <v>Replacement of  UGB (8 Nos), LGB (8 Nos) &amp; Generator air coolers (8 Nos) for Stage-I</v>
      </c>
      <c r="C1255" s="1151" t="str">
        <f t="shared" si="215"/>
        <v>MERC/CAPEX/2019-2020/01</v>
      </c>
      <c r="D1255" s="1052">
        <f t="shared" si="215"/>
        <v>43609</v>
      </c>
      <c r="E1255" s="1152">
        <f t="shared" si="215"/>
        <v>1.3440000000000001</v>
      </c>
      <c r="F1255" s="1135">
        <f t="shared" si="208"/>
        <v>0.85</v>
      </c>
      <c r="G1255" s="1135">
        <f t="shared" si="209"/>
        <v>0.85</v>
      </c>
      <c r="H1255" s="1146">
        <f t="shared" si="212"/>
        <v>0</v>
      </c>
      <c r="I1255" s="1147">
        <v>0</v>
      </c>
      <c r="J1255" s="1147">
        <v>0</v>
      </c>
      <c r="K1255" s="1146"/>
      <c r="L1255" s="1146"/>
      <c r="M1255" s="1146">
        <f t="shared" si="213"/>
        <v>0</v>
      </c>
      <c r="N1255" s="1146">
        <f t="shared" si="214"/>
        <v>0</v>
      </c>
      <c r="O1255" s="1148">
        <f t="shared" si="210"/>
        <v>0</v>
      </c>
      <c r="P1255" s="1054">
        <f t="shared" si="211"/>
        <v>0</v>
      </c>
    </row>
    <row r="1256" spans="1:16" ht="43.5" outlineLevel="1" x14ac:dyDescent="0.25">
      <c r="A1256" s="1151">
        <f t="shared" si="215"/>
        <v>11.2</v>
      </c>
      <c r="B1256" s="1157" t="str">
        <f t="shared" si="215"/>
        <v>Retrofitting of Generator &amp; Gen-Transformer relays by new numerical protection system at Koyna Dam Power House (KDPH) Koynanagar</v>
      </c>
      <c r="C1256" s="1151" t="str">
        <f t="shared" si="215"/>
        <v>MERC/CAPEX/2019-2020/01</v>
      </c>
      <c r="D1256" s="1052">
        <f t="shared" si="215"/>
        <v>43609</v>
      </c>
      <c r="E1256" s="1152">
        <f t="shared" si="215"/>
        <v>1.097</v>
      </c>
      <c r="F1256" s="1135">
        <f t="shared" si="208"/>
        <v>1.08</v>
      </c>
      <c r="G1256" s="1135">
        <f t="shared" si="209"/>
        <v>1.08</v>
      </c>
      <c r="H1256" s="1146">
        <f t="shared" si="212"/>
        <v>0</v>
      </c>
      <c r="I1256" s="1147">
        <v>0</v>
      </c>
      <c r="J1256" s="1147">
        <v>0</v>
      </c>
      <c r="K1256" s="1146"/>
      <c r="L1256" s="1146"/>
      <c r="M1256" s="1146">
        <f t="shared" si="213"/>
        <v>0</v>
      </c>
      <c r="N1256" s="1146">
        <f t="shared" si="214"/>
        <v>0</v>
      </c>
      <c r="O1256" s="1148">
        <f t="shared" si="210"/>
        <v>0</v>
      </c>
      <c r="P1256" s="1054">
        <f t="shared" si="211"/>
        <v>0</v>
      </c>
    </row>
    <row r="1257" spans="1:16" ht="29" outlineLevel="1" x14ac:dyDescent="0.25">
      <c r="A1257" s="1137">
        <f t="shared" si="215"/>
        <v>11.3</v>
      </c>
      <c r="B1257" s="1138" t="str">
        <f t="shared" si="215"/>
        <v>Replacement of two 220V Battery chargers with 220V dual float cum boost (60A) battery Charger including DCDB at KDPH, Koynanagar</v>
      </c>
      <c r="C1257" s="1137" t="str">
        <f t="shared" si="215"/>
        <v>MERC/CAPEX/2019-2020/01</v>
      </c>
      <c r="D1257" s="1053">
        <f t="shared" si="215"/>
        <v>43609</v>
      </c>
      <c r="E1257" s="1139">
        <f t="shared" si="215"/>
        <v>0.20200000000000001</v>
      </c>
      <c r="F1257" s="1135">
        <f t="shared" si="208"/>
        <v>0.137824</v>
      </c>
      <c r="G1257" s="1135">
        <f t="shared" si="209"/>
        <v>0.137824</v>
      </c>
      <c r="H1257" s="1140">
        <f t="shared" si="212"/>
        <v>0</v>
      </c>
      <c r="I1257" s="1135">
        <v>0</v>
      </c>
      <c r="J1257" s="1135">
        <v>0</v>
      </c>
      <c r="K1257" s="1140"/>
      <c r="L1257" s="1140"/>
      <c r="M1257" s="1140">
        <f t="shared" si="213"/>
        <v>0</v>
      </c>
      <c r="N1257" s="1140">
        <f t="shared" si="214"/>
        <v>0</v>
      </c>
      <c r="O1257" s="1148">
        <f t="shared" si="210"/>
        <v>0</v>
      </c>
      <c r="P1257" s="1054">
        <f t="shared" si="211"/>
        <v>0</v>
      </c>
    </row>
    <row r="1258" spans="1:16" ht="43.5" outlineLevel="1" x14ac:dyDescent="0.25">
      <c r="A1258" s="1151">
        <f t="shared" si="215"/>
        <v>11.4</v>
      </c>
      <c r="B1258" s="1157" t="str">
        <f t="shared" si="215"/>
        <v>Replacement of 220KV current transformer (54 Nos), Potential transformer (13 Nos),110KV Current Transformer (14 Nos)&amp; Potential Transformer (4 Nos),Stage-III.</v>
      </c>
      <c r="C1258" s="1151" t="str">
        <f t="shared" si="215"/>
        <v>MERC/CAPEX/2019-2020/01</v>
      </c>
      <c r="D1258" s="1052">
        <f t="shared" si="215"/>
        <v>43609</v>
      </c>
      <c r="E1258" s="1152">
        <f t="shared" si="215"/>
        <v>5.2809999999999997</v>
      </c>
      <c r="F1258" s="1135">
        <f t="shared" si="208"/>
        <v>5.28</v>
      </c>
      <c r="G1258" s="1135">
        <f t="shared" si="209"/>
        <v>5.28</v>
      </c>
      <c r="H1258" s="1146">
        <f t="shared" si="212"/>
        <v>0</v>
      </c>
      <c r="I1258" s="1147">
        <v>0</v>
      </c>
      <c r="J1258" s="1147">
        <v>0</v>
      </c>
      <c r="K1258" s="1146"/>
      <c r="L1258" s="1146"/>
      <c r="M1258" s="1146">
        <f t="shared" si="213"/>
        <v>0</v>
      </c>
      <c r="N1258" s="1146">
        <f t="shared" si="214"/>
        <v>0</v>
      </c>
      <c r="O1258" s="1148">
        <f t="shared" si="210"/>
        <v>0</v>
      </c>
      <c r="P1258" s="1054">
        <f t="shared" si="211"/>
        <v>0</v>
      </c>
    </row>
    <row r="1259" spans="1:16" outlineLevel="1" x14ac:dyDescent="0.25">
      <c r="A1259" s="1151">
        <f t="shared" si="215"/>
        <v>11.5</v>
      </c>
      <c r="B1259" s="1157" t="str">
        <f t="shared" si="215"/>
        <v>Replacement of Generator Air Cooler (32 Nos), St-III</v>
      </c>
      <c r="C1259" s="1151" t="str">
        <f t="shared" si="215"/>
        <v>MERC/CAPEX/2019-2020/01</v>
      </c>
      <c r="D1259" s="1052">
        <f t="shared" si="215"/>
        <v>43609</v>
      </c>
      <c r="E1259" s="1152">
        <f t="shared" si="215"/>
        <v>2.4129999999999998</v>
      </c>
      <c r="F1259" s="1135">
        <f t="shared" si="208"/>
        <v>2.0541399999999999</v>
      </c>
      <c r="G1259" s="1135">
        <f t="shared" si="209"/>
        <v>2.054144</v>
      </c>
      <c r="H1259" s="1146">
        <f t="shared" si="212"/>
        <v>-4.0000000001150227E-6</v>
      </c>
      <c r="I1259" s="1147">
        <v>0</v>
      </c>
      <c r="J1259" s="1147">
        <v>0</v>
      </c>
      <c r="K1259" s="1146"/>
      <c r="L1259" s="1146"/>
      <c r="M1259" s="1146">
        <f t="shared" si="213"/>
        <v>0</v>
      </c>
      <c r="N1259" s="1146">
        <f t="shared" si="214"/>
        <v>-4.0000000001150227E-6</v>
      </c>
      <c r="O1259" s="1148">
        <f t="shared" si="210"/>
        <v>0</v>
      </c>
      <c r="P1259" s="1054">
        <f t="shared" si="211"/>
        <v>0</v>
      </c>
    </row>
    <row r="1260" spans="1:16" ht="29" outlineLevel="1" x14ac:dyDescent="0.25">
      <c r="A1260" s="1137">
        <f t="shared" ref="A1260:E1275" si="216">A1057</f>
        <v>11.6</v>
      </c>
      <c r="B1260" s="1138" t="str">
        <f t="shared" si="216"/>
        <v>Replacement of 48 Volt, 1000 AH tubular battery set with 48 Volt, 750AH Plante type battery set at KGSC, Stage-III</v>
      </c>
      <c r="C1260" s="1137" t="str">
        <f t="shared" si="216"/>
        <v>MERC/CAPEX/2019-2020/01</v>
      </c>
      <c r="D1260" s="1053">
        <f t="shared" si="216"/>
        <v>43609</v>
      </c>
      <c r="E1260" s="1139">
        <f t="shared" si="216"/>
        <v>0.318</v>
      </c>
      <c r="F1260" s="1135">
        <f t="shared" si="208"/>
        <v>0.30941800000000003</v>
      </c>
      <c r="G1260" s="1135">
        <f t="shared" si="209"/>
        <v>0.30941800000000003</v>
      </c>
      <c r="H1260" s="1140">
        <f t="shared" si="212"/>
        <v>0</v>
      </c>
      <c r="I1260" s="1135">
        <v>0</v>
      </c>
      <c r="J1260" s="1135">
        <v>0</v>
      </c>
      <c r="K1260" s="1140"/>
      <c r="L1260" s="1140"/>
      <c r="M1260" s="1140">
        <f t="shared" si="213"/>
        <v>0</v>
      </c>
      <c r="N1260" s="1140">
        <f t="shared" si="214"/>
        <v>0</v>
      </c>
      <c r="O1260" s="1148">
        <f t="shared" si="210"/>
        <v>0</v>
      </c>
      <c r="P1260" s="1054">
        <f t="shared" si="211"/>
        <v>0</v>
      </c>
    </row>
    <row r="1261" spans="1:16" ht="29" outlineLevel="1" x14ac:dyDescent="0.25">
      <c r="A1261" s="1137">
        <f t="shared" si="216"/>
        <v>11.7</v>
      </c>
      <c r="B1261" s="1138" t="str">
        <f t="shared" si="216"/>
        <v>Replacement of 220V-150AH Battery set with Ni-Cad type, along with standard accessories for UPS scheme at Stage-IV</v>
      </c>
      <c r="C1261" s="1137" t="str">
        <f t="shared" si="216"/>
        <v>MERC/CAPEX/2019-2020/01</v>
      </c>
      <c r="D1261" s="1053">
        <f t="shared" si="216"/>
        <v>43609</v>
      </c>
      <c r="E1261" s="1139">
        <f t="shared" si="216"/>
        <v>0.27200000000000002</v>
      </c>
      <c r="F1261" s="1135">
        <f t="shared" si="208"/>
        <v>0.25759480000000001</v>
      </c>
      <c r="G1261" s="1135">
        <f t="shared" si="209"/>
        <v>0.25759480000000001</v>
      </c>
      <c r="H1261" s="1140">
        <f t="shared" si="212"/>
        <v>0</v>
      </c>
      <c r="I1261" s="1135">
        <v>0</v>
      </c>
      <c r="J1261" s="1135">
        <v>0</v>
      </c>
      <c r="K1261" s="1140"/>
      <c r="L1261" s="1140"/>
      <c r="M1261" s="1140">
        <f t="shared" si="213"/>
        <v>0</v>
      </c>
      <c r="N1261" s="1140">
        <f t="shared" si="214"/>
        <v>0</v>
      </c>
      <c r="O1261" s="1148">
        <f t="shared" si="210"/>
        <v>0</v>
      </c>
      <c r="P1261" s="1054">
        <f t="shared" si="211"/>
        <v>0</v>
      </c>
    </row>
    <row r="1262" spans="1:16" outlineLevel="1" x14ac:dyDescent="0.25">
      <c r="A1262" s="1137">
        <f t="shared" si="216"/>
        <v>11.8</v>
      </c>
      <c r="B1262" s="1138" t="str">
        <f t="shared" si="216"/>
        <v>Reliability enhancement of Gas Insulated Switchyard Stage-IV.</v>
      </c>
      <c r="C1262" s="1137" t="str">
        <f t="shared" si="216"/>
        <v>MERC/CAPEX/2019-2020/01</v>
      </c>
      <c r="D1262" s="1053">
        <f t="shared" si="216"/>
        <v>43609</v>
      </c>
      <c r="E1262" s="1139">
        <f t="shared" si="216"/>
        <v>10.472</v>
      </c>
      <c r="F1262" s="1135">
        <f t="shared" si="208"/>
        <v>0</v>
      </c>
      <c r="G1262" s="1135">
        <f t="shared" si="209"/>
        <v>0</v>
      </c>
      <c r="H1262" s="1140">
        <f t="shared" si="212"/>
        <v>0</v>
      </c>
      <c r="I1262" s="1135">
        <v>0</v>
      </c>
      <c r="J1262" s="1135">
        <v>0</v>
      </c>
      <c r="K1262" s="1140"/>
      <c r="L1262" s="1140"/>
      <c r="M1262" s="1140">
        <f t="shared" si="213"/>
        <v>0</v>
      </c>
      <c r="N1262" s="1140">
        <f t="shared" si="214"/>
        <v>0</v>
      </c>
      <c r="O1262" s="1148">
        <f t="shared" si="210"/>
        <v>0</v>
      </c>
      <c r="P1262" s="1054">
        <f t="shared" si="211"/>
        <v>0</v>
      </c>
    </row>
    <row r="1263" spans="1:16" ht="29" outlineLevel="1" x14ac:dyDescent="0.25">
      <c r="A1263" s="1151">
        <f t="shared" si="216"/>
        <v>11.9</v>
      </c>
      <c r="B1263" s="1157" t="str">
        <f t="shared" si="216"/>
        <v>Up-gradation of Vibration system at all units of Stage-IV:Stage-IV, KGSC, Pophali</v>
      </c>
      <c r="C1263" s="1151" t="str">
        <f t="shared" si="216"/>
        <v>MERC/CAPEX/2019-2020/01</v>
      </c>
      <c r="D1263" s="1052">
        <f t="shared" si="216"/>
        <v>43609</v>
      </c>
      <c r="E1263" s="1152">
        <f t="shared" si="216"/>
        <v>1.4430000000000001</v>
      </c>
      <c r="F1263" s="1135">
        <f t="shared" si="208"/>
        <v>1.5040594999999999</v>
      </c>
      <c r="G1263" s="1135">
        <f t="shared" si="209"/>
        <v>1.5040595000000001</v>
      </c>
      <c r="H1263" s="1146">
        <f t="shared" si="212"/>
        <v>0</v>
      </c>
      <c r="I1263" s="1147">
        <v>0</v>
      </c>
      <c r="J1263" s="1147">
        <v>0</v>
      </c>
      <c r="K1263" s="1146"/>
      <c r="L1263" s="1146"/>
      <c r="M1263" s="1146">
        <f t="shared" si="213"/>
        <v>0</v>
      </c>
      <c r="N1263" s="1146">
        <f t="shared" si="214"/>
        <v>0</v>
      </c>
      <c r="O1263" s="1148">
        <f t="shared" si="210"/>
        <v>0</v>
      </c>
      <c r="P1263" s="1054">
        <f t="shared" si="211"/>
        <v>0</v>
      </c>
    </row>
    <row r="1264" spans="1:16" ht="29" outlineLevel="1" x14ac:dyDescent="0.25">
      <c r="A1264" s="1159" t="str">
        <f t="shared" si="216"/>
        <v>11.10</v>
      </c>
      <c r="B1264" s="1138" t="str">
        <f t="shared" si="216"/>
        <v>Replacement of station battery set of 220V, 2000Ah capacity at Stage-IV.</v>
      </c>
      <c r="C1264" s="1137" t="str">
        <f t="shared" si="216"/>
        <v>MERC/CAPEX/2019-2020/01</v>
      </c>
      <c r="D1264" s="1053">
        <f t="shared" si="216"/>
        <v>43609</v>
      </c>
      <c r="E1264" s="1139">
        <f t="shared" si="216"/>
        <v>2.3849999999999998</v>
      </c>
      <c r="F1264" s="1135">
        <f t="shared" si="208"/>
        <v>2.3648853999999999</v>
      </c>
      <c r="G1264" s="1135">
        <f t="shared" si="209"/>
        <v>2.3648853999999999</v>
      </c>
      <c r="H1264" s="1140">
        <f t="shared" si="212"/>
        <v>0</v>
      </c>
      <c r="I1264" s="1135">
        <v>0</v>
      </c>
      <c r="J1264" s="1135">
        <v>0</v>
      </c>
      <c r="K1264" s="1140"/>
      <c r="L1264" s="1140"/>
      <c r="M1264" s="1140">
        <f t="shared" si="213"/>
        <v>0</v>
      </c>
      <c r="N1264" s="1140">
        <f t="shared" si="214"/>
        <v>0</v>
      </c>
      <c r="O1264" s="1148">
        <f t="shared" si="210"/>
        <v>0</v>
      </c>
      <c r="P1264" s="1054">
        <f t="shared" si="211"/>
        <v>0</v>
      </c>
    </row>
    <row r="1265" spans="1:16" ht="29" outlineLevel="1" x14ac:dyDescent="0.25">
      <c r="A1265" s="1151">
        <f t="shared" si="216"/>
        <v>11.11</v>
      </c>
      <c r="B1265" s="1157" t="str">
        <f t="shared" si="216"/>
        <v>Renovations and modernization of 1500kg capacity passenger cum goods lifts (2 Nos) for KGSC, Stage-IV</v>
      </c>
      <c r="C1265" s="1151" t="str">
        <f t="shared" si="216"/>
        <v>MERC/CAPEX/2019-2020/01</v>
      </c>
      <c r="D1265" s="1052">
        <f t="shared" si="216"/>
        <v>43609</v>
      </c>
      <c r="E1265" s="1152">
        <f t="shared" si="216"/>
        <v>0.96799999999999997</v>
      </c>
      <c r="F1265" s="1135">
        <f t="shared" si="208"/>
        <v>0.852078</v>
      </c>
      <c r="G1265" s="1135">
        <f t="shared" si="209"/>
        <v>0.852078</v>
      </c>
      <c r="H1265" s="1146">
        <f t="shared" si="212"/>
        <v>0</v>
      </c>
      <c r="I1265" s="1147">
        <v>0</v>
      </c>
      <c r="J1265" s="1147">
        <v>0</v>
      </c>
      <c r="K1265" s="1146"/>
      <c r="L1265" s="1146"/>
      <c r="M1265" s="1146">
        <f t="shared" si="213"/>
        <v>0</v>
      </c>
      <c r="N1265" s="1146">
        <f t="shared" si="214"/>
        <v>0</v>
      </c>
      <c r="O1265" s="1148">
        <f t="shared" si="210"/>
        <v>0</v>
      </c>
      <c r="P1265" s="1054">
        <f t="shared" si="211"/>
        <v>0</v>
      </c>
    </row>
    <row r="1266" spans="1:16" ht="43.5" outlineLevel="1" x14ac:dyDescent="0.25">
      <c r="A1266" s="1137">
        <f t="shared" si="216"/>
        <v>11.12</v>
      </c>
      <c r="B1266" s="1138" t="str">
        <f t="shared" si="216"/>
        <v>Replacement of existing 3x7.5 TR Air conditioning package units at Stage-I&amp;II control room by new 3x11 TR Air conditioning package units</v>
      </c>
      <c r="C1266" s="1137" t="str">
        <f t="shared" si="216"/>
        <v>MERC/CAPEX/2019-2020/01</v>
      </c>
      <c r="D1266" s="1053">
        <f t="shared" si="216"/>
        <v>43609</v>
      </c>
      <c r="E1266" s="1139">
        <f t="shared" si="216"/>
        <v>0.34499999999999997</v>
      </c>
      <c r="F1266" s="1135">
        <f t="shared" si="208"/>
        <v>0.16909379999999999</v>
      </c>
      <c r="G1266" s="1135">
        <f t="shared" si="209"/>
        <v>0.16909379999999999</v>
      </c>
      <c r="H1266" s="1140">
        <f t="shared" si="212"/>
        <v>0</v>
      </c>
      <c r="I1266" s="1135">
        <v>0</v>
      </c>
      <c r="J1266" s="1135">
        <v>0</v>
      </c>
      <c r="K1266" s="1140"/>
      <c r="L1266" s="1140"/>
      <c r="M1266" s="1140">
        <f t="shared" si="213"/>
        <v>0</v>
      </c>
      <c r="N1266" s="1140">
        <f t="shared" si="214"/>
        <v>0</v>
      </c>
      <c r="O1266" s="1148">
        <f t="shared" si="210"/>
        <v>0</v>
      </c>
      <c r="P1266" s="1054">
        <f t="shared" si="211"/>
        <v>0</v>
      </c>
    </row>
    <row r="1267" spans="1:16" outlineLevel="1" x14ac:dyDescent="0.25">
      <c r="A1267" s="1137">
        <f t="shared" si="216"/>
        <v>0</v>
      </c>
      <c r="B1267" s="1138" t="str">
        <f t="shared" si="216"/>
        <v>IDC</v>
      </c>
      <c r="C1267" s="1137" t="str">
        <f t="shared" si="216"/>
        <v>MERC/CAPEX/2019-2020/01</v>
      </c>
      <c r="D1267" s="1053">
        <f t="shared" si="216"/>
        <v>43609</v>
      </c>
      <c r="E1267" s="1139">
        <f t="shared" si="216"/>
        <v>0.35099999999999998</v>
      </c>
      <c r="F1267" s="1135">
        <f t="shared" si="208"/>
        <v>0</v>
      </c>
      <c r="G1267" s="1135">
        <f t="shared" si="209"/>
        <v>0</v>
      </c>
      <c r="H1267" s="1140">
        <f t="shared" si="212"/>
        <v>0</v>
      </c>
      <c r="I1267" s="1135">
        <v>0</v>
      </c>
      <c r="J1267" s="1135">
        <v>0</v>
      </c>
      <c r="K1267" s="1140"/>
      <c r="L1267" s="1140"/>
      <c r="M1267" s="1140">
        <f t="shared" si="213"/>
        <v>0</v>
      </c>
      <c r="N1267" s="1140">
        <f t="shared" si="214"/>
        <v>0</v>
      </c>
      <c r="O1267" s="1148">
        <f t="shared" si="210"/>
        <v>0</v>
      </c>
      <c r="P1267" s="1054">
        <f t="shared" si="211"/>
        <v>0</v>
      </c>
    </row>
    <row r="1268" spans="1:16" ht="29" outlineLevel="1" x14ac:dyDescent="0.25">
      <c r="A1268" s="1131">
        <f t="shared" si="216"/>
        <v>12</v>
      </c>
      <c r="B1268" s="1132" t="str">
        <f t="shared" si="216"/>
        <v>Upgradation of Governing System at Stage-I, KDPH&amp; Stage-III at KGSC, Pophali</v>
      </c>
      <c r="C1268" s="1131" t="str">
        <f t="shared" si="216"/>
        <v>MERC/CAPEX/2019-2020/0134</v>
      </c>
      <c r="D1268" s="1133">
        <f t="shared" si="216"/>
        <v>43595</v>
      </c>
      <c r="E1268" s="1134">
        <f t="shared" si="216"/>
        <v>19.165120000000002</v>
      </c>
      <c r="F1268" s="1135">
        <f t="shared" si="208"/>
        <v>0</v>
      </c>
      <c r="G1268" s="1135">
        <f t="shared" si="209"/>
        <v>0</v>
      </c>
      <c r="H1268" s="1140">
        <f t="shared" si="212"/>
        <v>0</v>
      </c>
      <c r="I1268" s="1135">
        <v>0</v>
      </c>
      <c r="J1268" s="1135">
        <v>0</v>
      </c>
      <c r="K1268" s="1140"/>
      <c r="L1268" s="1140"/>
      <c r="M1268" s="1140">
        <f t="shared" si="213"/>
        <v>0</v>
      </c>
      <c r="N1268" s="1140">
        <f t="shared" si="214"/>
        <v>0</v>
      </c>
      <c r="O1268" s="1148">
        <f t="shared" si="210"/>
        <v>0</v>
      </c>
      <c r="P1268" s="1054">
        <f t="shared" si="211"/>
        <v>0</v>
      </c>
    </row>
    <row r="1269" spans="1:16" ht="29" outlineLevel="1" x14ac:dyDescent="0.25">
      <c r="A1269" s="1151">
        <f t="shared" si="216"/>
        <v>12.1</v>
      </c>
      <c r="B1269" s="1157" t="str">
        <f t="shared" si="216"/>
        <v>Up gradation of DIGIPID1500 governing system with new governor (TSLG) for all units of stage-I</v>
      </c>
      <c r="C1269" s="1151" t="str">
        <f t="shared" si="216"/>
        <v>MERC/CAPEX/2019-2020/0134</v>
      </c>
      <c r="D1269" s="1052">
        <f t="shared" si="216"/>
        <v>43595</v>
      </c>
      <c r="E1269" s="1152">
        <f t="shared" si="216"/>
        <v>6.0888</v>
      </c>
      <c r="F1269" s="1135">
        <f t="shared" si="208"/>
        <v>3.89</v>
      </c>
      <c r="G1269" s="1135">
        <f t="shared" si="209"/>
        <v>3.89</v>
      </c>
      <c r="H1269" s="1146">
        <f t="shared" si="212"/>
        <v>0</v>
      </c>
      <c r="I1269" s="1147">
        <v>0</v>
      </c>
      <c r="J1269" s="1147">
        <v>0</v>
      </c>
      <c r="K1269" s="1146"/>
      <c r="L1269" s="1146"/>
      <c r="M1269" s="1146">
        <f t="shared" ref="M1269:M1292" si="217">SUM(J1269:L1269)</f>
        <v>0</v>
      </c>
      <c r="N1269" s="1146">
        <f t="shared" si="214"/>
        <v>0</v>
      </c>
      <c r="O1269" s="1148">
        <f t="shared" si="210"/>
        <v>0</v>
      </c>
      <c r="P1269" s="1054">
        <f t="shared" si="211"/>
        <v>0</v>
      </c>
    </row>
    <row r="1270" spans="1:16" ht="29" outlineLevel="1" x14ac:dyDescent="0.25">
      <c r="A1270" s="1151">
        <f t="shared" si="216"/>
        <v>12.2</v>
      </c>
      <c r="B1270" s="1157" t="str">
        <f t="shared" si="216"/>
        <v>Up-gradation of governing system at Koyna Dam Power House (KDPH) Koynanagar</v>
      </c>
      <c r="C1270" s="1151" t="str">
        <f t="shared" si="216"/>
        <v>MERC/CAPEX/2019-2020/0134</v>
      </c>
      <c r="D1270" s="1052">
        <f t="shared" si="216"/>
        <v>43595</v>
      </c>
      <c r="E1270" s="1152">
        <f t="shared" si="216"/>
        <v>2.9240400000000002</v>
      </c>
      <c r="F1270" s="1135">
        <f t="shared" si="208"/>
        <v>1.41</v>
      </c>
      <c r="G1270" s="1135">
        <f t="shared" si="209"/>
        <v>1.41</v>
      </c>
      <c r="H1270" s="1146">
        <f t="shared" si="212"/>
        <v>0</v>
      </c>
      <c r="I1270" s="1147">
        <v>0</v>
      </c>
      <c r="J1270" s="1147">
        <v>0</v>
      </c>
      <c r="K1270" s="1146"/>
      <c r="L1270" s="1146"/>
      <c r="M1270" s="1146">
        <f t="shared" si="217"/>
        <v>0</v>
      </c>
      <c r="N1270" s="1146">
        <f t="shared" si="214"/>
        <v>0</v>
      </c>
      <c r="O1270" s="1148">
        <f t="shared" si="210"/>
        <v>0</v>
      </c>
      <c r="P1270" s="1054">
        <f t="shared" si="211"/>
        <v>0</v>
      </c>
    </row>
    <row r="1271" spans="1:16" ht="29" outlineLevel="1" x14ac:dyDescent="0.25">
      <c r="A1271" s="1151">
        <f t="shared" si="216"/>
        <v>12.3</v>
      </c>
      <c r="B1271" s="1157" t="str">
        <f t="shared" si="216"/>
        <v>Up-gradation of the Governing system at Stage-III
&amp; Other Charges (P&amp;F, Insurance etc)</v>
      </c>
      <c r="C1271" s="1151" t="str">
        <f t="shared" si="216"/>
        <v>MERC/CAPEX/2019-2020/0134</v>
      </c>
      <c r="D1271" s="1052">
        <f t="shared" si="216"/>
        <v>43595</v>
      </c>
      <c r="E1271" s="1152">
        <f t="shared" si="216"/>
        <v>9.5522800000000014</v>
      </c>
      <c r="F1271" s="1135">
        <f t="shared" si="208"/>
        <v>4.5999999999999996</v>
      </c>
      <c r="G1271" s="1135">
        <f t="shared" si="209"/>
        <v>4.5999999999999996</v>
      </c>
      <c r="H1271" s="1146">
        <f t="shared" si="212"/>
        <v>0</v>
      </c>
      <c r="I1271" s="1147">
        <v>0</v>
      </c>
      <c r="J1271" s="1147">
        <v>0</v>
      </c>
      <c r="K1271" s="1146"/>
      <c r="L1271" s="1146"/>
      <c r="M1271" s="1146">
        <f t="shared" si="217"/>
        <v>0</v>
      </c>
      <c r="N1271" s="1146">
        <f t="shared" si="214"/>
        <v>0</v>
      </c>
      <c r="O1271" s="1148">
        <f t="shared" si="210"/>
        <v>0</v>
      </c>
      <c r="P1271" s="1054">
        <f t="shared" si="211"/>
        <v>0</v>
      </c>
    </row>
    <row r="1272" spans="1:16" outlineLevel="1" x14ac:dyDescent="0.25">
      <c r="A1272" s="1137">
        <f t="shared" si="216"/>
        <v>0</v>
      </c>
      <c r="B1272" s="1138" t="str">
        <f t="shared" si="216"/>
        <v>IDC</v>
      </c>
      <c r="C1272" s="1137" t="str">
        <f t="shared" si="216"/>
        <v>MERC/CAPEX/2019-2020/0134</v>
      </c>
      <c r="D1272" s="1053">
        <f t="shared" si="216"/>
        <v>43595</v>
      </c>
      <c r="E1272" s="1139">
        <f t="shared" si="216"/>
        <v>0.6</v>
      </c>
      <c r="F1272" s="1135">
        <f t="shared" si="208"/>
        <v>0</v>
      </c>
      <c r="G1272" s="1135">
        <f t="shared" si="209"/>
        <v>0</v>
      </c>
      <c r="H1272" s="1140">
        <f t="shared" si="212"/>
        <v>0</v>
      </c>
      <c r="I1272" s="1135">
        <v>0</v>
      </c>
      <c r="J1272" s="1135">
        <v>0</v>
      </c>
      <c r="K1272" s="1140"/>
      <c r="L1272" s="1140"/>
      <c r="M1272" s="1140">
        <f t="shared" si="217"/>
        <v>0</v>
      </c>
      <c r="N1272" s="1140">
        <f t="shared" si="214"/>
        <v>0</v>
      </c>
      <c r="O1272" s="1148">
        <f t="shared" si="210"/>
        <v>0</v>
      </c>
      <c r="P1272" s="1054">
        <f t="shared" si="211"/>
        <v>0</v>
      </c>
    </row>
    <row r="1273" spans="1:16" ht="29" outlineLevel="1" x14ac:dyDescent="0.25">
      <c r="A1273" s="1131">
        <f t="shared" si="216"/>
        <v>13</v>
      </c>
      <c r="B1273" s="1132" t="str">
        <f t="shared" si="216"/>
        <v>Refurbishment of 24 KV Generator Circuit Breakers (ABB Make) for four units at stage-IV, KGSC, Pophali</v>
      </c>
      <c r="C1273" s="1131" t="str">
        <f t="shared" si="216"/>
        <v>MERC/CAPEX/2019-2020/388</v>
      </c>
      <c r="D1273" s="1133">
        <f t="shared" si="216"/>
        <v>43664</v>
      </c>
      <c r="E1273" s="1134">
        <f t="shared" si="216"/>
        <v>10.572639999999998</v>
      </c>
      <c r="F1273" s="1135">
        <f t="shared" si="208"/>
        <v>0</v>
      </c>
      <c r="G1273" s="1135">
        <f t="shared" si="209"/>
        <v>0</v>
      </c>
      <c r="H1273" s="1140">
        <f t="shared" si="212"/>
        <v>0</v>
      </c>
      <c r="I1273" s="1135">
        <v>0</v>
      </c>
      <c r="J1273" s="1135">
        <v>0</v>
      </c>
      <c r="K1273" s="1140"/>
      <c r="L1273" s="1140"/>
      <c r="M1273" s="1140">
        <f t="shared" si="217"/>
        <v>0</v>
      </c>
      <c r="N1273" s="1140">
        <f t="shared" si="214"/>
        <v>0</v>
      </c>
      <c r="O1273" s="1148">
        <f t="shared" si="210"/>
        <v>0</v>
      </c>
      <c r="P1273" s="1054">
        <f t="shared" si="211"/>
        <v>0</v>
      </c>
    </row>
    <row r="1274" spans="1:16" ht="29" outlineLevel="1" x14ac:dyDescent="0.25">
      <c r="A1274" s="1151">
        <f t="shared" si="216"/>
        <v>13.1</v>
      </c>
      <c r="B1274" s="1160" t="str">
        <f t="shared" si="216"/>
        <v>Supply  spares for 24KV Generator Circuit Breaker System refurbishment (For 4 Units)</v>
      </c>
      <c r="C1274" s="1151" t="str">
        <f t="shared" si="216"/>
        <v>MERC/CAPEX/2019-2020/388</v>
      </c>
      <c r="D1274" s="1052">
        <f t="shared" si="216"/>
        <v>43664</v>
      </c>
      <c r="E1274" s="1152">
        <f t="shared" si="216"/>
        <v>6.5702399999999992</v>
      </c>
      <c r="F1274" s="1135">
        <f t="shared" si="208"/>
        <v>6.5421399999999998</v>
      </c>
      <c r="G1274" s="1135">
        <f t="shared" si="209"/>
        <v>6.5421399999999998</v>
      </c>
      <c r="H1274" s="1146">
        <f t="shared" si="212"/>
        <v>0</v>
      </c>
      <c r="I1274" s="1147">
        <v>0</v>
      </c>
      <c r="J1274" s="1147">
        <v>0</v>
      </c>
      <c r="K1274" s="1146"/>
      <c r="L1274" s="1146"/>
      <c r="M1274" s="1146">
        <f t="shared" si="217"/>
        <v>0</v>
      </c>
      <c r="N1274" s="1146">
        <f t="shared" si="214"/>
        <v>0</v>
      </c>
      <c r="O1274" s="1148">
        <f t="shared" si="210"/>
        <v>0</v>
      </c>
      <c r="P1274" s="1054">
        <f t="shared" si="211"/>
        <v>0</v>
      </c>
    </row>
    <row r="1275" spans="1:16" ht="72.5" outlineLevel="1" x14ac:dyDescent="0.25">
      <c r="A1275" s="1151">
        <f t="shared" si="216"/>
        <v>13.2</v>
      </c>
      <c r="B1275" s="1160" t="str">
        <f t="shared" si="216"/>
        <v>Supervision charges for 24 KV Generator Circuit Breaker System Unit. Preparation charges, Travel &amp; transportation charges, local conveyance.
 Lumpsum rental charges of necessary tools &amp; tackles required during O/H work charges</v>
      </c>
      <c r="C1275" s="1151" t="str">
        <f t="shared" si="216"/>
        <v>MERC/CAPEX/2019-2020/388</v>
      </c>
      <c r="D1275" s="1052">
        <f t="shared" si="216"/>
        <v>43664</v>
      </c>
      <c r="E1275" s="1152">
        <f t="shared" si="216"/>
        <v>3.8703999999999996</v>
      </c>
      <c r="F1275" s="1135">
        <f t="shared" si="208"/>
        <v>3.8216000000000001</v>
      </c>
      <c r="G1275" s="1135">
        <f t="shared" si="209"/>
        <v>3.8216000000000001</v>
      </c>
      <c r="H1275" s="1146">
        <f t="shared" si="212"/>
        <v>0</v>
      </c>
      <c r="I1275" s="1147">
        <v>0</v>
      </c>
      <c r="J1275" s="1147">
        <v>0</v>
      </c>
      <c r="K1275" s="1146"/>
      <c r="L1275" s="1146"/>
      <c r="M1275" s="1146">
        <f t="shared" si="217"/>
        <v>0</v>
      </c>
      <c r="N1275" s="1146">
        <f t="shared" si="214"/>
        <v>0</v>
      </c>
      <c r="O1275" s="1148">
        <f t="shared" si="210"/>
        <v>0</v>
      </c>
      <c r="P1275" s="1054">
        <f t="shared" si="211"/>
        <v>0</v>
      </c>
    </row>
    <row r="1276" spans="1:16" outlineLevel="1" x14ac:dyDescent="0.25">
      <c r="A1276" s="1137">
        <f t="shared" ref="A1276:E1291" si="218">A1073</f>
        <v>0</v>
      </c>
      <c r="B1276" s="1161" t="str">
        <f t="shared" si="218"/>
        <v>IDC</v>
      </c>
      <c r="C1276" s="1137" t="str">
        <f t="shared" si="218"/>
        <v>MERC/CAPEX/2019-2020/388</v>
      </c>
      <c r="D1276" s="1053">
        <f t="shared" si="218"/>
        <v>43664</v>
      </c>
      <c r="E1276" s="1139">
        <f t="shared" si="218"/>
        <v>0.13200000000000001</v>
      </c>
      <c r="F1276" s="1135">
        <f t="shared" si="208"/>
        <v>0</v>
      </c>
      <c r="G1276" s="1135">
        <f t="shared" si="209"/>
        <v>0</v>
      </c>
      <c r="H1276" s="1140">
        <f t="shared" si="212"/>
        <v>0</v>
      </c>
      <c r="I1276" s="1135">
        <v>0</v>
      </c>
      <c r="J1276" s="1135">
        <v>0</v>
      </c>
      <c r="K1276" s="1140"/>
      <c r="L1276" s="1140"/>
      <c r="M1276" s="1140">
        <f t="shared" si="217"/>
        <v>0</v>
      </c>
      <c r="N1276" s="1140">
        <f t="shared" si="214"/>
        <v>0</v>
      </c>
      <c r="O1276" s="1148">
        <f t="shared" si="210"/>
        <v>0</v>
      </c>
      <c r="P1276" s="1054">
        <f t="shared" si="211"/>
        <v>0</v>
      </c>
    </row>
    <row r="1277" spans="1:16" ht="29" outlineLevel="1" x14ac:dyDescent="0.25">
      <c r="A1277" s="1131">
        <f t="shared" si="218"/>
        <v>15</v>
      </c>
      <c r="B1277" s="1132" t="str">
        <f t="shared" si="218"/>
        <v>Up-gradation of Excitation system at Stage-I&amp;II, PLC &amp; SCADA system at Stage-II and DG Set at Stage-IV at KGSC, Pophali</v>
      </c>
      <c r="C1277" s="1131" t="str">
        <f t="shared" si="218"/>
        <v>MERC/CAPEX/2019-2020/800</v>
      </c>
      <c r="D1277" s="1133">
        <f t="shared" si="218"/>
        <v>43735</v>
      </c>
      <c r="E1277" s="1134">
        <f t="shared" si="218"/>
        <v>9.8630000000000013</v>
      </c>
      <c r="F1277" s="1135">
        <f t="shared" si="208"/>
        <v>0</v>
      </c>
      <c r="G1277" s="1135">
        <f t="shared" si="209"/>
        <v>0</v>
      </c>
      <c r="H1277" s="1140">
        <f t="shared" si="212"/>
        <v>0</v>
      </c>
      <c r="I1277" s="1135">
        <v>0</v>
      </c>
      <c r="J1277" s="1135">
        <v>0</v>
      </c>
      <c r="K1277" s="1140"/>
      <c r="L1277" s="1140"/>
      <c r="M1277" s="1140">
        <f t="shared" si="217"/>
        <v>0</v>
      </c>
      <c r="N1277" s="1140">
        <f t="shared" si="214"/>
        <v>0</v>
      </c>
      <c r="O1277" s="1148">
        <f t="shared" si="210"/>
        <v>0</v>
      </c>
      <c r="P1277" s="1054">
        <f t="shared" si="211"/>
        <v>0</v>
      </c>
    </row>
    <row r="1278" spans="1:16" ht="29" outlineLevel="1" x14ac:dyDescent="0.25">
      <c r="A1278" s="1151">
        <f t="shared" si="218"/>
        <v>15.1</v>
      </c>
      <c r="B1278" s="1157" t="str">
        <f t="shared" si="218"/>
        <v>Up gradation of Stage-I&amp;II(4x70MW+4x80 MW) Static Semipol Excitation System with Latest Advanced Excitation System</v>
      </c>
      <c r="C1278" s="1151" t="str">
        <f t="shared" si="218"/>
        <v>MERC/CAPEX/2019-2020/800</v>
      </c>
      <c r="D1278" s="1052">
        <f t="shared" si="218"/>
        <v>43735</v>
      </c>
      <c r="E1278" s="1152">
        <f t="shared" si="218"/>
        <v>9.8630000000000013</v>
      </c>
      <c r="F1278" s="1135">
        <f t="shared" si="208"/>
        <v>5.7629999999999999</v>
      </c>
      <c r="G1278" s="1135">
        <f t="shared" si="209"/>
        <v>5.76</v>
      </c>
      <c r="H1278" s="1146">
        <f t="shared" si="212"/>
        <v>3.0000000000001137E-3</v>
      </c>
      <c r="I1278" s="1147">
        <v>0</v>
      </c>
      <c r="J1278" s="1147">
        <v>0</v>
      </c>
      <c r="K1278" s="1146"/>
      <c r="L1278" s="1146"/>
      <c r="M1278" s="1146">
        <f t="shared" si="217"/>
        <v>0</v>
      </c>
      <c r="N1278" s="1146">
        <f t="shared" si="214"/>
        <v>3.0000000000001137E-3</v>
      </c>
      <c r="O1278" s="1148">
        <f t="shared" si="210"/>
        <v>0</v>
      </c>
      <c r="P1278" s="1054">
        <f t="shared" si="211"/>
        <v>0</v>
      </c>
    </row>
    <row r="1279" spans="1:16" ht="29" outlineLevel="1" x14ac:dyDescent="0.25">
      <c r="A1279" s="1151">
        <f t="shared" si="218"/>
        <v>15.2</v>
      </c>
      <c r="B1279" s="1157" t="str">
        <f t="shared" si="218"/>
        <v>Up gradation of existing unit PLC and SCADA automation of 4x80 MW Koyna stage-II units</v>
      </c>
      <c r="C1279" s="1151" t="str">
        <f t="shared" si="218"/>
        <v>MERC/CAPEX/2019-2020/800</v>
      </c>
      <c r="D1279" s="1052">
        <f t="shared" si="218"/>
        <v>43735</v>
      </c>
      <c r="E1279" s="1152">
        <f t="shared" si="218"/>
        <v>4.2320000000000002</v>
      </c>
      <c r="F1279" s="1135">
        <f t="shared" si="208"/>
        <v>4.3</v>
      </c>
      <c r="G1279" s="1135">
        <f t="shared" si="209"/>
        <v>4.3</v>
      </c>
      <c r="H1279" s="1146">
        <f t="shared" si="212"/>
        <v>0</v>
      </c>
      <c r="I1279" s="1147">
        <v>0</v>
      </c>
      <c r="J1279" s="1147">
        <v>0</v>
      </c>
      <c r="K1279" s="1146"/>
      <c r="L1279" s="1146"/>
      <c r="M1279" s="1146">
        <f t="shared" si="217"/>
        <v>0</v>
      </c>
      <c r="N1279" s="1146">
        <f t="shared" si="214"/>
        <v>0</v>
      </c>
      <c r="O1279" s="1148">
        <f t="shared" si="210"/>
        <v>0</v>
      </c>
      <c r="P1279" s="1054">
        <f t="shared" si="211"/>
        <v>0</v>
      </c>
    </row>
    <row r="1280" spans="1:16" outlineLevel="1" x14ac:dyDescent="0.25">
      <c r="A1280" s="1151">
        <f t="shared" si="218"/>
        <v>15.3</v>
      </c>
      <c r="B1280" s="1157" t="str">
        <f t="shared" si="218"/>
        <v>Up gradation of one 1500 KVA DG set, at KGSC, Stage-IV</v>
      </c>
      <c r="C1280" s="1151" t="str">
        <f t="shared" si="218"/>
        <v>MERC/CAPEX/2019-2020/800</v>
      </c>
      <c r="D1280" s="1052">
        <f t="shared" si="218"/>
        <v>43735</v>
      </c>
      <c r="E1280" s="1152">
        <f t="shared" si="218"/>
        <v>1.6</v>
      </c>
      <c r="F1280" s="1135">
        <f t="shared" si="208"/>
        <v>1.81</v>
      </c>
      <c r="G1280" s="1135">
        <f t="shared" si="209"/>
        <v>1.81</v>
      </c>
      <c r="H1280" s="1146">
        <f t="shared" si="212"/>
        <v>0</v>
      </c>
      <c r="I1280" s="1147">
        <v>0</v>
      </c>
      <c r="J1280" s="1147">
        <v>0</v>
      </c>
      <c r="K1280" s="1146"/>
      <c r="L1280" s="1146"/>
      <c r="M1280" s="1146">
        <f t="shared" si="217"/>
        <v>0</v>
      </c>
      <c r="N1280" s="1146">
        <f t="shared" si="214"/>
        <v>0</v>
      </c>
      <c r="O1280" s="1148">
        <f t="shared" si="210"/>
        <v>0</v>
      </c>
      <c r="P1280" s="1054">
        <f t="shared" si="211"/>
        <v>0</v>
      </c>
    </row>
    <row r="1281" spans="1:16" outlineLevel="1" x14ac:dyDescent="0.25">
      <c r="A1281" s="1137">
        <f t="shared" si="218"/>
        <v>0</v>
      </c>
      <c r="B1281" s="1138" t="str">
        <f t="shared" si="218"/>
        <v>IDC</v>
      </c>
      <c r="C1281" s="1137" t="str">
        <f t="shared" si="218"/>
        <v>MERC/CAPEX/2019-2020/800</v>
      </c>
      <c r="D1281" s="1053">
        <f t="shared" si="218"/>
        <v>43735</v>
      </c>
      <c r="E1281" s="1139">
        <f t="shared" si="218"/>
        <v>1.103</v>
      </c>
      <c r="F1281" s="1135">
        <f t="shared" si="208"/>
        <v>0</v>
      </c>
      <c r="G1281" s="1135">
        <f t="shared" si="209"/>
        <v>0</v>
      </c>
      <c r="H1281" s="1140">
        <f t="shared" si="212"/>
        <v>0</v>
      </c>
      <c r="I1281" s="1135">
        <v>0</v>
      </c>
      <c r="J1281" s="1135">
        <v>0</v>
      </c>
      <c r="K1281" s="1140"/>
      <c r="L1281" s="1140"/>
      <c r="M1281" s="1140">
        <f t="shared" si="217"/>
        <v>0</v>
      </c>
      <c r="N1281" s="1140">
        <f t="shared" si="214"/>
        <v>0</v>
      </c>
      <c r="O1281" s="1148">
        <f t="shared" si="210"/>
        <v>0</v>
      </c>
      <c r="P1281" s="1054">
        <f t="shared" si="211"/>
        <v>0</v>
      </c>
    </row>
    <row r="1282" spans="1:16" ht="29" outlineLevel="1" x14ac:dyDescent="0.25">
      <c r="A1282" s="1131">
        <f t="shared" si="218"/>
        <v>17</v>
      </c>
      <c r="B1282" s="1132" t="str">
        <f t="shared" si="218"/>
        <v>Repair works in Emergency Valve Tunnel (EVT) and surge well at Stage I/II, KGSC, Pophali</v>
      </c>
      <c r="C1282" s="1131" t="str">
        <f t="shared" si="218"/>
        <v>MERC/CAPEX/2020-2021/WFH/18</v>
      </c>
      <c r="D1282" s="1133">
        <f t="shared" si="218"/>
        <v>44001</v>
      </c>
      <c r="E1282" s="1134">
        <f t="shared" si="218"/>
        <v>28.037129999999998</v>
      </c>
      <c r="F1282" s="1135">
        <f t="shared" si="208"/>
        <v>0</v>
      </c>
      <c r="G1282" s="1135">
        <f t="shared" si="209"/>
        <v>0</v>
      </c>
      <c r="H1282" s="1140">
        <f t="shared" si="212"/>
        <v>0</v>
      </c>
      <c r="I1282" s="1135">
        <v>0</v>
      </c>
      <c r="J1282" s="1135">
        <v>0</v>
      </c>
      <c r="K1282" s="1140"/>
      <c r="L1282" s="1140"/>
      <c r="M1282" s="1140">
        <f t="shared" si="217"/>
        <v>0</v>
      </c>
      <c r="N1282" s="1140">
        <f t="shared" si="214"/>
        <v>0</v>
      </c>
      <c r="O1282" s="1148">
        <f t="shared" si="210"/>
        <v>0</v>
      </c>
      <c r="P1282" s="1054">
        <f t="shared" si="211"/>
        <v>0</v>
      </c>
    </row>
    <row r="1283" spans="1:16" ht="29" outlineLevel="1" x14ac:dyDescent="0.25">
      <c r="A1283" s="1151">
        <f t="shared" si="218"/>
        <v>17.100000000000001</v>
      </c>
      <c r="B1283" s="1157" t="str">
        <f t="shared" si="218"/>
        <v>Sealing and stabilization of EVT Tunnel left side wall and carven portion of EVT and Ventilation Tunnel.</v>
      </c>
      <c r="C1283" s="1151" t="str">
        <f t="shared" si="218"/>
        <v>MERC/CAPEX/2020-2021/WFH/18</v>
      </c>
      <c r="D1283" s="1052">
        <f t="shared" si="218"/>
        <v>44001</v>
      </c>
      <c r="E1283" s="1152">
        <f t="shared" si="218"/>
        <v>8.3069639999999989</v>
      </c>
      <c r="F1283" s="1135">
        <f t="shared" si="208"/>
        <v>19.573117</v>
      </c>
      <c r="G1283" s="1135">
        <f t="shared" si="209"/>
        <v>18.03</v>
      </c>
      <c r="H1283" s="1146">
        <f t="shared" si="212"/>
        <v>1.5431169999999987</v>
      </c>
      <c r="I1283" s="1147">
        <v>0</v>
      </c>
      <c r="J1283" s="1147">
        <v>0</v>
      </c>
      <c r="K1283" s="1146"/>
      <c r="L1283" s="1146"/>
      <c r="M1283" s="1146">
        <f t="shared" si="217"/>
        <v>0</v>
      </c>
      <c r="N1283" s="1146">
        <f t="shared" si="214"/>
        <v>1.5431169999999987</v>
      </c>
      <c r="O1283" s="1148">
        <f t="shared" si="210"/>
        <v>0</v>
      </c>
      <c r="P1283" s="1054">
        <f t="shared" si="211"/>
        <v>0</v>
      </c>
    </row>
    <row r="1284" spans="1:16" ht="29" outlineLevel="1" x14ac:dyDescent="0.25">
      <c r="A1284" s="1151">
        <f t="shared" si="218"/>
        <v>17.2</v>
      </c>
      <c r="B1284" s="1157" t="str">
        <f t="shared" si="218"/>
        <v>Structural Strengthening and Sealing Cracks and Cavities in Surge Shaft RCC Staining Wall from inside</v>
      </c>
      <c r="C1284" s="1151" t="str">
        <f t="shared" si="218"/>
        <v>MERC/CAPEX/2020-2021/WFH/18</v>
      </c>
      <c r="D1284" s="1052">
        <f t="shared" si="218"/>
        <v>44001</v>
      </c>
      <c r="E1284" s="1152">
        <f t="shared" si="218"/>
        <v>18.660166</v>
      </c>
      <c r="F1284" s="1135">
        <f t="shared" si="208"/>
        <v>0.38750000000000001</v>
      </c>
      <c r="G1284" s="1135">
        <f t="shared" si="209"/>
        <v>0</v>
      </c>
      <c r="H1284" s="1146">
        <f t="shared" si="212"/>
        <v>0.38750000000000001</v>
      </c>
      <c r="I1284" s="1147">
        <v>0</v>
      </c>
      <c r="J1284" s="1147">
        <v>0</v>
      </c>
      <c r="K1284" s="1146"/>
      <c r="L1284" s="1146"/>
      <c r="M1284" s="1146">
        <f t="shared" si="217"/>
        <v>0</v>
      </c>
      <c r="N1284" s="1146">
        <f t="shared" si="214"/>
        <v>0.38750000000000001</v>
      </c>
      <c r="O1284" s="1148">
        <f t="shared" si="210"/>
        <v>0</v>
      </c>
      <c r="P1284" s="1054">
        <f t="shared" si="211"/>
        <v>0</v>
      </c>
    </row>
    <row r="1285" spans="1:16" outlineLevel="1" x14ac:dyDescent="0.25">
      <c r="A1285" s="1137">
        <f t="shared" si="218"/>
        <v>0</v>
      </c>
      <c r="B1285" s="1138" t="str">
        <f t="shared" si="218"/>
        <v>IDC</v>
      </c>
      <c r="C1285" s="1137" t="str">
        <f t="shared" si="218"/>
        <v>MERC/CAPEX/2020-2021/WFH/18</v>
      </c>
      <c r="D1285" s="1053">
        <f t="shared" si="218"/>
        <v>44001</v>
      </c>
      <c r="E1285" s="1139">
        <f t="shared" si="218"/>
        <v>1.07</v>
      </c>
      <c r="F1285" s="1135">
        <f t="shared" si="208"/>
        <v>0</v>
      </c>
      <c r="G1285" s="1135">
        <f t="shared" si="209"/>
        <v>0</v>
      </c>
      <c r="H1285" s="1140">
        <f t="shared" si="212"/>
        <v>0</v>
      </c>
      <c r="I1285" s="1135">
        <v>0</v>
      </c>
      <c r="J1285" s="1135">
        <v>0</v>
      </c>
      <c r="K1285" s="1140"/>
      <c r="L1285" s="1140"/>
      <c r="M1285" s="1140">
        <f t="shared" si="217"/>
        <v>0</v>
      </c>
      <c r="N1285" s="1140">
        <f t="shared" si="214"/>
        <v>0</v>
      </c>
      <c r="O1285" s="1148">
        <f t="shared" si="210"/>
        <v>0</v>
      </c>
      <c r="P1285" s="1054">
        <f t="shared" si="211"/>
        <v>0</v>
      </c>
    </row>
    <row r="1286" spans="1:16" ht="29" outlineLevel="1" x14ac:dyDescent="0.25">
      <c r="A1286" s="1131" t="str">
        <f t="shared" si="218"/>
        <v>HO
DPR-8</v>
      </c>
      <c r="B1286" s="1132" t="str">
        <f t="shared" si="218"/>
        <v>Replacement of Fire Tenders at Various Power Stations of Mahagenco</v>
      </c>
      <c r="C1286" s="1131" t="str">
        <f t="shared" si="218"/>
        <v>MERC/CAPEX/20172018/4653</v>
      </c>
      <c r="D1286" s="1133">
        <f t="shared" si="218"/>
        <v>43052</v>
      </c>
      <c r="E1286" s="1134">
        <f t="shared" si="218"/>
        <v>1.25</v>
      </c>
      <c r="F1286" s="1135">
        <f t="shared" si="208"/>
        <v>0</v>
      </c>
      <c r="G1286" s="1135">
        <f t="shared" si="209"/>
        <v>0</v>
      </c>
      <c r="H1286" s="1140">
        <f t="shared" si="212"/>
        <v>0</v>
      </c>
      <c r="I1286" s="1135">
        <v>0</v>
      </c>
      <c r="J1286" s="1135">
        <v>0</v>
      </c>
      <c r="K1286" s="1140"/>
      <c r="L1286" s="1140"/>
      <c r="M1286" s="1140">
        <f t="shared" si="217"/>
        <v>0</v>
      </c>
      <c r="N1286" s="1140">
        <f t="shared" si="214"/>
        <v>0</v>
      </c>
      <c r="O1286" s="1148">
        <f t="shared" si="210"/>
        <v>0</v>
      </c>
      <c r="P1286" s="1054">
        <f t="shared" si="211"/>
        <v>0</v>
      </c>
    </row>
    <row r="1287" spans="1:16" ht="29" outlineLevel="1" x14ac:dyDescent="0.25">
      <c r="A1287" s="1137" t="str">
        <f t="shared" si="218"/>
        <v>HO
DPR-8.1</v>
      </c>
      <c r="B1287" s="1138" t="str">
        <f t="shared" si="218"/>
        <v>Advance Multipurpose Fire Tender</v>
      </c>
      <c r="C1287" s="1137" t="str">
        <f t="shared" si="218"/>
        <v>MERC/CAPEX/20172018/4653</v>
      </c>
      <c r="D1287" s="1053">
        <f t="shared" si="218"/>
        <v>43052</v>
      </c>
      <c r="E1287" s="1139">
        <f t="shared" si="218"/>
        <v>0</v>
      </c>
      <c r="F1287" s="1135">
        <f t="shared" si="208"/>
        <v>0</v>
      </c>
      <c r="G1287" s="1135">
        <f t="shared" si="209"/>
        <v>0</v>
      </c>
      <c r="H1287" s="1140">
        <f t="shared" si="212"/>
        <v>0</v>
      </c>
      <c r="I1287" s="1135">
        <v>0</v>
      </c>
      <c r="J1287" s="1135">
        <v>0</v>
      </c>
      <c r="K1287" s="1140"/>
      <c r="L1287" s="1140"/>
      <c r="M1287" s="1140">
        <f t="shared" si="217"/>
        <v>0</v>
      </c>
      <c r="N1287" s="1140">
        <f t="shared" si="214"/>
        <v>0</v>
      </c>
      <c r="O1287" s="1148">
        <f t="shared" si="210"/>
        <v>0</v>
      </c>
      <c r="P1287" s="1054">
        <f t="shared" si="211"/>
        <v>0</v>
      </c>
    </row>
    <row r="1288" spans="1:16" ht="29" outlineLevel="1" x14ac:dyDescent="0.25">
      <c r="A1288" s="1137" t="str">
        <f t="shared" si="218"/>
        <v>HO
DPR-8.2</v>
      </c>
      <c r="B1288" s="1138" t="str">
        <f t="shared" si="218"/>
        <v>Normal Multipurpose Fire Tender</v>
      </c>
      <c r="C1288" s="1137" t="str">
        <f t="shared" si="218"/>
        <v>MERC/CAPEX/20172018/4653</v>
      </c>
      <c r="D1288" s="1053">
        <f t="shared" si="218"/>
        <v>43052</v>
      </c>
      <c r="E1288" s="1139">
        <f t="shared" si="218"/>
        <v>1.25</v>
      </c>
      <c r="F1288" s="1135">
        <f t="shared" si="208"/>
        <v>0</v>
      </c>
      <c r="G1288" s="1135">
        <f t="shared" si="209"/>
        <v>0</v>
      </c>
      <c r="H1288" s="1140">
        <f t="shared" si="212"/>
        <v>0</v>
      </c>
      <c r="I1288" s="1135">
        <v>0</v>
      </c>
      <c r="J1288" s="1135">
        <v>0</v>
      </c>
      <c r="K1288" s="1140"/>
      <c r="L1288" s="1140"/>
      <c r="M1288" s="1140">
        <f t="shared" si="217"/>
        <v>0</v>
      </c>
      <c r="N1288" s="1140">
        <f t="shared" si="214"/>
        <v>0</v>
      </c>
      <c r="O1288" s="1148">
        <f t="shared" si="210"/>
        <v>0</v>
      </c>
      <c r="P1288" s="1054">
        <f t="shared" si="211"/>
        <v>0</v>
      </c>
    </row>
    <row r="1289" spans="1:16" outlineLevel="1" x14ac:dyDescent="0.25">
      <c r="A1289" s="1137">
        <f t="shared" si="218"/>
        <v>0</v>
      </c>
      <c r="B1289" s="1138" t="str">
        <f t="shared" si="218"/>
        <v>IDC</v>
      </c>
      <c r="C1289" s="1137" t="str">
        <f t="shared" si="218"/>
        <v>MERC/CAPEX/20172018/4653</v>
      </c>
      <c r="D1289" s="1053">
        <f t="shared" si="218"/>
        <v>43052</v>
      </c>
      <c r="E1289" s="1139">
        <f t="shared" si="218"/>
        <v>0</v>
      </c>
      <c r="F1289" s="1135">
        <f t="shared" si="208"/>
        <v>0</v>
      </c>
      <c r="G1289" s="1135">
        <f t="shared" si="209"/>
        <v>0</v>
      </c>
      <c r="H1289" s="1140">
        <f t="shared" si="212"/>
        <v>0</v>
      </c>
      <c r="I1289" s="1135">
        <v>0</v>
      </c>
      <c r="J1289" s="1135">
        <v>0</v>
      </c>
      <c r="K1289" s="1140"/>
      <c r="L1289" s="1140"/>
      <c r="M1289" s="1140">
        <f t="shared" si="217"/>
        <v>0</v>
      </c>
      <c r="N1289" s="1140">
        <f t="shared" si="214"/>
        <v>0</v>
      </c>
      <c r="O1289" s="1148">
        <f t="shared" si="210"/>
        <v>0</v>
      </c>
      <c r="P1289" s="1054">
        <f t="shared" si="211"/>
        <v>0</v>
      </c>
    </row>
    <row r="1290" spans="1:16" ht="43.5" outlineLevel="1" x14ac:dyDescent="0.25">
      <c r="A1290" s="1131">
        <f t="shared" si="218"/>
        <v>18</v>
      </c>
      <c r="B1290" s="1132" t="str">
        <f t="shared" si="218"/>
        <v>Refurbishment of cooling and drainage water system along with replacement of 5 no's of cooling water pumps by new stage -IV KGSC Pophali</v>
      </c>
      <c r="C1290" s="1131" t="str">
        <f t="shared" si="218"/>
        <v>MERC/CAPEX/2023-2024/MSPGCL/0201</v>
      </c>
      <c r="D1290" s="1133">
        <f t="shared" si="218"/>
        <v>45372</v>
      </c>
      <c r="E1290" s="1134">
        <f t="shared" si="218"/>
        <v>0</v>
      </c>
      <c r="F1290" s="1135">
        <f t="shared" si="208"/>
        <v>0</v>
      </c>
      <c r="G1290" s="1135">
        <f t="shared" si="209"/>
        <v>0</v>
      </c>
      <c r="H1290" s="1140">
        <f t="shared" si="212"/>
        <v>0</v>
      </c>
      <c r="I1290" s="1135">
        <v>0</v>
      </c>
      <c r="J1290" s="1135">
        <v>0</v>
      </c>
      <c r="K1290" s="1140"/>
      <c r="L1290" s="1140"/>
      <c r="M1290" s="1140">
        <f t="shared" si="217"/>
        <v>0</v>
      </c>
      <c r="N1290" s="1140">
        <f t="shared" si="214"/>
        <v>0</v>
      </c>
      <c r="O1290" s="1148">
        <f t="shared" si="210"/>
        <v>0</v>
      </c>
      <c r="P1290" s="1054">
        <f t="shared" si="211"/>
        <v>0</v>
      </c>
    </row>
    <row r="1291" spans="1:16" ht="43.5" outlineLevel="1" x14ac:dyDescent="0.25">
      <c r="A1291" s="1143">
        <f t="shared" si="218"/>
        <v>0</v>
      </c>
      <c r="B1291" s="1157" t="str">
        <f t="shared" si="218"/>
        <v>Refurbishment of cooling and drainage water system along with replacement of 5 no's of cooling water pumps by new stage -IV KGSC Pophali</v>
      </c>
      <c r="C1291" s="967" t="str">
        <f t="shared" si="218"/>
        <v>MERC/CAPEX/2023-2024/MSPGCL/0201</v>
      </c>
      <c r="D1291" s="1052">
        <f t="shared" si="218"/>
        <v>45372</v>
      </c>
      <c r="E1291" s="1162">
        <f t="shared" si="218"/>
        <v>0</v>
      </c>
      <c r="F1291" s="1135">
        <f t="shared" si="208"/>
        <v>27.83</v>
      </c>
      <c r="G1291" s="1135">
        <f t="shared" si="209"/>
        <v>27.83</v>
      </c>
      <c r="H1291" s="1146">
        <f t="shared" si="212"/>
        <v>0</v>
      </c>
      <c r="I1291" s="1147">
        <v>0</v>
      </c>
      <c r="J1291" s="1147">
        <v>0</v>
      </c>
      <c r="K1291" s="1146"/>
      <c r="L1291" s="1146"/>
      <c r="M1291" s="1146">
        <f t="shared" si="217"/>
        <v>0</v>
      </c>
      <c r="N1291" s="1146">
        <f t="shared" si="214"/>
        <v>0</v>
      </c>
      <c r="O1291" s="1148"/>
      <c r="P1291" s="1054"/>
    </row>
    <row r="1292" spans="1:16" outlineLevel="1" x14ac:dyDescent="0.25">
      <c r="A1292" s="1143">
        <f t="shared" ref="A1292:E1292" si="219">A1089</f>
        <v>0</v>
      </c>
      <c r="B1292" s="1157" t="str">
        <f t="shared" si="219"/>
        <v>IDC</v>
      </c>
      <c r="C1292" s="967" t="str">
        <f t="shared" si="219"/>
        <v>MERC/CAPEX/2023-2024/MSPGCL/0201</v>
      </c>
      <c r="D1292" s="1052">
        <f t="shared" si="219"/>
        <v>45372</v>
      </c>
      <c r="E1292" s="1162">
        <f t="shared" si="219"/>
        <v>0</v>
      </c>
      <c r="F1292" s="1135">
        <f t="shared" ref="F1292" si="220">F1089+I1089</f>
        <v>0</v>
      </c>
      <c r="G1292" s="1135">
        <f t="shared" ref="G1292" si="221">G1089+M1089</f>
        <v>0</v>
      </c>
      <c r="H1292" s="1146">
        <f t="shared" si="212"/>
        <v>0</v>
      </c>
      <c r="I1292" s="1147">
        <v>0</v>
      </c>
      <c r="J1292" s="1147">
        <v>0</v>
      </c>
      <c r="K1292" s="1146"/>
      <c r="L1292" s="1146"/>
      <c r="M1292" s="1146">
        <f t="shared" si="217"/>
        <v>0</v>
      </c>
      <c r="N1292" s="1146">
        <f t="shared" si="214"/>
        <v>0</v>
      </c>
      <c r="O1292" s="1148"/>
      <c r="P1292" s="1054"/>
    </row>
    <row r="1293" spans="1:16" outlineLevel="1" x14ac:dyDescent="0.25">
      <c r="A1293" s="967"/>
      <c r="B1293" s="968"/>
      <c r="C1293" s="967"/>
      <c r="D1293" s="1052"/>
      <c r="E1293" s="1162"/>
      <c r="F1293" s="1146"/>
      <c r="G1293" s="1146"/>
      <c r="H1293" s="1146"/>
      <c r="I1293" s="1147">
        <v>0</v>
      </c>
      <c r="J1293" s="1147">
        <v>0</v>
      </c>
      <c r="K1293" s="1146"/>
      <c r="L1293" s="1146"/>
      <c r="M1293" s="1146"/>
      <c r="N1293" s="1146"/>
      <c r="O1293" s="1148"/>
      <c r="P1293" s="1054"/>
    </row>
    <row r="1294" spans="1:16" outlineLevel="1" x14ac:dyDescent="0.25">
      <c r="A1294" s="967">
        <f t="shared" ref="A1294:E1309" si="222">A1091</f>
        <v>0</v>
      </c>
      <c r="B1294" s="974" t="str">
        <f t="shared" si="222"/>
        <v>(ii) Yet to be submitted to MERC</v>
      </c>
      <c r="C1294" s="967">
        <f t="shared" si="222"/>
        <v>0</v>
      </c>
      <c r="D1294" s="1052" t="str">
        <f t="shared" si="222"/>
        <v>-</v>
      </c>
      <c r="E1294" s="1162">
        <f t="shared" si="222"/>
        <v>0</v>
      </c>
      <c r="F1294" s="1146">
        <f>F1091+I1091</f>
        <v>0</v>
      </c>
      <c r="G1294" s="1146">
        <f>G1091+M1091</f>
        <v>0</v>
      </c>
      <c r="H1294" s="1146">
        <f t="shared" ref="H1294:H1320" si="223">F1294-G1294</f>
        <v>0</v>
      </c>
      <c r="I1294" s="1147">
        <v>0</v>
      </c>
      <c r="J1294" s="1147">
        <v>0</v>
      </c>
      <c r="K1294" s="1146"/>
      <c r="L1294" s="1146"/>
      <c r="M1294" s="1146">
        <f t="shared" ref="M1294:M1320" si="224">SUM(J1294:L1294)</f>
        <v>0</v>
      </c>
      <c r="N1294" s="1146">
        <f t="shared" ref="N1294:N1320" si="225">H1294+I1294-M1294</f>
        <v>0</v>
      </c>
    </row>
    <row r="1295" spans="1:16" ht="29" outlineLevel="1" x14ac:dyDescent="0.25">
      <c r="A1295" s="1143">
        <f t="shared" si="222"/>
        <v>19</v>
      </c>
      <c r="B1295" s="1142" t="str">
        <f t="shared" si="222"/>
        <v>Refurbishment of GIS T155 as per M4 Schedule at KGSC Stage-IV, Pophali</v>
      </c>
      <c r="C1295" s="1143" t="str">
        <f t="shared" si="222"/>
        <v>Yet to be approved</v>
      </c>
      <c r="D1295" s="1144" t="str">
        <f t="shared" si="222"/>
        <v>-</v>
      </c>
      <c r="E1295" s="1145">
        <f t="shared" si="222"/>
        <v>0</v>
      </c>
      <c r="F1295" s="1146">
        <f>F1092+I1092</f>
        <v>0</v>
      </c>
      <c r="G1295" s="1146">
        <f>G1092+M1092</f>
        <v>0</v>
      </c>
      <c r="H1295" s="1146">
        <f t="shared" si="223"/>
        <v>0</v>
      </c>
      <c r="I1295" s="1147">
        <v>0</v>
      </c>
      <c r="J1295" s="1147">
        <v>0</v>
      </c>
      <c r="K1295" s="1146"/>
      <c r="L1295" s="1146"/>
      <c r="M1295" s="1146">
        <f t="shared" si="224"/>
        <v>0</v>
      </c>
      <c r="N1295" s="1146">
        <f t="shared" si="225"/>
        <v>0</v>
      </c>
    </row>
    <row r="1296" spans="1:16" outlineLevel="1" x14ac:dyDescent="0.25">
      <c r="A1296" s="967">
        <f t="shared" si="222"/>
        <v>19.100000000000001</v>
      </c>
      <c r="B1296" s="968" t="str">
        <f t="shared" si="222"/>
        <v>Refurbishment of GIS T155 as per M4 Schedule at KGSC Stage-IV, Pophali</v>
      </c>
      <c r="C1296" s="967">
        <f t="shared" si="222"/>
        <v>0</v>
      </c>
      <c r="D1296" s="1052" t="str">
        <f t="shared" si="222"/>
        <v>-</v>
      </c>
      <c r="E1296" s="1162">
        <f t="shared" si="222"/>
        <v>0</v>
      </c>
      <c r="F1296" s="1146">
        <f>F1093+I1093</f>
        <v>49.08</v>
      </c>
      <c r="G1296" s="1146">
        <f>G1093+M1093</f>
        <v>49.08</v>
      </c>
      <c r="H1296" s="1146">
        <f t="shared" si="223"/>
        <v>0</v>
      </c>
      <c r="I1296" s="1147">
        <v>0</v>
      </c>
      <c r="J1296" s="1147">
        <v>0</v>
      </c>
      <c r="K1296" s="1146"/>
      <c r="L1296" s="1146"/>
      <c r="M1296" s="1146">
        <f t="shared" si="224"/>
        <v>0</v>
      </c>
      <c r="N1296" s="1146">
        <f t="shared" si="225"/>
        <v>0</v>
      </c>
    </row>
    <row r="1297" spans="1:14" outlineLevel="1" x14ac:dyDescent="0.25">
      <c r="A1297" s="1143">
        <f t="shared" si="222"/>
        <v>20</v>
      </c>
      <c r="B1297" s="1142" t="str">
        <f t="shared" si="222"/>
        <v>Various Civil work as per IB recommendation at KGSC, Pophali</v>
      </c>
      <c r="C1297" s="1143" t="str">
        <f t="shared" si="222"/>
        <v>Yet to be approved</v>
      </c>
      <c r="D1297" s="1144" t="str">
        <f t="shared" si="222"/>
        <v>-</v>
      </c>
      <c r="E1297" s="1145">
        <f t="shared" si="222"/>
        <v>0</v>
      </c>
      <c r="F1297" s="1146">
        <f>F1094+I1094</f>
        <v>0</v>
      </c>
      <c r="G1297" s="1146">
        <f>G1094+M1094</f>
        <v>0</v>
      </c>
      <c r="H1297" s="1146">
        <f t="shared" si="223"/>
        <v>0</v>
      </c>
      <c r="I1297" s="1147">
        <v>0</v>
      </c>
      <c r="J1297" s="1147">
        <v>0</v>
      </c>
      <c r="K1297" s="1146"/>
      <c r="L1297" s="1146"/>
      <c r="M1297" s="1146">
        <f t="shared" si="224"/>
        <v>0</v>
      </c>
      <c r="N1297" s="1146">
        <f t="shared" si="225"/>
        <v>0</v>
      </c>
    </row>
    <row r="1298" spans="1:14" outlineLevel="1" x14ac:dyDescent="0.25">
      <c r="A1298" s="967">
        <f t="shared" si="222"/>
        <v>20.100000000000001</v>
      </c>
      <c r="B1298" s="968" t="str">
        <f t="shared" si="222"/>
        <v>Various Civil work as per IB recommendation at KGSC, Pophali</v>
      </c>
      <c r="C1298" s="967">
        <f t="shared" si="222"/>
        <v>0</v>
      </c>
      <c r="D1298" s="1052" t="str">
        <f t="shared" si="222"/>
        <v>-</v>
      </c>
      <c r="E1298" s="1162">
        <f t="shared" si="222"/>
        <v>0</v>
      </c>
      <c r="F1298" s="1146">
        <f>F1095+I1095</f>
        <v>8.4499999999999993</v>
      </c>
      <c r="G1298" s="1146">
        <f>G1095+M1095</f>
        <v>10.5</v>
      </c>
      <c r="H1298" s="1146">
        <f t="shared" si="223"/>
        <v>-2.0500000000000007</v>
      </c>
      <c r="I1298" s="1147">
        <v>0</v>
      </c>
      <c r="J1298" s="1147">
        <v>0</v>
      </c>
      <c r="K1298" s="1146"/>
      <c r="L1298" s="1146"/>
      <c r="M1298" s="1146">
        <f t="shared" si="224"/>
        <v>0</v>
      </c>
      <c r="N1298" s="1146">
        <f t="shared" si="225"/>
        <v>-2.0500000000000007</v>
      </c>
    </row>
    <row r="1299" spans="1:14" outlineLevel="1" x14ac:dyDescent="0.25">
      <c r="A1299" s="967">
        <f t="shared" si="222"/>
        <v>20.2</v>
      </c>
      <c r="B1299" s="968" t="str">
        <f t="shared" si="222"/>
        <v>construction of chainlink caging along entrance of St-I&amp;II, St-III &amp; St-IV</v>
      </c>
      <c r="C1299" s="967">
        <f t="shared" si="222"/>
        <v>0</v>
      </c>
      <c r="D1299" s="1052" t="str">
        <f t="shared" si="222"/>
        <v>-</v>
      </c>
      <c r="E1299" s="1162">
        <f t="shared" si="222"/>
        <v>0</v>
      </c>
      <c r="F1299" s="1146">
        <f t="shared" ref="F1299:F1362" si="226">F1096+I1096</f>
        <v>6.5299999999999994</v>
      </c>
      <c r="G1299" s="1146">
        <f t="shared" ref="G1299:G1362" si="227">G1096+M1096</f>
        <v>0</v>
      </c>
      <c r="H1299" s="1146">
        <f t="shared" si="223"/>
        <v>6.5299999999999994</v>
      </c>
      <c r="I1299" s="1147">
        <v>0</v>
      </c>
      <c r="J1299" s="1147">
        <v>0</v>
      </c>
      <c r="K1299" s="1146"/>
      <c r="L1299" s="1146"/>
      <c r="M1299" s="1146">
        <f t="shared" si="224"/>
        <v>0</v>
      </c>
      <c r="N1299" s="1146">
        <f t="shared" si="225"/>
        <v>6.5299999999999994</v>
      </c>
    </row>
    <row r="1300" spans="1:14" outlineLevel="1" x14ac:dyDescent="0.25">
      <c r="A1300" s="967">
        <f t="shared" si="222"/>
        <v>21</v>
      </c>
      <c r="B1300" s="968" t="str">
        <f t="shared" si="222"/>
        <v>Stabilization and Mitigation of Landslide Prone Areas at KGSC, Mahagenco, Pophali</v>
      </c>
      <c r="C1300" s="967" t="str">
        <f t="shared" si="222"/>
        <v>Yet to be approved</v>
      </c>
      <c r="D1300" s="1052" t="str">
        <f t="shared" si="222"/>
        <v>-</v>
      </c>
      <c r="E1300" s="1162">
        <f t="shared" si="222"/>
        <v>0</v>
      </c>
      <c r="F1300" s="1146">
        <f t="shared" si="226"/>
        <v>0</v>
      </c>
      <c r="G1300" s="1146">
        <f t="shared" si="227"/>
        <v>0</v>
      </c>
      <c r="H1300" s="1146">
        <f t="shared" si="223"/>
        <v>0</v>
      </c>
      <c r="I1300" s="1147">
        <v>0</v>
      </c>
      <c r="J1300" s="1147">
        <v>0</v>
      </c>
      <c r="K1300" s="1146"/>
      <c r="L1300" s="1146"/>
      <c r="M1300" s="1146">
        <f t="shared" si="224"/>
        <v>0</v>
      </c>
      <c r="N1300" s="1146">
        <f t="shared" si="225"/>
        <v>0</v>
      </c>
    </row>
    <row r="1301" spans="1:14" outlineLevel="1" x14ac:dyDescent="0.25">
      <c r="A1301" s="967">
        <f t="shared" si="222"/>
        <v>21.1</v>
      </c>
      <c r="B1301" s="968" t="str">
        <f t="shared" si="222"/>
        <v>Stabilization and Mitigation of Landslide Prone Areas</v>
      </c>
      <c r="C1301" s="967">
        <f t="shared" si="222"/>
        <v>0</v>
      </c>
      <c r="D1301" s="1052" t="str">
        <f t="shared" si="222"/>
        <v>-</v>
      </c>
      <c r="E1301" s="1162">
        <f t="shared" si="222"/>
        <v>0</v>
      </c>
      <c r="F1301" s="1146">
        <f t="shared" si="226"/>
        <v>22.6</v>
      </c>
      <c r="G1301" s="1146">
        <f t="shared" si="227"/>
        <v>23.6</v>
      </c>
      <c r="H1301" s="1146">
        <f t="shared" si="223"/>
        <v>-1</v>
      </c>
      <c r="I1301" s="1147">
        <v>0</v>
      </c>
      <c r="J1301" s="1147">
        <v>0</v>
      </c>
      <c r="K1301" s="1146"/>
      <c r="L1301" s="1146"/>
      <c r="M1301" s="1146">
        <f t="shared" si="224"/>
        <v>0</v>
      </c>
      <c r="N1301" s="1146">
        <f t="shared" si="225"/>
        <v>-1</v>
      </c>
    </row>
    <row r="1302" spans="1:14" outlineLevel="1" x14ac:dyDescent="0.25">
      <c r="A1302" s="967">
        <f t="shared" si="222"/>
        <v>21.2</v>
      </c>
      <c r="B1302" s="968" t="str">
        <f t="shared" si="222"/>
        <v>Construction of retaining wall</v>
      </c>
      <c r="C1302" s="967">
        <f t="shared" si="222"/>
        <v>0</v>
      </c>
      <c r="D1302" s="1052" t="str">
        <f t="shared" si="222"/>
        <v>-</v>
      </c>
      <c r="E1302" s="1162">
        <f t="shared" si="222"/>
        <v>0</v>
      </c>
      <c r="F1302" s="1146">
        <f t="shared" si="226"/>
        <v>6.9</v>
      </c>
      <c r="G1302" s="1146">
        <f t="shared" si="227"/>
        <v>6.9</v>
      </c>
      <c r="H1302" s="1146">
        <f t="shared" si="223"/>
        <v>0</v>
      </c>
      <c r="I1302" s="1147">
        <v>0</v>
      </c>
      <c r="J1302" s="1147">
        <v>0</v>
      </c>
      <c r="K1302" s="1146"/>
      <c r="L1302" s="1146"/>
      <c r="M1302" s="1146">
        <f t="shared" si="224"/>
        <v>0</v>
      </c>
      <c r="N1302" s="1146">
        <f t="shared" si="225"/>
        <v>0</v>
      </c>
    </row>
    <row r="1303" spans="1:14" outlineLevel="1" x14ac:dyDescent="0.25">
      <c r="A1303" s="967">
        <f t="shared" si="222"/>
        <v>21.3</v>
      </c>
      <c r="B1303" s="968" t="str">
        <f t="shared" si="222"/>
        <v>Dredging river and nallah</v>
      </c>
      <c r="C1303" s="967">
        <f t="shared" si="222"/>
        <v>0</v>
      </c>
      <c r="D1303" s="1052" t="str">
        <f t="shared" si="222"/>
        <v>-</v>
      </c>
      <c r="E1303" s="1162">
        <f t="shared" si="222"/>
        <v>0</v>
      </c>
      <c r="F1303" s="1146">
        <f t="shared" si="226"/>
        <v>0.4</v>
      </c>
      <c r="G1303" s="1146">
        <f t="shared" si="227"/>
        <v>0.4</v>
      </c>
      <c r="H1303" s="1146">
        <f t="shared" si="223"/>
        <v>0</v>
      </c>
      <c r="I1303" s="1147">
        <v>0</v>
      </c>
      <c r="J1303" s="1147">
        <v>0</v>
      </c>
      <c r="K1303" s="1146"/>
      <c r="L1303" s="1146"/>
      <c r="M1303" s="1146">
        <f t="shared" si="224"/>
        <v>0</v>
      </c>
      <c r="N1303" s="1146">
        <f t="shared" si="225"/>
        <v>0</v>
      </c>
    </row>
    <row r="1304" spans="1:14" ht="29" outlineLevel="1" x14ac:dyDescent="0.25">
      <c r="A1304" s="1143">
        <f t="shared" si="222"/>
        <v>22</v>
      </c>
      <c r="B1304" s="1142" t="str">
        <f t="shared" si="222"/>
        <v>Various Performance Improvement related schemes for FY 2026-27 at KGSC, Pophali</v>
      </c>
      <c r="C1304" s="1143" t="str">
        <f t="shared" si="222"/>
        <v>Yet to be approved</v>
      </c>
      <c r="D1304" s="1144" t="str">
        <f t="shared" si="222"/>
        <v>-</v>
      </c>
      <c r="E1304" s="1145">
        <f t="shared" si="222"/>
        <v>0</v>
      </c>
      <c r="F1304" s="1146">
        <f t="shared" si="226"/>
        <v>0</v>
      </c>
      <c r="G1304" s="1146">
        <f t="shared" si="227"/>
        <v>0</v>
      </c>
      <c r="H1304" s="1146">
        <f t="shared" si="223"/>
        <v>0</v>
      </c>
      <c r="I1304" s="1147">
        <v>0</v>
      </c>
      <c r="J1304" s="1147">
        <v>0</v>
      </c>
      <c r="K1304" s="1146"/>
      <c r="L1304" s="1146"/>
      <c r="M1304" s="1146">
        <f t="shared" si="224"/>
        <v>0</v>
      </c>
      <c r="N1304" s="1146">
        <f t="shared" si="225"/>
        <v>0</v>
      </c>
    </row>
    <row r="1305" spans="1:14" outlineLevel="1" x14ac:dyDescent="0.25">
      <c r="A1305" s="967">
        <f t="shared" si="222"/>
        <v>22.1</v>
      </c>
      <c r="B1305" s="968" t="str">
        <f t="shared" si="222"/>
        <v>Supply of New Runner for Francis Turbine 80 MW at KGSC Stage-III</v>
      </c>
      <c r="C1305" s="967">
        <f t="shared" si="222"/>
        <v>0</v>
      </c>
      <c r="D1305" s="1052" t="str">
        <f t="shared" si="222"/>
        <v>-</v>
      </c>
      <c r="E1305" s="1162">
        <f t="shared" si="222"/>
        <v>0</v>
      </c>
      <c r="F1305" s="1146">
        <f t="shared" si="226"/>
        <v>11</v>
      </c>
      <c r="G1305" s="1146">
        <f t="shared" si="227"/>
        <v>11</v>
      </c>
      <c r="H1305" s="1146">
        <f t="shared" si="223"/>
        <v>0</v>
      </c>
      <c r="I1305" s="1147">
        <v>0</v>
      </c>
      <c r="J1305" s="1147">
        <v>0</v>
      </c>
      <c r="K1305" s="1146"/>
      <c r="L1305" s="1146"/>
      <c r="M1305" s="1146">
        <f t="shared" si="224"/>
        <v>0</v>
      </c>
      <c r="N1305" s="1146">
        <f t="shared" si="225"/>
        <v>0</v>
      </c>
    </row>
    <row r="1306" spans="1:14" outlineLevel="1" x14ac:dyDescent="0.25">
      <c r="A1306" s="967">
        <f t="shared" si="222"/>
        <v>22.2</v>
      </c>
      <c r="B1306" s="968" t="str">
        <f t="shared" si="222"/>
        <v>Supply of 2 Nos. injector along with injector shaft for Stage-I Units (70 MW) at Stage I &amp; II  KGSC, Pophali .</v>
      </c>
      <c r="C1306" s="967">
        <f t="shared" si="222"/>
        <v>0</v>
      </c>
      <c r="D1306" s="1052" t="str">
        <f t="shared" si="222"/>
        <v>-</v>
      </c>
      <c r="E1306" s="1162">
        <f t="shared" si="222"/>
        <v>0</v>
      </c>
      <c r="F1306" s="1146">
        <f t="shared" si="226"/>
        <v>4</v>
      </c>
      <c r="G1306" s="1146">
        <f t="shared" si="227"/>
        <v>4</v>
      </c>
      <c r="H1306" s="1146">
        <f t="shared" si="223"/>
        <v>0</v>
      </c>
      <c r="I1306" s="1147">
        <v>0</v>
      </c>
      <c r="J1306" s="1147">
        <v>0</v>
      </c>
      <c r="K1306" s="1146"/>
      <c r="L1306" s="1146"/>
      <c r="M1306" s="1146">
        <f t="shared" si="224"/>
        <v>0</v>
      </c>
      <c r="N1306" s="1146">
        <f t="shared" si="225"/>
        <v>0</v>
      </c>
    </row>
    <row r="1307" spans="1:14" outlineLevel="1" x14ac:dyDescent="0.25">
      <c r="A1307" s="967">
        <f t="shared" si="222"/>
        <v>22.3</v>
      </c>
      <c r="B1307" s="968" t="str">
        <f t="shared" si="222"/>
        <v>Supply of 1 No. injector  for Stage-II Units (80 MW) at Stage I &amp; II  KGSC, Pophali .</v>
      </c>
      <c r="C1307" s="967">
        <f t="shared" si="222"/>
        <v>0</v>
      </c>
      <c r="D1307" s="1052" t="str">
        <f t="shared" si="222"/>
        <v>-</v>
      </c>
      <c r="E1307" s="1162">
        <f t="shared" si="222"/>
        <v>0</v>
      </c>
      <c r="F1307" s="1146">
        <f t="shared" si="226"/>
        <v>2</v>
      </c>
      <c r="G1307" s="1146">
        <f t="shared" si="227"/>
        <v>2</v>
      </c>
      <c r="H1307" s="1146">
        <f t="shared" si="223"/>
        <v>0</v>
      </c>
      <c r="I1307" s="1147">
        <v>0</v>
      </c>
      <c r="J1307" s="1147">
        <v>0</v>
      </c>
      <c r="K1307" s="1146"/>
      <c r="L1307" s="1146"/>
      <c r="M1307" s="1146">
        <f t="shared" si="224"/>
        <v>0</v>
      </c>
      <c r="N1307" s="1146">
        <f t="shared" si="225"/>
        <v>0</v>
      </c>
    </row>
    <row r="1308" spans="1:14" outlineLevel="1" x14ac:dyDescent="0.25">
      <c r="A1308" s="967">
        <f t="shared" si="222"/>
        <v>22.4</v>
      </c>
      <c r="B1308" s="968" t="str">
        <f t="shared" si="222"/>
        <v>Upgradation of AC Chiiler system at Stage I &amp; II</v>
      </c>
      <c r="C1308" s="967">
        <f t="shared" si="222"/>
        <v>0</v>
      </c>
      <c r="D1308" s="1052" t="str">
        <f t="shared" si="222"/>
        <v>-</v>
      </c>
      <c r="E1308" s="1162">
        <f t="shared" si="222"/>
        <v>0</v>
      </c>
      <c r="F1308" s="1146">
        <f t="shared" si="226"/>
        <v>7</v>
      </c>
      <c r="G1308" s="1146">
        <f t="shared" si="227"/>
        <v>7</v>
      </c>
      <c r="H1308" s="1146">
        <f t="shared" si="223"/>
        <v>0</v>
      </c>
      <c r="I1308" s="1147">
        <v>0</v>
      </c>
      <c r="J1308" s="1147">
        <v>0</v>
      </c>
      <c r="K1308" s="1146"/>
      <c r="L1308" s="1146"/>
      <c r="M1308" s="1146">
        <f t="shared" si="224"/>
        <v>0</v>
      </c>
      <c r="N1308" s="1146">
        <f t="shared" si="225"/>
        <v>0</v>
      </c>
    </row>
    <row r="1309" spans="1:14" outlineLevel="1" x14ac:dyDescent="0.25">
      <c r="A1309" s="967">
        <f t="shared" si="222"/>
        <v>22.5</v>
      </c>
      <c r="B1309" s="968" t="str">
        <f t="shared" si="222"/>
        <v>Design, manufacturing, supply, erection, testing and commissioning of LGB and UGB cooler modifications at KGSC Stage I&amp;II</v>
      </c>
      <c r="C1309" s="967">
        <f t="shared" si="222"/>
        <v>0</v>
      </c>
      <c r="D1309" s="1052" t="str">
        <f t="shared" si="222"/>
        <v>-</v>
      </c>
      <c r="E1309" s="1162">
        <f t="shared" si="222"/>
        <v>0</v>
      </c>
      <c r="F1309" s="1146">
        <f t="shared" si="226"/>
        <v>5</v>
      </c>
      <c r="G1309" s="1146">
        <f t="shared" si="227"/>
        <v>5</v>
      </c>
      <c r="H1309" s="1146">
        <f t="shared" si="223"/>
        <v>0</v>
      </c>
      <c r="I1309" s="1147">
        <v>0</v>
      </c>
      <c r="J1309" s="1147">
        <v>0</v>
      </c>
      <c r="K1309" s="1146"/>
      <c r="L1309" s="1146"/>
      <c r="M1309" s="1146">
        <f t="shared" si="224"/>
        <v>0</v>
      </c>
      <c r="N1309" s="1146">
        <f t="shared" si="225"/>
        <v>0</v>
      </c>
    </row>
    <row r="1310" spans="1:14" ht="29" outlineLevel="1" x14ac:dyDescent="0.25">
      <c r="A1310" s="1143">
        <f t="shared" ref="A1310:E1325" si="228">A1107</f>
        <v>23</v>
      </c>
      <c r="B1310" s="1142" t="str">
        <f t="shared" si="228"/>
        <v xml:space="preserve">Replacement of existing Generator transformer of all units (04 x 80 MW) in phase manner (one unit per year) at Stage-III, KGSC </v>
      </c>
      <c r="C1310" s="1143" t="str">
        <f t="shared" si="228"/>
        <v>Yet to be approved</v>
      </c>
      <c r="D1310" s="1144" t="str">
        <f t="shared" si="228"/>
        <v>-</v>
      </c>
      <c r="E1310" s="1145">
        <f t="shared" si="228"/>
        <v>0</v>
      </c>
      <c r="F1310" s="1146">
        <f t="shared" si="226"/>
        <v>0</v>
      </c>
      <c r="G1310" s="1146">
        <f t="shared" si="227"/>
        <v>0</v>
      </c>
      <c r="H1310" s="1146">
        <f t="shared" si="223"/>
        <v>0</v>
      </c>
      <c r="I1310" s="1147">
        <v>0</v>
      </c>
      <c r="J1310" s="1147">
        <v>0</v>
      </c>
      <c r="K1310" s="1146"/>
      <c r="L1310" s="1146"/>
      <c r="M1310" s="1146">
        <f t="shared" si="224"/>
        <v>0</v>
      </c>
      <c r="N1310" s="1146">
        <f t="shared" si="225"/>
        <v>0</v>
      </c>
    </row>
    <row r="1311" spans="1:14" outlineLevel="1" x14ac:dyDescent="0.25">
      <c r="A1311" s="967">
        <f t="shared" si="228"/>
        <v>23.1</v>
      </c>
      <c r="B1311" s="968" t="str">
        <f t="shared" si="228"/>
        <v xml:space="preserve">Replacement of existing Generator transformer of all units (04 x 80 MW) in phase manner (one unit per year) at Stage-III, KGSC </v>
      </c>
      <c r="C1311" s="967">
        <f t="shared" si="228"/>
        <v>0</v>
      </c>
      <c r="D1311" s="1052" t="str">
        <f t="shared" si="228"/>
        <v>-</v>
      </c>
      <c r="E1311" s="1162">
        <f t="shared" si="228"/>
        <v>0</v>
      </c>
      <c r="F1311" s="1146">
        <f t="shared" si="226"/>
        <v>60</v>
      </c>
      <c r="G1311" s="1146">
        <f t="shared" si="227"/>
        <v>60</v>
      </c>
      <c r="H1311" s="1146">
        <f t="shared" si="223"/>
        <v>0</v>
      </c>
      <c r="I1311" s="1147">
        <v>30</v>
      </c>
      <c r="J1311" s="1147">
        <v>30</v>
      </c>
      <c r="K1311" s="1146"/>
      <c r="L1311" s="1146"/>
      <c r="M1311" s="1146">
        <f t="shared" si="224"/>
        <v>30</v>
      </c>
      <c r="N1311" s="1146">
        <f t="shared" si="225"/>
        <v>0</v>
      </c>
    </row>
    <row r="1312" spans="1:14" ht="29" outlineLevel="1" x14ac:dyDescent="0.25">
      <c r="A1312" s="1143">
        <f t="shared" si="228"/>
        <v>24</v>
      </c>
      <c r="B1312" s="1142" t="str">
        <f t="shared" si="228"/>
        <v>Implementation of PLC &amp; SCADA system (DSC based) for all units (04 x 80 MW) units in phase manner (two unit per year) at Stage-III, KGSC</v>
      </c>
      <c r="C1312" s="1143" t="str">
        <f t="shared" si="228"/>
        <v>Yet to be approved</v>
      </c>
      <c r="D1312" s="1144" t="str">
        <f t="shared" si="228"/>
        <v>-</v>
      </c>
      <c r="E1312" s="1145">
        <f t="shared" si="228"/>
        <v>0</v>
      </c>
      <c r="F1312" s="1146">
        <f t="shared" si="226"/>
        <v>0</v>
      </c>
      <c r="G1312" s="1146">
        <f t="shared" si="227"/>
        <v>0</v>
      </c>
      <c r="H1312" s="1146">
        <f t="shared" si="223"/>
        <v>0</v>
      </c>
      <c r="I1312" s="1147">
        <v>0</v>
      </c>
      <c r="J1312" s="1147">
        <v>0</v>
      </c>
      <c r="K1312" s="1146"/>
      <c r="L1312" s="1146"/>
      <c r="M1312" s="1146">
        <f t="shared" si="224"/>
        <v>0</v>
      </c>
      <c r="N1312" s="1146">
        <f t="shared" si="225"/>
        <v>0</v>
      </c>
    </row>
    <row r="1313" spans="1:14" outlineLevel="1" x14ac:dyDescent="0.25">
      <c r="A1313" s="967">
        <f t="shared" si="228"/>
        <v>24.1</v>
      </c>
      <c r="B1313" s="968" t="str">
        <f t="shared" si="228"/>
        <v>Implementation of PLC &amp; SCADA system (DSC based) for all units (04 x 80 MW) units in phase manner (two unit per year) at Stage-III, KGSC</v>
      </c>
      <c r="C1313" s="967">
        <f t="shared" si="228"/>
        <v>0</v>
      </c>
      <c r="D1313" s="1052" t="str">
        <f t="shared" si="228"/>
        <v>-</v>
      </c>
      <c r="E1313" s="1162">
        <f t="shared" si="228"/>
        <v>0</v>
      </c>
      <c r="F1313" s="1146">
        <f t="shared" si="226"/>
        <v>30</v>
      </c>
      <c r="G1313" s="1146">
        <f t="shared" si="227"/>
        <v>30</v>
      </c>
      <c r="H1313" s="1146">
        <f t="shared" si="223"/>
        <v>0</v>
      </c>
      <c r="I1313" s="1147">
        <v>0</v>
      </c>
      <c r="J1313" s="1147">
        <v>0</v>
      </c>
      <c r="K1313" s="1146"/>
      <c r="L1313" s="1146"/>
      <c r="M1313" s="1146">
        <f t="shared" si="224"/>
        <v>0</v>
      </c>
      <c r="N1313" s="1146">
        <f t="shared" si="225"/>
        <v>0</v>
      </c>
    </row>
    <row r="1314" spans="1:14" ht="29" outlineLevel="1" x14ac:dyDescent="0.25">
      <c r="A1314" s="1143">
        <f t="shared" si="228"/>
        <v>25</v>
      </c>
      <c r="B1314" s="1142" t="str">
        <f t="shared" si="228"/>
        <v>Various Performance Improvement related schemes for FY 2027-28 at KGSC, Pophali</v>
      </c>
      <c r="C1314" s="1143" t="str">
        <f t="shared" si="228"/>
        <v>Yet to be approved</v>
      </c>
      <c r="D1314" s="1144" t="str">
        <f t="shared" si="228"/>
        <v>-</v>
      </c>
      <c r="E1314" s="1145">
        <f t="shared" si="228"/>
        <v>0</v>
      </c>
      <c r="F1314" s="1146">
        <f t="shared" si="226"/>
        <v>0</v>
      </c>
      <c r="G1314" s="1146">
        <f t="shared" si="227"/>
        <v>0</v>
      </c>
      <c r="H1314" s="1146">
        <f t="shared" si="223"/>
        <v>0</v>
      </c>
      <c r="I1314" s="1147">
        <v>0</v>
      </c>
      <c r="J1314" s="1147">
        <v>0</v>
      </c>
      <c r="K1314" s="1146"/>
      <c r="L1314" s="1146"/>
      <c r="M1314" s="1146">
        <f t="shared" si="224"/>
        <v>0</v>
      </c>
      <c r="N1314" s="1146">
        <f t="shared" si="225"/>
        <v>0</v>
      </c>
    </row>
    <row r="1315" spans="1:14" outlineLevel="1" x14ac:dyDescent="0.25">
      <c r="A1315" s="967">
        <f t="shared" si="228"/>
        <v>25.1</v>
      </c>
      <c r="B1315" s="968" t="str">
        <f t="shared" si="228"/>
        <v xml:space="preserve">Refurbishment of Stage-1, Unit No-1,2,3 &amp; 4 PLC System and Implementation of SCADA System. </v>
      </c>
      <c r="C1315" s="967">
        <f t="shared" si="228"/>
        <v>0</v>
      </c>
      <c r="D1315" s="1052" t="str">
        <f t="shared" si="228"/>
        <v>-</v>
      </c>
      <c r="E1315" s="1162">
        <f t="shared" si="228"/>
        <v>0</v>
      </c>
      <c r="F1315" s="1146">
        <f t="shared" si="226"/>
        <v>4.5</v>
      </c>
      <c r="G1315" s="1146">
        <f t="shared" si="227"/>
        <v>4.5</v>
      </c>
      <c r="H1315" s="1146">
        <f t="shared" si="223"/>
        <v>0</v>
      </c>
      <c r="I1315" s="1147">
        <v>0</v>
      </c>
      <c r="J1315" s="1147">
        <v>0</v>
      </c>
      <c r="K1315" s="1146"/>
      <c r="L1315" s="1146"/>
      <c r="M1315" s="1146">
        <f t="shared" si="224"/>
        <v>0</v>
      </c>
      <c r="N1315" s="1146">
        <f t="shared" si="225"/>
        <v>0</v>
      </c>
    </row>
    <row r="1316" spans="1:14" outlineLevel="1" x14ac:dyDescent="0.25">
      <c r="A1316" s="967">
        <f t="shared" si="228"/>
        <v>25.2</v>
      </c>
      <c r="B1316" s="968" t="str">
        <f t="shared" si="228"/>
        <v>Supply, installation &amp; commissioning of New PLC &amp; Centralog system for all four units at St-IV, KGSC</v>
      </c>
      <c r="C1316" s="967">
        <f t="shared" si="228"/>
        <v>0</v>
      </c>
      <c r="D1316" s="1052" t="str">
        <f t="shared" si="228"/>
        <v>-</v>
      </c>
      <c r="E1316" s="1162">
        <f t="shared" si="228"/>
        <v>0</v>
      </c>
      <c r="F1316" s="1146">
        <f t="shared" si="226"/>
        <v>20</v>
      </c>
      <c r="G1316" s="1146">
        <f t="shared" si="227"/>
        <v>20</v>
      </c>
      <c r="H1316" s="1146">
        <f t="shared" si="223"/>
        <v>0</v>
      </c>
      <c r="I1316" s="1147">
        <v>0</v>
      </c>
      <c r="J1316" s="1147">
        <v>0</v>
      </c>
      <c r="K1316" s="1146"/>
      <c r="L1316" s="1146"/>
      <c r="M1316" s="1146">
        <f t="shared" si="224"/>
        <v>0</v>
      </c>
      <c r="N1316" s="1146">
        <f t="shared" si="225"/>
        <v>0</v>
      </c>
    </row>
    <row r="1317" spans="1:14" outlineLevel="1" x14ac:dyDescent="0.25">
      <c r="A1317" s="967">
        <f t="shared" si="228"/>
        <v>25.3</v>
      </c>
      <c r="B1317" s="968" t="str">
        <f t="shared" si="228"/>
        <v>Supply, installation &amp; commissioning of New excitation system for all four units at St-IV, KGSC</v>
      </c>
      <c r="C1317" s="967">
        <f t="shared" si="228"/>
        <v>0</v>
      </c>
      <c r="D1317" s="1052" t="str">
        <f t="shared" si="228"/>
        <v>-</v>
      </c>
      <c r="E1317" s="1162">
        <f t="shared" si="228"/>
        <v>0</v>
      </c>
      <c r="F1317" s="1146">
        <f t="shared" si="226"/>
        <v>8</v>
      </c>
      <c r="G1317" s="1146">
        <f t="shared" si="227"/>
        <v>8</v>
      </c>
      <c r="H1317" s="1146">
        <f t="shared" si="223"/>
        <v>0</v>
      </c>
      <c r="I1317" s="1147">
        <v>0</v>
      </c>
      <c r="J1317" s="1147">
        <v>0</v>
      </c>
      <c r="K1317" s="1146"/>
      <c r="L1317" s="1146"/>
      <c r="M1317" s="1146">
        <f t="shared" si="224"/>
        <v>0</v>
      </c>
      <c r="N1317" s="1146">
        <f t="shared" si="225"/>
        <v>0</v>
      </c>
    </row>
    <row r="1318" spans="1:14" ht="29" outlineLevel="1" x14ac:dyDescent="0.25">
      <c r="A1318" s="1143">
        <f t="shared" si="228"/>
        <v>26</v>
      </c>
      <c r="B1318" s="1142" t="str">
        <f t="shared" si="228"/>
        <v>Various Performance Improvement related schemes for FY 2028-29 at KGSC, Pophali</v>
      </c>
      <c r="C1318" s="1143" t="str">
        <f t="shared" si="228"/>
        <v>Yet to be approved</v>
      </c>
      <c r="D1318" s="1144" t="str">
        <f t="shared" si="228"/>
        <v>-</v>
      </c>
      <c r="E1318" s="1145">
        <f t="shared" si="228"/>
        <v>0</v>
      </c>
      <c r="F1318" s="1146">
        <f t="shared" si="226"/>
        <v>0</v>
      </c>
      <c r="G1318" s="1146">
        <f t="shared" si="227"/>
        <v>0</v>
      </c>
      <c r="H1318" s="1146">
        <f t="shared" si="223"/>
        <v>0</v>
      </c>
      <c r="I1318" s="1147">
        <v>0</v>
      </c>
      <c r="J1318" s="1147">
        <v>0</v>
      </c>
      <c r="K1318" s="1146"/>
      <c r="L1318" s="1146"/>
      <c r="M1318" s="1146">
        <f t="shared" si="224"/>
        <v>0</v>
      </c>
      <c r="N1318" s="1146">
        <f t="shared" si="225"/>
        <v>0</v>
      </c>
    </row>
    <row r="1319" spans="1:14" outlineLevel="1" x14ac:dyDescent="0.25">
      <c r="A1319" s="967">
        <f t="shared" si="228"/>
        <v>26.1</v>
      </c>
      <c r="B1319" s="968" t="str">
        <f t="shared" si="228"/>
        <v>Upgradation of 11 KV Auxiliary breaker at St-I&amp;II</v>
      </c>
      <c r="C1319" s="967">
        <f t="shared" si="228"/>
        <v>0</v>
      </c>
      <c r="D1319" s="1052" t="str">
        <f t="shared" si="228"/>
        <v>-</v>
      </c>
      <c r="E1319" s="1162">
        <f t="shared" si="228"/>
        <v>0</v>
      </c>
      <c r="F1319" s="1146">
        <f t="shared" si="226"/>
        <v>0</v>
      </c>
      <c r="G1319" s="1146">
        <f t="shared" si="227"/>
        <v>0</v>
      </c>
      <c r="H1319" s="1146">
        <f t="shared" si="223"/>
        <v>0</v>
      </c>
      <c r="I1319" s="1147">
        <v>2.5</v>
      </c>
      <c r="J1319" s="1147">
        <v>2.5</v>
      </c>
      <c r="K1319" s="1146"/>
      <c r="L1319" s="1146"/>
      <c r="M1319" s="1146">
        <f t="shared" si="224"/>
        <v>2.5</v>
      </c>
      <c r="N1319" s="1146">
        <f t="shared" si="225"/>
        <v>0</v>
      </c>
    </row>
    <row r="1320" spans="1:14" outlineLevel="1" x14ac:dyDescent="0.25">
      <c r="A1320" s="967">
        <f t="shared" si="228"/>
        <v>26.2</v>
      </c>
      <c r="B1320" s="968" t="str">
        <f t="shared" si="228"/>
        <v>Supply of Dry Type, 630 KVA 16 KV / 570 V Single Phase Excitation Transformers (Qty. 12 Nos.) at KGSC Stage-IV, Pophali.</v>
      </c>
      <c r="C1320" s="967">
        <f t="shared" si="228"/>
        <v>0</v>
      </c>
      <c r="D1320" s="1052" t="str">
        <f t="shared" si="228"/>
        <v>-</v>
      </c>
      <c r="E1320" s="1162">
        <f t="shared" si="228"/>
        <v>0</v>
      </c>
      <c r="F1320" s="1146">
        <f t="shared" si="226"/>
        <v>0</v>
      </c>
      <c r="G1320" s="1146">
        <f t="shared" si="227"/>
        <v>0</v>
      </c>
      <c r="H1320" s="1146">
        <f t="shared" si="223"/>
        <v>0</v>
      </c>
      <c r="I1320" s="1147">
        <v>3.5</v>
      </c>
      <c r="J1320" s="1147">
        <v>3.5</v>
      </c>
      <c r="K1320" s="1146"/>
      <c r="L1320" s="1146"/>
      <c r="M1320" s="1146">
        <f t="shared" si="224"/>
        <v>3.5</v>
      </c>
      <c r="N1320" s="1146">
        <f t="shared" si="225"/>
        <v>0</v>
      </c>
    </row>
    <row r="1321" spans="1:14" outlineLevel="1" x14ac:dyDescent="0.25">
      <c r="A1321" s="967">
        <f t="shared" si="228"/>
        <v>26.3</v>
      </c>
      <c r="B1321" s="968" t="str">
        <f t="shared" si="228"/>
        <v xml:space="preserve">Supply, Installation &amp; Commissioning of 16.5 KV / 433 V, 5MVA Unit Auxiliary Transformers (Qty. 02) at KGSC Stage-IV. </v>
      </c>
      <c r="C1321" s="967">
        <f t="shared" si="228"/>
        <v>0</v>
      </c>
      <c r="D1321" s="1052" t="str">
        <f t="shared" si="228"/>
        <v>-</v>
      </c>
      <c r="E1321" s="1162">
        <f t="shared" si="228"/>
        <v>0</v>
      </c>
      <c r="F1321" s="1146">
        <f t="shared" si="226"/>
        <v>0</v>
      </c>
      <c r="G1321" s="1146">
        <f t="shared" si="227"/>
        <v>0</v>
      </c>
      <c r="H1321" s="1146">
        <f>F1321-G1321</f>
        <v>0</v>
      </c>
      <c r="I1321" s="1147">
        <v>2</v>
      </c>
      <c r="J1321" s="1147">
        <v>2</v>
      </c>
      <c r="K1321" s="1146"/>
      <c r="L1321" s="1146"/>
      <c r="M1321" s="1146">
        <f>SUM(J1321:L1321)</f>
        <v>2</v>
      </c>
      <c r="N1321" s="1146">
        <f>H1321+I1321-M1321</f>
        <v>0</v>
      </c>
    </row>
    <row r="1322" spans="1:14" outlineLevel="1" x14ac:dyDescent="0.25">
      <c r="A1322" s="967">
        <f t="shared" si="228"/>
        <v>26.4</v>
      </c>
      <c r="B1322" s="968" t="str">
        <f t="shared" si="228"/>
        <v>Upgradation of 2.2 KV Auxiliary Breaker with 3.3 KV Breaker along with Auxiliary Transformers at St-I&amp;II.</v>
      </c>
      <c r="C1322" s="967">
        <f t="shared" si="228"/>
        <v>0</v>
      </c>
      <c r="D1322" s="1052" t="str">
        <f t="shared" si="228"/>
        <v>-</v>
      </c>
      <c r="E1322" s="1162">
        <f t="shared" si="228"/>
        <v>0</v>
      </c>
      <c r="F1322" s="1146">
        <f t="shared" si="226"/>
        <v>0</v>
      </c>
      <c r="G1322" s="1146">
        <f t="shared" si="227"/>
        <v>0</v>
      </c>
      <c r="H1322" s="1146">
        <f>F1322-G1322</f>
        <v>0</v>
      </c>
      <c r="I1322" s="1147">
        <v>8</v>
      </c>
      <c r="J1322" s="1147">
        <v>8</v>
      </c>
      <c r="K1322" s="1146"/>
      <c r="L1322" s="1146"/>
      <c r="M1322" s="1146">
        <f>SUM(J1322:L1322)</f>
        <v>8</v>
      </c>
      <c r="N1322" s="1146">
        <f>H1322+I1322-M1322</f>
        <v>0</v>
      </c>
    </row>
    <row r="1323" spans="1:14" outlineLevel="1" x14ac:dyDescent="0.25">
      <c r="A1323" s="967">
        <f t="shared" si="228"/>
        <v>26.5</v>
      </c>
      <c r="B1323" s="968" t="str">
        <f t="shared" si="228"/>
        <v>Supply of 11KV Cable alongwith Breaker Panels for Auxiliary Supply from 8-Pole Switchyard Stage- I and II to Stage-IV Powerhouse at KGSC Stage-IV, Pophali.</v>
      </c>
      <c r="C1323" s="967">
        <f t="shared" si="228"/>
        <v>0</v>
      </c>
      <c r="D1323" s="1052" t="str">
        <f t="shared" si="228"/>
        <v>-</v>
      </c>
      <c r="E1323" s="1162">
        <f t="shared" si="228"/>
        <v>0</v>
      </c>
      <c r="F1323" s="1146">
        <f t="shared" si="226"/>
        <v>0</v>
      </c>
      <c r="G1323" s="1146">
        <f t="shared" si="227"/>
        <v>0</v>
      </c>
      <c r="H1323" s="1146">
        <f>F1323-G1323</f>
        <v>0</v>
      </c>
      <c r="I1323" s="1147">
        <v>4.5</v>
      </c>
      <c r="J1323" s="1147">
        <v>4.5</v>
      </c>
      <c r="K1323" s="1146"/>
      <c r="L1323" s="1146"/>
      <c r="M1323" s="1146">
        <f>SUM(J1323:L1323)</f>
        <v>4.5</v>
      </c>
      <c r="N1323" s="1146">
        <f>H1323+I1323-M1323</f>
        <v>0</v>
      </c>
    </row>
    <row r="1324" spans="1:14" outlineLevel="1" x14ac:dyDescent="0.25">
      <c r="A1324" s="967">
        <f t="shared" si="228"/>
        <v>26.6</v>
      </c>
      <c r="B1324" s="968" t="str">
        <f t="shared" si="228"/>
        <v>Replacement of 220 KV isolator of Stage II bay at 220 KV Stage I &amp; II Switchyard</v>
      </c>
      <c r="C1324" s="967">
        <f t="shared" si="228"/>
        <v>0</v>
      </c>
      <c r="D1324" s="1052" t="str">
        <f t="shared" si="228"/>
        <v>-</v>
      </c>
      <c r="E1324" s="1162">
        <f t="shared" si="228"/>
        <v>0</v>
      </c>
      <c r="F1324" s="1146">
        <f t="shared" si="226"/>
        <v>0</v>
      </c>
      <c r="G1324" s="1146">
        <f t="shared" si="227"/>
        <v>0</v>
      </c>
      <c r="H1324" s="1146">
        <f>F1324-G1324</f>
        <v>0</v>
      </c>
      <c r="I1324" s="1147">
        <v>5.5</v>
      </c>
      <c r="J1324" s="1147">
        <v>5.5</v>
      </c>
      <c r="K1324" s="1146"/>
      <c r="L1324" s="1146"/>
      <c r="M1324" s="1146">
        <f>SUM(J1324:L1324)</f>
        <v>5.5</v>
      </c>
      <c r="N1324" s="1146">
        <f>H1324+I1324-M1324</f>
        <v>0</v>
      </c>
    </row>
    <row r="1325" spans="1:14" ht="29" outlineLevel="1" x14ac:dyDescent="0.25">
      <c r="A1325" s="1143">
        <f t="shared" si="228"/>
        <v>27</v>
      </c>
      <c r="B1325" s="1142" t="str">
        <f t="shared" si="228"/>
        <v>Various Performance Improvement related schemes for FY 2029-30 at KGSC, Pophali</v>
      </c>
      <c r="C1325" s="1143" t="str">
        <f t="shared" si="228"/>
        <v>Yet to be approved</v>
      </c>
      <c r="D1325" s="1144" t="str">
        <f t="shared" si="228"/>
        <v>-</v>
      </c>
      <c r="E1325" s="1145">
        <f t="shared" si="228"/>
        <v>0</v>
      </c>
      <c r="F1325" s="1146">
        <f t="shared" si="226"/>
        <v>0</v>
      </c>
      <c r="G1325" s="1146">
        <f t="shared" si="227"/>
        <v>0</v>
      </c>
      <c r="H1325" s="1146">
        <f>F1325-G1325</f>
        <v>0</v>
      </c>
      <c r="I1325" s="1147">
        <v>0</v>
      </c>
      <c r="J1325" s="1147">
        <v>0</v>
      </c>
      <c r="K1325" s="1146"/>
      <c r="L1325" s="1146"/>
      <c r="M1325" s="1146">
        <f>SUM(J1325:L1325)</f>
        <v>0</v>
      </c>
      <c r="N1325" s="1146">
        <f>H1325+I1325-M1325</f>
        <v>0</v>
      </c>
    </row>
    <row r="1326" spans="1:14" outlineLevel="1" x14ac:dyDescent="0.25">
      <c r="A1326" s="967">
        <f t="shared" ref="A1326:E1341" si="229">A1123</f>
        <v>27.1</v>
      </c>
      <c r="B1326" s="968" t="str">
        <f t="shared" si="229"/>
        <v>Design Engineering and manufacturing, supply, erection, commissioning &amp; testing of New Pelton runner for Stage-I units (70 MW) at Stage-I&amp;II, KGSC, Pophali.</v>
      </c>
      <c r="C1326" s="967">
        <f t="shared" si="229"/>
        <v>0</v>
      </c>
      <c r="D1326" s="1052" t="str">
        <f t="shared" si="229"/>
        <v>-</v>
      </c>
      <c r="E1326" s="1162">
        <f t="shared" si="229"/>
        <v>0</v>
      </c>
      <c r="F1326" s="1146">
        <f t="shared" si="226"/>
        <v>0</v>
      </c>
      <c r="G1326" s="1146">
        <f t="shared" si="227"/>
        <v>0</v>
      </c>
      <c r="H1326" s="1146">
        <f t="shared" ref="H1326:H1389" si="230">F1326-G1326</f>
        <v>0</v>
      </c>
      <c r="I1326" s="1147">
        <v>0</v>
      </c>
      <c r="J1326" s="1147">
        <v>0</v>
      </c>
      <c r="K1326" s="1146"/>
      <c r="L1326" s="1146"/>
      <c r="M1326" s="1146">
        <f t="shared" ref="M1326:M1371" si="231">SUM(J1326:L1326)</f>
        <v>0</v>
      </c>
      <c r="N1326" s="1146">
        <f t="shared" ref="N1326:N1389" si="232">H1326+I1326-M1326</f>
        <v>0</v>
      </c>
    </row>
    <row r="1327" spans="1:14" outlineLevel="1" x14ac:dyDescent="0.25">
      <c r="A1327" s="967">
        <f t="shared" si="229"/>
        <v>27.2</v>
      </c>
      <c r="B1327" s="968" t="str">
        <f t="shared" si="229"/>
        <v xml:space="preserve">Upgradation of Generator and Generator transformer electromagnetic protection relays with numeric relays for Stage 1 &amp; 2. </v>
      </c>
      <c r="C1327" s="967">
        <f t="shared" si="229"/>
        <v>0</v>
      </c>
      <c r="D1327" s="1052" t="str">
        <f t="shared" si="229"/>
        <v>-</v>
      </c>
      <c r="E1327" s="1162">
        <f t="shared" si="229"/>
        <v>0</v>
      </c>
      <c r="F1327" s="1146">
        <f t="shared" si="226"/>
        <v>0</v>
      </c>
      <c r="G1327" s="1146">
        <f t="shared" si="227"/>
        <v>0</v>
      </c>
      <c r="H1327" s="1146">
        <f t="shared" si="230"/>
        <v>0</v>
      </c>
      <c r="I1327" s="1147">
        <v>0</v>
      </c>
      <c r="J1327" s="1147">
        <v>0</v>
      </c>
      <c r="K1327" s="1146"/>
      <c r="L1327" s="1146"/>
      <c r="M1327" s="1146">
        <f t="shared" si="231"/>
        <v>0</v>
      </c>
      <c r="N1327" s="1146">
        <f t="shared" si="232"/>
        <v>0</v>
      </c>
    </row>
    <row r="1328" spans="1:14" outlineLevel="1" x14ac:dyDescent="0.25">
      <c r="A1328" s="967">
        <f t="shared" si="229"/>
        <v>27.3</v>
      </c>
      <c r="B1328" s="968" t="str">
        <f t="shared" si="229"/>
        <v>Renovation of old system by full proof modern digital governing system, static/brushless excitation system and  generator stator and rotor winding by class 'F' insulation at St-I&amp;II</v>
      </c>
      <c r="C1328" s="967">
        <f t="shared" si="229"/>
        <v>0</v>
      </c>
      <c r="D1328" s="1052" t="str">
        <f t="shared" si="229"/>
        <v>-</v>
      </c>
      <c r="E1328" s="1162">
        <f t="shared" si="229"/>
        <v>0</v>
      </c>
      <c r="F1328" s="1146">
        <f t="shared" si="226"/>
        <v>0</v>
      </c>
      <c r="G1328" s="1146">
        <f t="shared" si="227"/>
        <v>0</v>
      </c>
      <c r="H1328" s="1146">
        <f t="shared" si="230"/>
        <v>0</v>
      </c>
      <c r="I1328" s="1147">
        <v>0</v>
      </c>
      <c r="J1328" s="1147">
        <v>0</v>
      </c>
      <c r="K1328" s="1146"/>
      <c r="L1328" s="1146"/>
      <c r="M1328" s="1146">
        <f t="shared" si="231"/>
        <v>0</v>
      </c>
      <c r="N1328" s="1146">
        <f t="shared" si="232"/>
        <v>0</v>
      </c>
    </row>
    <row r="1329" spans="1:14" outlineLevel="1" x14ac:dyDescent="0.25">
      <c r="A1329" s="967">
        <f t="shared" si="229"/>
        <v>27.4</v>
      </c>
      <c r="B1329" s="968" t="str">
        <f t="shared" si="229"/>
        <v>Design, manufacturing, supply, erection, testing and commissioning of Hydrostatic lubrication system for Units at KGSC Stage I &amp; II, Pophali.</v>
      </c>
      <c r="C1329" s="967">
        <f t="shared" si="229"/>
        <v>0</v>
      </c>
      <c r="D1329" s="1052" t="str">
        <f t="shared" si="229"/>
        <v>-</v>
      </c>
      <c r="E1329" s="1162">
        <f t="shared" si="229"/>
        <v>0</v>
      </c>
      <c r="F1329" s="1146">
        <f t="shared" si="226"/>
        <v>0</v>
      </c>
      <c r="G1329" s="1146">
        <f t="shared" si="227"/>
        <v>0</v>
      </c>
      <c r="H1329" s="1146">
        <f t="shared" si="230"/>
        <v>0</v>
      </c>
      <c r="I1329" s="1147">
        <v>0</v>
      </c>
      <c r="J1329" s="1147">
        <v>0</v>
      </c>
      <c r="K1329" s="1146"/>
      <c r="L1329" s="1146"/>
      <c r="M1329" s="1146">
        <f t="shared" si="231"/>
        <v>0</v>
      </c>
      <c r="N1329" s="1146">
        <f t="shared" si="232"/>
        <v>0</v>
      </c>
    </row>
    <row r="1330" spans="1:14" outlineLevel="1" x14ac:dyDescent="0.25">
      <c r="A1330" s="967">
        <f t="shared" si="229"/>
        <v>27.5</v>
      </c>
      <c r="B1330" s="968" t="str">
        <f t="shared" si="229"/>
        <v>Replacement of CW pumps and Motors along with starter pannel at St-I&amp;II</v>
      </c>
      <c r="C1330" s="967">
        <f t="shared" si="229"/>
        <v>0</v>
      </c>
      <c r="D1330" s="1052" t="str">
        <f t="shared" si="229"/>
        <v>-</v>
      </c>
      <c r="E1330" s="1162">
        <f t="shared" si="229"/>
        <v>0</v>
      </c>
      <c r="F1330" s="1146">
        <f t="shared" si="226"/>
        <v>0</v>
      </c>
      <c r="G1330" s="1146">
        <f t="shared" si="227"/>
        <v>0</v>
      </c>
      <c r="H1330" s="1146">
        <f t="shared" si="230"/>
        <v>0</v>
      </c>
      <c r="I1330" s="1147">
        <v>0</v>
      </c>
      <c r="J1330" s="1147">
        <v>0</v>
      </c>
      <c r="K1330" s="1146"/>
      <c r="L1330" s="1146"/>
      <c r="M1330" s="1146">
        <f t="shared" si="231"/>
        <v>0</v>
      </c>
      <c r="N1330" s="1146">
        <f t="shared" si="232"/>
        <v>0</v>
      </c>
    </row>
    <row r="1331" spans="1:14" outlineLevel="1" x14ac:dyDescent="0.25">
      <c r="A1331" s="967">
        <f t="shared" si="229"/>
        <v>27.6</v>
      </c>
      <c r="B1331" s="968" t="str">
        <f t="shared" si="229"/>
        <v>Supply of Generator air coolers (16 Nos) for Stage II Units (80 MW) at KGSC, Pophali.</v>
      </c>
      <c r="C1331" s="967">
        <f t="shared" si="229"/>
        <v>0</v>
      </c>
      <c r="D1331" s="1052" t="str">
        <f t="shared" si="229"/>
        <v>-</v>
      </c>
      <c r="E1331" s="1162">
        <f t="shared" si="229"/>
        <v>0</v>
      </c>
      <c r="F1331" s="1146">
        <f t="shared" si="226"/>
        <v>0</v>
      </c>
      <c r="G1331" s="1146">
        <f t="shared" si="227"/>
        <v>0</v>
      </c>
      <c r="H1331" s="1146">
        <f t="shared" si="230"/>
        <v>0</v>
      </c>
      <c r="I1331" s="1147">
        <v>0</v>
      </c>
      <c r="J1331" s="1147">
        <v>0</v>
      </c>
      <c r="K1331" s="1146"/>
      <c r="L1331" s="1146"/>
      <c r="M1331" s="1146">
        <f t="shared" si="231"/>
        <v>0</v>
      </c>
      <c r="N1331" s="1146">
        <f t="shared" si="232"/>
        <v>0</v>
      </c>
    </row>
    <row r="1332" spans="1:14" outlineLevel="1" x14ac:dyDescent="0.25">
      <c r="A1332" s="967">
        <f t="shared" si="229"/>
        <v>27.7</v>
      </c>
      <c r="B1332" s="968" t="str">
        <f t="shared" si="229"/>
        <v>Conversion of Stator Core Insulation &amp; Stator Winding from Class ‘B’ to Class ‘F’ for Unit No. 8 (80MW, 11KV, 375RPM, AEG Germany make) of Stage II, KGSC, Pophali on Turnkey Basis.</v>
      </c>
      <c r="C1332" s="967">
        <f t="shared" si="229"/>
        <v>0</v>
      </c>
      <c r="D1332" s="1052" t="str">
        <f t="shared" si="229"/>
        <v>-</v>
      </c>
      <c r="E1332" s="1162">
        <f t="shared" si="229"/>
        <v>0</v>
      </c>
      <c r="F1332" s="1146">
        <f t="shared" si="226"/>
        <v>0</v>
      </c>
      <c r="G1332" s="1146">
        <f t="shared" si="227"/>
        <v>0</v>
      </c>
      <c r="H1332" s="1146">
        <f t="shared" si="230"/>
        <v>0</v>
      </c>
      <c r="I1332" s="1147">
        <v>0</v>
      </c>
      <c r="J1332" s="1147">
        <v>0</v>
      </c>
      <c r="K1332" s="1146"/>
      <c r="L1332" s="1146"/>
      <c r="M1332" s="1146">
        <f t="shared" si="231"/>
        <v>0</v>
      </c>
      <c r="N1332" s="1146">
        <f t="shared" si="232"/>
        <v>0</v>
      </c>
    </row>
    <row r="1333" spans="1:14" outlineLevel="1" x14ac:dyDescent="0.25">
      <c r="A1333" s="967">
        <f t="shared" si="229"/>
        <v>27.8</v>
      </c>
      <c r="B1333" s="968" t="str">
        <f t="shared" si="229"/>
        <v>Up-gradation of existing 'B' class insulation of Generator stator to 'F' class insulation of 2X18MW Koyna Dam Power House, Koynanagar.</v>
      </c>
      <c r="C1333" s="967">
        <f t="shared" si="229"/>
        <v>0</v>
      </c>
      <c r="D1333" s="1052" t="str">
        <f t="shared" si="229"/>
        <v>-</v>
      </c>
      <c r="E1333" s="1162">
        <f t="shared" si="229"/>
        <v>0</v>
      </c>
      <c r="F1333" s="1146">
        <f t="shared" si="226"/>
        <v>0</v>
      </c>
      <c r="G1333" s="1146">
        <f t="shared" si="227"/>
        <v>0</v>
      </c>
      <c r="H1333" s="1146">
        <f t="shared" si="230"/>
        <v>0</v>
      </c>
      <c r="I1333" s="1147">
        <v>0</v>
      </c>
      <c r="J1333" s="1147">
        <v>0</v>
      </c>
      <c r="K1333" s="1146"/>
      <c r="L1333" s="1146"/>
      <c r="M1333" s="1146">
        <f t="shared" si="231"/>
        <v>0</v>
      </c>
      <c r="N1333" s="1146">
        <f t="shared" si="232"/>
        <v>0</v>
      </c>
    </row>
    <row r="1334" spans="1:14" outlineLevel="1" x14ac:dyDescent="0.25">
      <c r="A1334" s="967">
        <f t="shared" si="229"/>
        <v>27.9</v>
      </c>
      <c r="B1334" s="968" t="str">
        <f t="shared" si="229"/>
        <v>Supply and replacement of Generator air cooler system by new higher efficiency coolers for 2X18MW Koyna Dam Power House, Koynanagar.</v>
      </c>
      <c r="C1334" s="967">
        <f t="shared" si="229"/>
        <v>0</v>
      </c>
      <c r="D1334" s="1052" t="str">
        <f t="shared" si="229"/>
        <v>-</v>
      </c>
      <c r="E1334" s="1162">
        <f t="shared" si="229"/>
        <v>0</v>
      </c>
      <c r="F1334" s="1146">
        <f t="shared" si="226"/>
        <v>0</v>
      </c>
      <c r="G1334" s="1146">
        <f t="shared" si="227"/>
        <v>0</v>
      </c>
      <c r="H1334" s="1146">
        <f t="shared" si="230"/>
        <v>0</v>
      </c>
      <c r="I1334" s="1147">
        <v>0</v>
      </c>
      <c r="J1334" s="1147">
        <v>0</v>
      </c>
      <c r="K1334" s="1146"/>
      <c r="L1334" s="1146"/>
      <c r="M1334" s="1146">
        <f t="shared" si="231"/>
        <v>0</v>
      </c>
      <c r="N1334" s="1146">
        <f t="shared" si="232"/>
        <v>0</v>
      </c>
    </row>
    <row r="1335" spans="1:14" outlineLevel="1" x14ac:dyDescent="0.25">
      <c r="A1335" s="967">
        <f t="shared" si="229"/>
        <v>0</v>
      </c>
      <c r="B1335" s="968">
        <f t="shared" si="229"/>
        <v>0</v>
      </c>
      <c r="C1335" s="967">
        <f t="shared" si="229"/>
        <v>0</v>
      </c>
      <c r="D1335" s="1052" t="str">
        <f t="shared" si="229"/>
        <v>-</v>
      </c>
      <c r="E1335" s="1162">
        <f t="shared" si="229"/>
        <v>0</v>
      </c>
      <c r="F1335" s="1146">
        <f t="shared" si="226"/>
        <v>0</v>
      </c>
      <c r="G1335" s="1146">
        <f t="shared" si="227"/>
        <v>0</v>
      </c>
      <c r="H1335" s="1146">
        <f t="shared" si="230"/>
        <v>0</v>
      </c>
      <c r="I1335" s="1147">
        <v>0</v>
      </c>
      <c r="J1335" s="1147">
        <v>0</v>
      </c>
      <c r="K1335" s="1146"/>
      <c r="L1335" s="1146"/>
      <c r="M1335" s="1146">
        <f t="shared" si="231"/>
        <v>0</v>
      </c>
      <c r="N1335" s="1146">
        <f t="shared" si="232"/>
        <v>0</v>
      </c>
    </row>
    <row r="1336" spans="1:14" outlineLevel="1" x14ac:dyDescent="0.25">
      <c r="A1336" s="967">
        <f t="shared" si="229"/>
        <v>0</v>
      </c>
      <c r="B1336" s="1007" t="str">
        <f t="shared" si="229"/>
        <v>B) Non-DPR Schemes</v>
      </c>
      <c r="C1336" s="967">
        <f t="shared" si="229"/>
        <v>0</v>
      </c>
      <c r="D1336" s="1052" t="str">
        <f t="shared" si="229"/>
        <v>-</v>
      </c>
      <c r="E1336" s="1162">
        <f t="shared" si="229"/>
        <v>0</v>
      </c>
      <c r="F1336" s="1146">
        <f t="shared" si="226"/>
        <v>0</v>
      </c>
      <c r="G1336" s="1146">
        <f t="shared" si="227"/>
        <v>0</v>
      </c>
      <c r="H1336" s="1146">
        <f t="shared" si="230"/>
        <v>0</v>
      </c>
      <c r="I1336" s="1147">
        <v>0</v>
      </c>
      <c r="J1336" s="1147">
        <v>0</v>
      </c>
      <c r="K1336" s="1146"/>
      <c r="L1336" s="1146"/>
      <c r="M1336" s="1146">
        <f t="shared" si="231"/>
        <v>0</v>
      </c>
      <c r="N1336" s="1146">
        <f t="shared" si="232"/>
        <v>0</v>
      </c>
    </row>
    <row r="1337" spans="1:14" outlineLevel="1" x14ac:dyDescent="0.25">
      <c r="A1337" s="1038">
        <f t="shared" si="229"/>
        <v>1</v>
      </c>
      <c r="B1337" s="995" t="str">
        <f t="shared" si="229"/>
        <v xml:space="preserve"> &lt;Auto Transformer Oil Insulation Test kit (BDV Kit)&gt;</v>
      </c>
      <c r="C1337" s="1038" t="str">
        <f t="shared" si="229"/>
        <v>N.A.</v>
      </c>
      <c r="D1337" s="1053" t="str">
        <f t="shared" si="229"/>
        <v>-</v>
      </c>
      <c r="E1337" s="1163">
        <f t="shared" si="229"/>
        <v>0</v>
      </c>
      <c r="F1337" s="1140">
        <f t="shared" si="226"/>
        <v>3.9530000000000003E-2</v>
      </c>
      <c r="G1337" s="1140">
        <f t="shared" si="227"/>
        <v>3.9530000000000003E-2</v>
      </c>
      <c r="H1337" s="1140">
        <f t="shared" si="230"/>
        <v>0</v>
      </c>
      <c r="I1337" s="1135">
        <v>0</v>
      </c>
      <c r="J1337" s="1135">
        <v>0</v>
      </c>
      <c r="K1337" s="1140"/>
      <c r="L1337" s="1140"/>
      <c r="M1337" s="1140">
        <f t="shared" si="231"/>
        <v>0</v>
      </c>
      <c r="N1337" s="1140">
        <f t="shared" si="232"/>
        <v>0</v>
      </c>
    </row>
    <row r="1338" spans="1:14" outlineLevel="1" x14ac:dyDescent="0.25">
      <c r="A1338" s="1038">
        <f t="shared" si="229"/>
        <v>2</v>
      </c>
      <c r="B1338" s="995" t="str">
        <f t="shared" si="229"/>
        <v>&lt;Man coolers pedestal fans at KGSC,Pophali&gt;</v>
      </c>
      <c r="C1338" s="1038" t="str">
        <f t="shared" si="229"/>
        <v>N.A.</v>
      </c>
      <c r="D1338" s="1053" t="str">
        <f t="shared" si="229"/>
        <v>-</v>
      </c>
      <c r="E1338" s="1163">
        <f t="shared" si="229"/>
        <v>0</v>
      </c>
      <c r="F1338" s="1140">
        <f t="shared" si="226"/>
        <v>3.4143300000000001E-2</v>
      </c>
      <c r="G1338" s="1140">
        <f t="shared" si="227"/>
        <v>3.4143300000000001E-2</v>
      </c>
      <c r="H1338" s="1140">
        <f t="shared" si="230"/>
        <v>0</v>
      </c>
      <c r="I1338" s="1135">
        <v>0</v>
      </c>
      <c r="J1338" s="1135">
        <v>0</v>
      </c>
      <c r="K1338" s="1140"/>
      <c r="L1338" s="1140"/>
      <c r="M1338" s="1140">
        <f t="shared" si="231"/>
        <v>0</v>
      </c>
      <c r="N1338" s="1140">
        <f t="shared" si="232"/>
        <v>0</v>
      </c>
    </row>
    <row r="1339" spans="1:14" outlineLevel="1" x14ac:dyDescent="0.25">
      <c r="A1339" s="1038">
        <f t="shared" si="229"/>
        <v>3</v>
      </c>
      <c r="B1339" s="995" t="str">
        <f t="shared" si="229"/>
        <v>&lt; 5 KV Digital Insulation Tester&gt;</v>
      </c>
      <c r="C1339" s="1038" t="str">
        <f t="shared" si="229"/>
        <v>N.A.</v>
      </c>
      <c r="D1339" s="1053" t="str">
        <f t="shared" si="229"/>
        <v>-</v>
      </c>
      <c r="E1339" s="1163">
        <f t="shared" si="229"/>
        <v>0</v>
      </c>
      <c r="F1339" s="1140">
        <f t="shared" si="226"/>
        <v>2.9798000000000002E-2</v>
      </c>
      <c r="G1339" s="1140">
        <f t="shared" si="227"/>
        <v>2.9798000000000002E-2</v>
      </c>
      <c r="H1339" s="1140">
        <f t="shared" si="230"/>
        <v>0</v>
      </c>
      <c r="I1339" s="1135">
        <v>0</v>
      </c>
      <c r="J1339" s="1135">
        <v>0</v>
      </c>
      <c r="K1339" s="1140"/>
      <c r="L1339" s="1140"/>
      <c r="M1339" s="1140">
        <f t="shared" si="231"/>
        <v>0</v>
      </c>
      <c r="N1339" s="1140">
        <f t="shared" si="232"/>
        <v>0</v>
      </c>
    </row>
    <row r="1340" spans="1:14" outlineLevel="1" x14ac:dyDescent="0.25">
      <c r="A1340" s="1038">
        <f t="shared" si="229"/>
        <v>4</v>
      </c>
      <c r="B1340" s="995" t="str">
        <f t="shared" si="229"/>
        <v>&lt;Split AC Unit,Window AC  Unit,Refrigerator,Ped&gt;</v>
      </c>
      <c r="C1340" s="1038" t="str">
        <f t="shared" si="229"/>
        <v>N.A.</v>
      </c>
      <c r="D1340" s="1053" t="str">
        <f t="shared" si="229"/>
        <v>-</v>
      </c>
      <c r="E1340" s="1163">
        <f t="shared" si="229"/>
        <v>0</v>
      </c>
      <c r="F1340" s="1140">
        <f t="shared" si="226"/>
        <v>1.7857399999999999E-2</v>
      </c>
      <c r="G1340" s="1140">
        <f t="shared" si="227"/>
        <v>1.7857399999999999E-2</v>
      </c>
      <c r="H1340" s="1140">
        <f t="shared" si="230"/>
        <v>0</v>
      </c>
      <c r="I1340" s="1135">
        <v>0</v>
      </c>
      <c r="J1340" s="1135">
        <v>0</v>
      </c>
      <c r="K1340" s="1140"/>
      <c r="L1340" s="1140"/>
      <c r="M1340" s="1140">
        <f t="shared" si="231"/>
        <v>0</v>
      </c>
      <c r="N1340" s="1140">
        <f t="shared" si="232"/>
        <v>0</v>
      </c>
    </row>
    <row r="1341" spans="1:14" outlineLevel="1" x14ac:dyDescent="0.25">
      <c r="A1341" s="1038">
        <f t="shared" si="229"/>
        <v>5</v>
      </c>
      <c r="B1341" s="995" t="str">
        <f t="shared" si="229"/>
        <v>&lt;Earth Resistance Tester at ,Pophali. TIC STAGE IV&gt;</v>
      </c>
      <c r="C1341" s="1038" t="str">
        <f t="shared" si="229"/>
        <v>N.A.</v>
      </c>
      <c r="D1341" s="1053" t="str">
        <f t="shared" si="229"/>
        <v>-</v>
      </c>
      <c r="E1341" s="1163">
        <f t="shared" si="229"/>
        <v>0</v>
      </c>
      <c r="F1341" s="1140">
        <f t="shared" si="226"/>
        <v>1.6838599999999999E-2</v>
      </c>
      <c r="G1341" s="1140">
        <f t="shared" si="227"/>
        <v>1.6838599999999999E-2</v>
      </c>
      <c r="H1341" s="1140">
        <f t="shared" si="230"/>
        <v>0</v>
      </c>
      <c r="I1341" s="1135">
        <v>0</v>
      </c>
      <c r="J1341" s="1135">
        <v>0</v>
      </c>
      <c r="K1341" s="1140"/>
      <c r="L1341" s="1140"/>
      <c r="M1341" s="1140">
        <f t="shared" si="231"/>
        <v>0</v>
      </c>
      <c r="N1341" s="1140">
        <f t="shared" si="232"/>
        <v>0</v>
      </c>
    </row>
    <row r="1342" spans="1:14" outlineLevel="1" x14ac:dyDescent="0.25">
      <c r="A1342" s="1038">
        <f t="shared" ref="A1342:E1357" si="233">A1139</f>
        <v>6</v>
      </c>
      <c r="B1342" s="995" t="str">
        <f t="shared" si="233"/>
        <v>&lt;Tools and Tackles at St-IV,KGSC,Pophali&gt;</v>
      </c>
      <c r="C1342" s="1038" t="str">
        <f t="shared" si="233"/>
        <v>N.A.</v>
      </c>
      <c r="D1342" s="1053" t="str">
        <f t="shared" si="233"/>
        <v>-</v>
      </c>
      <c r="E1342" s="1163">
        <f t="shared" si="233"/>
        <v>0</v>
      </c>
      <c r="F1342" s="1140">
        <f t="shared" si="226"/>
        <v>3.4609399999999998E-2</v>
      </c>
      <c r="G1342" s="1140">
        <f t="shared" si="227"/>
        <v>3.4609399999999998E-2</v>
      </c>
      <c r="H1342" s="1140">
        <f t="shared" si="230"/>
        <v>0</v>
      </c>
      <c r="I1342" s="1135">
        <v>0</v>
      </c>
      <c r="J1342" s="1135">
        <v>0</v>
      </c>
      <c r="K1342" s="1140"/>
      <c r="L1342" s="1140"/>
      <c r="M1342" s="1140">
        <f t="shared" si="231"/>
        <v>0</v>
      </c>
      <c r="N1342" s="1140">
        <f t="shared" si="232"/>
        <v>0</v>
      </c>
    </row>
    <row r="1343" spans="1:14" outlineLevel="1" x14ac:dyDescent="0.25">
      <c r="A1343" s="1038">
        <f t="shared" si="233"/>
        <v>7</v>
      </c>
      <c r="B1343" s="995" t="str">
        <f t="shared" si="233"/>
        <v>&lt;New portable Fire Fighting Diesel Pumps for Dewatering&gt;</v>
      </c>
      <c r="C1343" s="1038" t="str">
        <f t="shared" si="233"/>
        <v>N.A.</v>
      </c>
      <c r="D1343" s="1053" t="str">
        <f t="shared" si="233"/>
        <v>-</v>
      </c>
      <c r="E1343" s="1163">
        <f t="shared" si="233"/>
        <v>0</v>
      </c>
      <c r="F1343" s="1140">
        <f t="shared" si="226"/>
        <v>9.6969600000000003E-2</v>
      </c>
      <c r="G1343" s="1140">
        <f t="shared" si="227"/>
        <v>9.6969600000000003E-2</v>
      </c>
      <c r="H1343" s="1140">
        <f t="shared" si="230"/>
        <v>0</v>
      </c>
      <c r="I1343" s="1135">
        <v>0</v>
      </c>
      <c r="J1343" s="1135">
        <v>0</v>
      </c>
      <c r="K1343" s="1140"/>
      <c r="L1343" s="1140"/>
      <c r="M1343" s="1140">
        <f t="shared" si="231"/>
        <v>0</v>
      </c>
      <c r="N1343" s="1140">
        <f t="shared" si="232"/>
        <v>0</v>
      </c>
    </row>
    <row r="1344" spans="1:14" outlineLevel="1" x14ac:dyDescent="0.25">
      <c r="A1344" s="1038">
        <f t="shared" si="233"/>
        <v>8</v>
      </c>
      <c r="B1344" s="995" t="str">
        <f t="shared" si="233"/>
        <v>&lt;Visitors chairs for, Pophali KGSC&gt;</v>
      </c>
      <c r="C1344" s="1038" t="str">
        <f t="shared" si="233"/>
        <v>N.A.</v>
      </c>
      <c r="D1344" s="1053" t="str">
        <f t="shared" si="233"/>
        <v>-</v>
      </c>
      <c r="E1344" s="1163">
        <f t="shared" si="233"/>
        <v>0</v>
      </c>
      <c r="F1344" s="1140">
        <f t="shared" si="226"/>
        <v>3.3187500000000002E-2</v>
      </c>
      <c r="G1344" s="1140">
        <f t="shared" si="227"/>
        <v>3.3187500000000002E-2</v>
      </c>
      <c r="H1344" s="1140">
        <f t="shared" si="230"/>
        <v>0</v>
      </c>
      <c r="I1344" s="1135">
        <v>0</v>
      </c>
      <c r="J1344" s="1135">
        <v>0</v>
      </c>
      <c r="K1344" s="1140"/>
      <c r="L1344" s="1140"/>
      <c r="M1344" s="1140">
        <f t="shared" si="231"/>
        <v>0</v>
      </c>
      <c r="N1344" s="1140">
        <f t="shared" si="232"/>
        <v>0</v>
      </c>
    </row>
    <row r="1345" spans="1:14" outlineLevel="1" x14ac:dyDescent="0.25">
      <c r="A1345" s="1038">
        <f t="shared" si="233"/>
        <v>9</v>
      </c>
      <c r="B1345" s="995" t="str">
        <f t="shared" si="233"/>
        <v>&lt;Installation of new racks inside various/new slotted angle racks &gt;</v>
      </c>
      <c r="C1345" s="1038" t="str">
        <f t="shared" si="233"/>
        <v>N.A.</v>
      </c>
      <c r="D1345" s="1053" t="str">
        <f t="shared" si="233"/>
        <v>-</v>
      </c>
      <c r="E1345" s="1163">
        <f t="shared" si="233"/>
        <v>0</v>
      </c>
      <c r="F1345" s="1140">
        <f t="shared" si="226"/>
        <v>3.9648000000000003E-2</v>
      </c>
      <c r="G1345" s="1140">
        <f t="shared" si="227"/>
        <v>3.9648000000000003E-2</v>
      </c>
      <c r="H1345" s="1140">
        <f t="shared" si="230"/>
        <v>0</v>
      </c>
      <c r="I1345" s="1135">
        <v>0</v>
      </c>
      <c r="J1345" s="1135">
        <v>0</v>
      </c>
      <c r="K1345" s="1140"/>
      <c r="L1345" s="1140"/>
      <c r="M1345" s="1140">
        <f t="shared" si="231"/>
        <v>0</v>
      </c>
      <c r="N1345" s="1140">
        <f t="shared" si="232"/>
        <v>0</v>
      </c>
    </row>
    <row r="1346" spans="1:14" outlineLevel="1" x14ac:dyDescent="0.25">
      <c r="A1346" s="1038">
        <f t="shared" si="233"/>
        <v>10</v>
      </c>
      <c r="B1346" s="995" t="str">
        <f t="shared" si="233"/>
        <v>&lt;Supply of chairs for KGSC, Pophali&gt;</v>
      </c>
      <c r="C1346" s="1038" t="str">
        <f t="shared" si="233"/>
        <v>N.A.</v>
      </c>
      <c r="D1346" s="1053" t="str">
        <f t="shared" si="233"/>
        <v>-</v>
      </c>
      <c r="E1346" s="1163">
        <f t="shared" si="233"/>
        <v>0</v>
      </c>
      <c r="F1346" s="1140">
        <f t="shared" si="226"/>
        <v>4.4238199999999998E-2</v>
      </c>
      <c r="G1346" s="1140">
        <f t="shared" si="227"/>
        <v>4.4238199999999998E-2</v>
      </c>
      <c r="H1346" s="1140">
        <f t="shared" si="230"/>
        <v>0</v>
      </c>
      <c r="I1346" s="1135">
        <v>0</v>
      </c>
      <c r="J1346" s="1135">
        <v>0</v>
      </c>
      <c r="K1346" s="1140"/>
      <c r="L1346" s="1140"/>
      <c r="M1346" s="1140">
        <f t="shared" si="231"/>
        <v>0</v>
      </c>
      <c r="N1346" s="1140">
        <f t="shared" si="232"/>
        <v>0</v>
      </c>
    </row>
    <row r="1347" spans="1:14" outlineLevel="1" x14ac:dyDescent="0.25">
      <c r="A1347" s="1038">
        <f t="shared" si="233"/>
        <v>11</v>
      </c>
      <c r="B1347" s="995" t="str">
        <f t="shared" si="233"/>
        <v>&lt;Laser Jet NetwoksPrinters at KGSC, Pophali&gt;</v>
      </c>
      <c r="C1347" s="1038" t="str">
        <f t="shared" si="233"/>
        <v>N.A.</v>
      </c>
      <c r="D1347" s="1053" t="str">
        <f t="shared" si="233"/>
        <v>-</v>
      </c>
      <c r="E1347" s="1163">
        <f t="shared" si="233"/>
        <v>0</v>
      </c>
      <c r="F1347" s="1140">
        <f t="shared" si="226"/>
        <v>8.4074999999999997E-2</v>
      </c>
      <c r="G1347" s="1140">
        <f t="shared" si="227"/>
        <v>8.4074999999999997E-2</v>
      </c>
      <c r="H1347" s="1140">
        <f t="shared" si="230"/>
        <v>0</v>
      </c>
      <c r="I1347" s="1135">
        <v>0</v>
      </c>
      <c r="J1347" s="1135">
        <v>0</v>
      </c>
      <c r="K1347" s="1140"/>
      <c r="L1347" s="1140"/>
      <c r="M1347" s="1140">
        <f t="shared" si="231"/>
        <v>0</v>
      </c>
      <c r="N1347" s="1140">
        <f t="shared" si="232"/>
        <v>0</v>
      </c>
    </row>
    <row r="1348" spans="1:14" outlineLevel="1" x14ac:dyDescent="0.25">
      <c r="A1348" s="1038">
        <f t="shared" si="233"/>
        <v>12</v>
      </c>
      <c r="B1348" s="995" t="str">
        <f t="shared" si="233"/>
        <v>&lt;Night Vision Binoculars&gt;</v>
      </c>
      <c r="C1348" s="1038" t="str">
        <f t="shared" si="233"/>
        <v>N.A.</v>
      </c>
      <c r="D1348" s="1053" t="str">
        <f t="shared" si="233"/>
        <v>-</v>
      </c>
      <c r="E1348" s="1163">
        <f t="shared" si="233"/>
        <v>0</v>
      </c>
      <c r="F1348" s="1140">
        <f t="shared" si="226"/>
        <v>2.34112E-2</v>
      </c>
      <c r="G1348" s="1140">
        <f t="shared" si="227"/>
        <v>2.34112E-2</v>
      </c>
      <c r="H1348" s="1140">
        <f t="shared" si="230"/>
        <v>0</v>
      </c>
      <c r="I1348" s="1135">
        <v>0</v>
      </c>
      <c r="J1348" s="1135">
        <v>0</v>
      </c>
      <c r="K1348" s="1140"/>
      <c r="L1348" s="1140"/>
      <c r="M1348" s="1140">
        <f t="shared" si="231"/>
        <v>0</v>
      </c>
      <c r="N1348" s="1140">
        <f t="shared" si="232"/>
        <v>0</v>
      </c>
    </row>
    <row r="1349" spans="1:14" outlineLevel="1" x14ac:dyDescent="0.25">
      <c r="A1349" s="1038">
        <f t="shared" si="233"/>
        <v>13</v>
      </c>
      <c r="B1349" s="995" t="str">
        <f t="shared" si="233"/>
        <v>&lt;TATA Star Bus-32 seater LCV MH08-9358&gt;</v>
      </c>
      <c r="C1349" s="1038" t="str">
        <f t="shared" si="233"/>
        <v>N.A.</v>
      </c>
      <c r="D1349" s="1053" t="str">
        <f t="shared" si="233"/>
        <v>-</v>
      </c>
      <c r="E1349" s="1163">
        <f t="shared" si="233"/>
        <v>0</v>
      </c>
      <c r="F1349" s="1140">
        <f t="shared" si="226"/>
        <v>0</v>
      </c>
      <c r="G1349" s="1140">
        <f t="shared" si="227"/>
        <v>0</v>
      </c>
      <c r="H1349" s="1140">
        <f t="shared" si="230"/>
        <v>0</v>
      </c>
      <c r="I1349" s="1135">
        <v>0</v>
      </c>
      <c r="J1349" s="1135">
        <v>0</v>
      </c>
      <c r="K1349" s="1140"/>
      <c r="L1349" s="1140"/>
      <c r="M1349" s="1140">
        <f t="shared" si="231"/>
        <v>0</v>
      </c>
      <c r="N1349" s="1140">
        <f t="shared" si="232"/>
        <v>0</v>
      </c>
    </row>
    <row r="1350" spans="1:14" outlineLevel="1" x14ac:dyDescent="0.25">
      <c r="A1350" s="1038">
        <f t="shared" si="233"/>
        <v>14</v>
      </c>
      <c r="B1350" s="995" t="str">
        <f t="shared" si="233"/>
        <v>&lt;TATA Star Bus-32 seater LCV MH08-9359&gt;</v>
      </c>
      <c r="C1350" s="1038" t="str">
        <f t="shared" si="233"/>
        <v>N.A.</v>
      </c>
      <c r="D1350" s="1053" t="str">
        <f t="shared" si="233"/>
        <v>-</v>
      </c>
      <c r="E1350" s="1163">
        <f t="shared" si="233"/>
        <v>0</v>
      </c>
      <c r="F1350" s="1140">
        <f t="shared" si="226"/>
        <v>0</v>
      </c>
      <c r="G1350" s="1140">
        <f t="shared" si="227"/>
        <v>0</v>
      </c>
      <c r="H1350" s="1140">
        <f t="shared" si="230"/>
        <v>0</v>
      </c>
      <c r="I1350" s="1135">
        <v>0</v>
      </c>
      <c r="J1350" s="1135">
        <v>0</v>
      </c>
      <c r="K1350" s="1140"/>
      <c r="L1350" s="1140"/>
      <c r="M1350" s="1140">
        <f t="shared" si="231"/>
        <v>0</v>
      </c>
      <c r="N1350" s="1140">
        <f t="shared" si="232"/>
        <v>0</v>
      </c>
    </row>
    <row r="1351" spans="1:14" outlineLevel="1" x14ac:dyDescent="0.25">
      <c r="A1351" s="1038">
        <f t="shared" si="233"/>
        <v>15</v>
      </c>
      <c r="B1351" s="995" t="str">
        <f t="shared" si="233"/>
        <v>&lt;Vehicle No.MH 08-9401 TATA Star Bus 32 seater&gt;</v>
      </c>
      <c r="C1351" s="1038" t="str">
        <f t="shared" si="233"/>
        <v>N.A.</v>
      </c>
      <c r="D1351" s="1053" t="str">
        <f t="shared" si="233"/>
        <v>-</v>
      </c>
      <c r="E1351" s="1163">
        <f t="shared" si="233"/>
        <v>0</v>
      </c>
      <c r="F1351" s="1140">
        <f t="shared" si="226"/>
        <v>0</v>
      </c>
      <c r="G1351" s="1140">
        <f t="shared" si="227"/>
        <v>0</v>
      </c>
      <c r="H1351" s="1140">
        <f t="shared" si="230"/>
        <v>0</v>
      </c>
      <c r="I1351" s="1135">
        <v>0</v>
      </c>
      <c r="J1351" s="1135">
        <v>0</v>
      </c>
      <c r="K1351" s="1140"/>
      <c r="L1351" s="1140"/>
      <c r="M1351" s="1140">
        <f t="shared" si="231"/>
        <v>0</v>
      </c>
      <c r="N1351" s="1140">
        <f t="shared" si="232"/>
        <v>0</v>
      </c>
    </row>
    <row r="1352" spans="1:14" outlineLevel="1" x14ac:dyDescent="0.25">
      <c r="A1352" s="1038">
        <f t="shared" si="233"/>
        <v>16</v>
      </c>
      <c r="B1352" s="995" t="str">
        <f t="shared" si="233"/>
        <v xml:space="preserve"> &lt;Not in use DCM Toyato Bus MH-1&gt;</v>
      </c>
      <c r="C1352" s="1038" t="str">
        <f t="shared" si="233"/>
        <v>N.A.</v>
      </c>
      <c r="D1352" s="1053" t="str">
        <f t="shared" si="233"/>
        <v>-</v>
      </c>
      <c r="E1352" s="1163">
        <f t="shared" si="233"/>
        <v>0</v>
      </c>
      <c r="F1352" s="1140">
        <f t="shared" si="226"/>
        <v>0</v>
      </c>
      <c r="G1352" s="1140">
        <f t="shared" si="227"/>
        <v>0</v>
      </c>
      <c r="H1352" s="1140">
        <f t="shared" si="230"/>
        <v>0</v>
      </c>
      <c r="I1352" s="1135">
        <v>0</v>
      </c>
      <c r="J1352" s="1135">
        <v>0</v>
      </c>
      <c r="K1352" s="1140"/>
      <c r="L1352" s="1140"/>
      <c r="M1352" s="1140">
        <f t="shared" si="231"/>
        <v>0</v>
      </c>
      <c r="N1352" s="1140">
        <f t="shared" si="232"/>
        <v>0</v>
      </c>
    </row>
    <row r="1353" spans="1:14" outlineLevel="1" x14ac:dyDescent="0.25">
      <c r="A1353" s="1038">
        <f t="shared" si="233"/>
        <v>17</v>
      </c>
      <c r="B1353" s="995" t="str">
        <f t="shared" si="233"/>
        <v xml:space="preserve"> &lt;Not in use DCM Toyato Mini Bus&gt;</v>
      </c>
      <c r="C1353" s="1038" t="str">
        <f t="shared" si="233"/>
        <v>N.A.</v>
      </c>
      <c r="D1353" s="1053" t="str">
        <f t="shared" si="233"/>
        <v>-</v>
      </c>
      <c r="E1353" s="1163">
        <f t="shared" si="233"/>
        <v>0</v>
      </c>
      <c r="F1353" s="1140">
        <f t="shared" si="226"/>
        <v>0</v>
      </c>
      <c r="G1353" s="1140">
        <f t="shared" si="227"/>
        <v>0</v>
      </c>
      <c r="H1353" s="1140">
        <f t="shared" si="230"/>
        <v>0</v>
      </c>
      <c r="I1353" s="1135">
        <v>0</v>
      </c>
      <c r="J1353" s="1135">
        <v>0</v>
      </c>
      <c r="K1353" s="1140"/>
      <c r="L1353" s="1140"/>
      <c r="M1353" s="1140">
        <f t="shared" si="231"/>
        <v>0</v>
      </c>
      <c r="N1353" s="1140">
        <f t="shared" si="232"/>
        <v>0</v>
      </c>
    </row>
    <row r="1354" spans="1:14" outlineLevel="1" x14ac:dyDescent="0.25">
      <c r="A1354" s="1038">
        <f t="shared" si="233"/>
        <v>18</v>
      </c>
      <c r="B1354" s="995" t="str">
        <f t="shared" si="233"/>
        <v>&lt;Digital Multimeters, Clamp Meter &amp; Insulation resistance tester for TIC, Stage I&amp;II, Pophali&gt;</v>
      </c>
      <c r="C1354" s="1038" t="str">
        <f t="shared" si="233"/>
        <v>N.A.</v>
      </c>
      <c r="D1354" s="1053" t="str">
        <f t="shared" si="233"/>
        <v>-</v>
      </c>
      <c r="E1354" s="1163">
        <f t="shared" si="233"/>
        <v>0</v>
      </c>
      <c r="F1354" s="1140">
        <f t="shared" si="226"/>
        <v>2.8927700000000001E-2</v>
      </c>
      <c r="G1354" s="1140">
        <f t="shared" si="227"/>
        <v>2.8927700000000001E-2</v>
      </c>
      <c r="H1354" s="1140">
        <f t="shared" si="230"/>
        <v>0</v>
      </c>
      <c r="I1354" s="1135">
        <v>0</v>
      </c>
      <c r="J1354" s="1135">
        <v>0</v>
      </c>
      <c r="K1354" s="1140"/>
      <c r="L1354" s="1140"/>
      <c r="M1354" s="1140">
        <f t="shared" si="231"/>
        <v>0</v>
      </c>
      <c r="N1354" s="1140">
        <f t="shared" si="232"/>
        <v>0</v>
      </c>
    </row>
    <row r="1355" spans="1:14" outlineLevel="1" x14ac:dyDescent="0.25">
      <c r="A1355" s="1038">
        <f t="shared" si="233"/>
        <v>19</v>
      </c>
      <c r="B1355" s="995" t="str">
        <f t="shared" si="233"/>
        <v>&lt;Transformer Winding resistance measurement kit at Stage-III,  Alore&gt;</v>
      </c>
      <c r="C1355" s="1038" t="str">
        <f t="shared" si="233"/>
        <v>N.A.</v>
      </c>
      <c r="D1355" s="1053" t="str">
        <f t="shared" si="233"/>
        <v>-</v>
      </c>
      <c r="E1355" s="1163">
        <f t="shared" si="233"/>
        <v>0</v>
      </c>
      <c r="F1355" s="1140">
        <f t="shared" si="226"/>
        <v>2.4337500000000001E-2</v>
      </c>
      <c r="G1355" s="1140">
        <f t="shared" si="227"/>
        <v>2.4337500000000001E-2</v>
      </c>
      <c r="H1355" s="1140">
        <f t="shared" si="230"/>
        <v>0</v>
      </c>
      <c r="I1355" s="1135">
        <v>0</v>
      </c>
      <c r="J1355" s="1135">
        <v>0</v>
      </c>
      <c r="K1355" s="1140"/>
      <c r="L1355" s="1140"/>
      <c r="M1355" s="1140">
        <f t="shared" si="231"/>
        <v>0</v>
      </c>
      <c r="N1355" s="1140">
        <f t="shared" si="232"/>
        <v>0</v>
      </c>
    </row>
    <row r="1356" spans="1:14" outlineLevel="1" x14ac:dyDescent="0.25">
      <c r="A1356" s="1038">
        <f t="shared" si="233"/>
        <v>20</v>
      </c>
      <c r="B1356" s="995" t="str">
        <f t="shared" si="233"/>
        <v>&lt;Multifunc A3 Scanner &amp; all in one A4 laser printer Technical Purchase , Account Section, H.R. ,MPD&gt;</v>
      </c>
      <c r="C1356" s="1038" t="str">
        <f t="shared" si="233"/>
        <v>N.A.</v>
      </c>
      <c r="D1356" s="1053" t="str">
        <f t="shared" si="233"/>
        <v>-</v>
      </c>
      <c r="E1356" s="1163">
        <f t="shared" si="233"/>
        <v>0</v>
      </c>
      <c r="F1356" s="1140">
        <f t="shared" si="226"/>
        <v>3.2520800000000002E-2</v>
      </c>
      <c r="G1356" s="1140">
        <f t="shared" si="227"/>
        <v>3.2520800000000002E-2</v>
      </c>
      <c r="H1356" s="1140">
        <f t="shared" si="230"/>
        <v>0</v>
      </c>
      <c r="I1356" s="1135">
        <v>0</v>
      </c>
      <c r="J1356" s="1135">
        <v>0</v>
      </c>
      <c r="K1356" s="1140"/>
      <c r="L1356" s="1140"/>
      <c r="M1356" s="1140">
        <f t="shared" si="231"/>
        <v>0</v>
      </c>
      <c r="N1356" s="1140">
        <f t="shared" si="232"/>
        <v>0</v>
      </c>
    </row>
    <row r="1357" spans="1:14" outlineLevel="1" x14ac:dyDescent="0.25">
      <c r="A1357" s="1038">
        <f t="shared" si="233"/>
        <v>21</v>
      </c>
      <c r="B1357" s="995" t="str">
        <f t="shared" si="233"/>
        <v>&lt;Temperature Calibrator at St-IV, KGSC,Pophali&gt;</v>
      </c>
      <c r="C1357" s="1038" t="str">
        <f t="shared" si="233"/>
        <v>N.A.</v>
      </c>
      <c r="D1357" s="1053" t="str">
        <f t="shared" si="233"/>
        <v>-</v>
      </c>
      <c r="E1357" s="1163">
        <f t="shared" si="233"/>
        <v>0</v>
      </c>
      <c r="F1357" s="1140">
        <f t="shared" si="226"/>
        <v>1.2272E-2</v>
      </c>
      <c r="G1357" s="1140">
        <f t="shared" si="227"/>
        <v>1.2272E-2</v>
      </c>
      <c r="H1357" s="1140">
        <f t="shared" si="230"/>
        <v>0</v>
      </c>
      <c r="I1357" s="1135">
        <v>0</v>
      </c>
      <c r="J1357" s="1135">
        <v>0</v>
      </c>
      <c r="K1357" s="1140"/>
      <c r="L1357" s="1140"/>
      <c r="M1357" s="1140">
        <f t="shared" si="231"/>
        <v>0</v>
      </c>
      <c r="N1357" s="1140">
        <f t="shared" si="232"/>
        <v>0</v>
      </c>
    </row>
    <row r="1358" spans="1:14" outlineLevel="1" x14ac:dyDescent="0.25">
      <c r="A1358" s="1038">
        <f t="shared" ref="A1358:E1373" si="234">A1155</f>
        <v>22</v>
      </c>
      <c r="B1358" s="995" t="str">
        <f t="shared" si="234"/>
        <v>&lt; 1 no. new departmental car Maruti Sweft Desire for conveyance of Chief Engr&gt;</v>
      </c>
      <c r="C1358" s="1038" t="str">
        <f t="shared" si="234"/>
        <v>N.A.</v>
      </c>
      <c r="D1358" s="1053" t="str">
        <f t="shared" si="234"/>
        <v>-</v>
      </c>
      <c r="E1358" s="1163">
        <f t="shared" si="234"/>
        <v>0</v>
      </c>
      <c r="F1358" s="1140">
        <f t="shared" si="226"/>
        <v>7.7924499999999994E-2</v>
      </c>
      <c r="G1358" s="1140">
        <f t="shared" si="227"/>
        <v>7.7924499999999994E-2</v>
      </c>
      <c r="H1358" s="1140">
        <f t="shared" si="230"/>
        <v>0</v>
      </c>
      <c r="I1358" s="1135">
        <v>0</v>
      </c>
      <c r="J1358" s="1135">
        <v>0</v>
      </c>
      <c r="K1358" s="1140"/>
      <c r="L1358" s="1140"/>
      <c r="M1358" s="1140">
        <f t="shared" si="231"/>
        <v>0</v>
      </c>
      <c r="N1358" s="1140">
        <f t="shared" si="232"/>
        <v>0</v>
      </c>
    </row>
    <row r="1359" spans="1:14" outlineLevel="1" x14ac:dyDescent="0.25">
      <c r="A1359" s="1038">
        <f t="shared" si="234"/>
        <v>23</v>
      </c>
      <c r="B1359" s="995" t="str">
        <f t="shared" si="234"/>
        <v>&lt;Hitachi A/c Two.NO.VIP Rest House&gt;</v>
      </c>
      <c r="C1359" s="1038" t="str">
        <f t="shared" si="234"/>
        <v>N.A.</v>
      </c>
      <c r="D1359" s="1053" t="str">
        <f t="shared" si="234"/>
        <v>-</v>
      </c>
      <c r="E1359" s="1163">
        <f t="shared" si="234"/>
        <v>0</v>
      </c>
      <c r="F1359" s="1140">
        <f t="shared" si="226"/>
        <v>8.0000000000000002E-3</v>
      </c>
      <c r="G1359" s="1140">
        <f t="shared" si="227"/>
        <v>8.0000000000000002E-3</v>
      </c>
      <c r="H1359" s="1140">
        <f t="shared" si="230"/>
        <v>0</v>
      </c>
      <c r="I1359" s="1135">
        <v>0</v>
      </c>
      <c r="J1359" s="1135">
        <v>0</v>
      </c>
      <c r="K1359" s="1140"/>
      <c r="L1359" s="1140"/>
      <c r="M1359" s="1140">
        <f t="shared" si="231"/>
        <v>0</v>
      </c>
      <c r="N1359" s="1140">
        <f t="shared" si="232"/>
        <v>0</v>
      </c>
    </row>
    <row r="1360" spans="1:14" outlineLevel="1" x14ac:dyDescent="0.25">
      <c r="A1360" s="1038">
        <f t="shared" si="234"/>
        <v>24</v>
      </c>
      <c r="B1360" s="995" t="str">
        <f t="shared" si="234"/>
        <v>&lt;Inverter Split AC Unit, Desert Coolers Water Coolers for KGSC, Pophali&gt;</v>
      </c>
      <c r="C1360" s="1038" t="str">
        <f t="shared" si="234"/>
        <v>N.A.</v>
      </c>
      <c r="D1360" s="1053" t="str">
        <f t="shared" si="234"/>
        <v>-</v>
      </c>
      <c r="E1360" s="1163">
        <f t="shared" si="234"/>
        <v>0</v>
      </c>
      <c r="F1360" s="1140">
        <f t="shared" si="226"/>
        <v>7.0799000000000001E-3</v>
      </c>
      <c r="G1360" s="1140">
        <f t="shared" si="227"/>
        <v>7.0799000000000001E-3</v>
      </c>
      <c r="H1360" s="1140">
        <f t="shared" si="230"/>
        <v>0</v>
      </c>
      <c r="I1360" s="1135">
        <v>0</v>
      </c>
      <c r="J1360" s="1135">
        <v>0</v>
      </c>
      <c r="K1360" s="1140"/>
      <c r="L1360" s="1140"/>
      <c r="M1360" s="1140">
        <f t="shared" si="231"/>
        <v>0</v>
      </c>
      <c r="N1360" s="1140">
        <f t="shared" si="232"/>
        <v>0</v>
      </c>
    </row>
    <row r="1361" spans="1:14" outlineLevel="1" x14ac:dyDescent="0.25">
      <c r="A1361" s="1038">
        <f t="shared" si="234"/>
        <v>25</v>
      </c>
      <c r="B1361" s="995" t="str">
        <f t="shared" si="234"/>
        <v>&lt;Advanced ISDN EPABX system for Koyna Generating St ntercom Telephone Advanced ISDN EPABX system for Koyna Generating Station Complex&gt;</v>
      </c>
      <c r="C1361" s="1038" t="str">
        <f t="shared" si="234"/>
        <v>N.A.</v>
      </c>
      <c r="D1361" s="1053" t="str">
        <f t="shared" si="234"/>
        <v>-</v>
      </c>
      <c r="E1361" s="1163">
        <f t="shared" si="234"/>
        <v>0</v>
      </c>
      <c r="F1361" s="1140">
        <f t="shared" si="226"/>
        <v>2.9644799999999999E-2</v>
      </c>
      <c r="G1361" s="1140">
        <f t="shared" si="227"/>
        <v>2.9644799999999999E-2</v>
      </c>
      <c r="H1361" s="1140">
        <f t="shared" si="230"/>
        <v>0</v>
      </c>
      <c r="I1361" s="1135">
        <v>0</v>
      </c>
      <c r="J1361" s="1135">
        <v>0</v>
      </c>
      <c r="K1361" s="1140"/>
      <c r="L1361" s="1140"/>
      <c r="M1361" s="1140">
        <f t="shared" si="231"/>
        <v>0</v>
      </c>
      <c r="N1361" s="1140">
        <f t="shared" si="232"/>
        <v>0</v>
      </c>
    </row>
    <row r="1362" spans="1:14" outlineLevel="1" x14ac:dyDescent="0.25">
      <c r="A1362" s="1038">
        <f t="shared" si="234"/>
        <v>26</v>
      </c>
      <c r="B1362" s="995" t="str">
        <f t="shared" si="234"/>
        <v>&lt;TATA Sumo MH-14/9763 1 No&gt;</v>
      </c>
      <c r="C1362" s="1038" t="str">
        <f t="shared" si="234"/>
        <v>N.A.</v>
      </c>
      <c r="D1362" s="1053" t="str">
        <f t="shared" si="234"/>
        <v>-</v>
      </c>
      <c r="E1362" s="1163">
        <f t="shared" si="234"/>
        <v>0</v>
      </c>
      <c r="F1362" s="1140">
        <f t="shared" si="226"/>
        <v>4.1196799999999999E-2</v>
      </c>
      <c r="G1362" s="1140">
        <f t="shared" si="227"/>
        <v>4.1196799999999999E-2</v>
      </c>
      <c r="H1362" s="1140">
        <f t="shared" si="230"/>
        <v>0</v>
      </c>
      <c r="I1362" s="1135">
        <v>0</v>
      </c>
      <c r="J1362" s="1135">
        <v>0</v>
      </c>
      <c r="K1362" s="1140"/>
      <c r="L1362" s="1140"/>
      <c r="M1362" s="1140">
        <f t="shared" si="231"/>
        <v>0</v>
      </c>
      <c r="N1362" s="1140">
        <f t="shared" si="232"/>
        <v>0</v>
      </c>
    </row>
    <row r="1363" spans="1:14" outlineLevel="1" x14ac:dyDescent="0.25">
      <c r="A1363" s="1038">
        <f t="shared" si="234"/>
        <v>27</v>
      </c>
      <c r="B1363" s="995" t="str">
        <f t="shared" si="234"/>
        <v>&lt;Ambulance TATA make MH-31/4475 1 No&gt;</v>
      </c>
      <c r="C1363" s="1038" t="str">
        <f t="shared" si="234"/>
        <v>N.A.</v>
      </c>
      <c r="D1363" s="1053" t="str">
        <f t="shared" si="234"/>
        <v>-</v>
      </c>
      <c r="E1363" s="1163">
        <f t="shared" si="234"/>
        <v>0</v>
      </c>
      <c r="F1363" s="1140">
        <f t="shared" ref="F1363:F1425" si="235">F1160+I1160</f>
        <v>3.6143000000000002E-2</v>
      </c>
      <c r="G1363" s="1140">
        <f t="shared" ref="G1363:G1425" si="236">G1160+M1160</f>
        <v>3.6143000000000002E-2</v>
      </c>
      <c r="H1363" s="1140">
        <f t="shared" si="230"/>
        <v>0</v>
      </c>
      <c r="I1363" s="1135">
        <v>0</v>
      </c>
      <c r="J1363" s="1135">
        <v>0</v>
      </c>
      <c r="K1363" s="1140"/>
      <c r="L1363" s="1140"/>
      <c r="M1363" s="1140">
        <f t="shared" si="231"/>
        <v>0</v>
      </c>
      <c r="N1363" s="1140">
        <f t="shared" si="232"/>
        <v>0</v>
      </c>
    </row>
    <row r="1364" spans="1:14" outlineLevel="1" x14ac:dyDescent="0.25">
      <c r="A1364" s="1038">
        <f t="shared" si="234"/>
        <v>28</v>
      </c>
      <c r="B1364" s="995" t="str">
        <f t="shared" si="234"/>
        <v>&lt;Supply of 1 No of Ambulance Vane for Pophali&gt;</v>
      </c>
      <c r="C1364" s="1038" t="str">
        <f t="shared" si="234"/>
        <v>N.A.</v>
      </c>
      <c r="D1364" s="1053" t="str">
        <f t="shared" si="234"/>
        <v>-</v>
      </c>
      <c r="E1364" s="1163">
        <f t="shared" si="234"/>
        <v>0</v>
      </c>
      <c r="F1364" s="1140">
        <f t="shared" si="235"/>
        <v>0.14882899999999999</v>
      </c>
      <c r="G1364" s="1140">
        <f t="shared" si="236"/>
        <v>0.14882899999999999</v>
      </c>
      <c r="H1364" s="1140">
        <f t="shared" si="230"/>
        <v>0</v>
      </c>
      <c r="I1364" s="1135">
        <v>0</v>
      </c>
      <c r="J1364" s="1135">
        <v>0</v>
      </c>
      <c r="K1364" s="1140"/>
      <c r="L1364" s="1140"/>
      <c r="M1364" s="1140">
        <f t="shared" si="231"/>
        <v>0</v>
      </c>
      <c r="N1364" s="1140">
        <f t="shared" si="232"/>
        <v>0</v>
      </c>
    </row>
    <row r="1365" spans="1:14" outlineLevel="1" x14ac:dyDescent="0.25">
      <c r="A1365" s="1038">
        <f t="shared" si="234"/>
        <v>29</v>
      </c>
      <c r="B1365" s="995" t="str">
        <f t="shared" si="234"/>
        <v>&lt;Supply of 1 No of Ambulance Vane for Pophali&gt;</v>
      </c>
      <c r="C1365" s="1038" t="str">
        <f t="shared" si="234"/>
        <v>N.A.</v>
      </c>
      <c r="D1365" s="1053" t="str">
        <f t="shared" si="234"/>
        <v>-</v>
      </c>
      <c r="E1365" s="1163">
        <f t="shared" si="234"/>
        <v>0</v>
      </c>
      <c r="F1365" s="1140">
        <f t="shared" si="235"/>
        <v>0.14882899999999999</v>
      </c>
      <c r="G1365" s="1140">
        <f t="shared" si="236"/>
        <v>0.14882899999999999</v>
      </c>
      <c r="H1365" s="1140">
        <f t="shared" si="230"/>
        <v>0</v>
      </c>
      <c r="I1365" s="1135">
        <v>0</v>
      </c>
      <c r="J1365" s="1135">
        <v>0</v>
      </c>
      <c r="K1365" s="1140"/>
      <c r="L1365" s="1140"/>
      <c r="M1365" s="1140">
        <f t="shared" si="231"/>
        <v>0</v>
      </c>
      <c r="N1365" s="1140">
        <f t="shared" si="232"/>
        <v>0</v>
      </c>
    </row>
    <row r="1366" spans="1:14" outlineLevel="1" x14ac:dyDescent="0.25">
      <c r="A1366" s="1038">
        <f t="shared" si="234"/>
        <v>30</v>
      </c>
      <c r="B1366" s="995" t="str">
        <f t="shared" si="234"/>
        <v>&lt;HITACHI Make 2 TR non inverter split Air conditioner&gt;</v>
      </c>
      <c r="C1366" s="1038" t="str">
        <f t="shared" si="234"/>
        <v>N.A.</v>
      </c>
      <c r="D1366" s="1053" t="str">
        <f t="shared" si="234"/>
        <v>-</v>
      </c>
      <c r="E1366" s="1163">
        <f t="shared" si="234"/>
        <v>0</v>
      </c>
      <c r="F1366" s="1140">
        <f t="shared" si="235"/>
        <v>0.16739329999999999</v>
      </c>
      <c r="G1366" s="1140">
        <f t="shared" si="236"/>
        <v>0.16739329999999999</v>
      </c>
      <c r="H1366" s="1140">
        <f t="shared" si="230"/>
        <v>0</v>
      </c>
      <c r="I1366" s="1135">
        <v>0</v>
      </c>
      <c r="J1366" s="1135">
        <v>0</v>
      </c>
      <c r="K1366" s="1140"/>
      <c r="L1366" s="1140"/>
      <c r="M1366" s="1140">
        <f t="shared" si="231"/>
        <v>0</v>
      </c>
      <c r="N1366" s="1140">
        <f t="shared" si="232"/>
        <v>0</v>
      </c>
    </row>
    <row r="1367" spans="1:14" outlineLevel="1" x14ac:dyDescent="0.25">
      <c r="A1367" s="1038">
        <f t="shared" si="234"/>
        <v>31</v>
      </c>
      <c r="B1367" s="995" t="str">
        <f t="shared" si="234"/>
        <v>&lt;250 KVA D.G. Set Model KG1-250WS&gt;</v>
      </c>
      <c r="C1367" s="1038" t="str">
        <f t="shared" si="234"/>
        <v>N.A.</v>
      </c>
      <c r="D1367" s="1053" t="str">
        <f t="shared" si="234"/>
        <v>-</v>
      </c>
      <c r="E1367" s="1163">
        <f t="shared" si="234"/>
        <v>0</v>
      </c>
      <c r="F1367" s="1140">
        <f t="shared" si="235"/>
        <v>0.192222</v>
      </c>
      <c r="G1367" s="1140">
        <f t="shared" si="236"/>
        <v>0.192222</v>
      </c>
      <c r="H1367" s="1140">
        <f t="shared" si="230"/>
        <v>0</v>
      </c>
      <c r="I1367" s="1135">
        <v>0</v>
      </c>
      <c r="J1367" s="1135">
        <v>0</v>
      </c>
      <c r="K1367" s="1140"/>
      <c r="L1367" s="1140"/>
      <c r="M1367" s="1140">
        <f t="shared" si="231"/>
        <v>0</v>
      </c>
      <c r="N1367" s="1140">
        <f t="shared" si="232"/>
        <v>0</v>
      </c>
    </row>
    <row r="1368" spans="1:14" outlineLevel="1" x14ac:dyDescent="0.25">
      <c r="A1368" s="1038">
        <f t="shared" si="234"/>
        <v>32</v>
      </c>
      <c r="B1368" s="995" t="str">
        <f t="shared" si="234"/>
        <v>&lt;Dell laptops at KGSC Pophali&gt;</v>
      </c>
      <c r="C1368" s="1038" t="str">
        <f t="shared" si="234"/>
        <v>N.A.</v>
      </c>
      <c r="D1368" s="1053" t="str">
        <f t="shared" si="234"/>
        <v>-</v>
      </c>
      <c r="E1368" s="1163">
        <f t="shared" si="234"/>
        <v>0</v>
      </c>
      <c r="F1368" s="1140">
        <f t="shared" si="235"/>
        <v>1.5599999999999999E-2</v>
      </c>
      <c r="G1368" s="1140">
        <f t="shared" si="236"/>
        <v>1.5599999999999999E-2</v>
      </c>
      <c r="H1368" s="1140">
        <f t="shared" si="230"/>
        <v>0</v>
      </c>
      <c r="I1368" s="1135">
        <v>0</v>
      </c>
      <c r="J1368" s="1135">
        <v>0</v>
      </c>
      <c r="K1368" s="1140"/>
      <c r="L1368" s="1140"/>
      <c r="M1368" s="1140">
        <f t="shared" si="231"/>
        <v>0</v>
      </c>
      <c r="N1368" s="1140">
        <f t="shared" si="232"/>
        <v>0</v>
      </c>
    </row>
    <row r="1369" spans="1:14" outlineLevel="1" x14ac:dyDescent="0.25">
      <c r="A1369" s="1038">
        <f t="shared" si="234"/>
        <v>33</v>
      </c>
      <c r="B1369" s="995" t="str">
        <f t="shared" si="234"/>
        <v>&lt;A.C. Plant chiller 515 to 535 TRx2 at kgsc,Pophali&gt;</v>
      </c>
      <c r="C1369" s="1038" t="str">
        <f t="shared" si="234"/>
        <v>N.A.</v>
      </c>
      <c r="D1369" s="1053" t="str">
        <f t="shared" si="234"/>
        <v>-</v>
      </c>
      <c r="E1369" s="1163">
        <f t="shared" si="234"/>
        <v>0</v>
      </c>
      <c r="F1369" s="1140">
        <f t="shared" si="235"/>
        <v>2.1143972</v>
      </c>
      <c r="G1369" s="1140">
        <f t="shared" si="236"/>
        <v>2.1143972</v>
      </c>
      <c r="H1369" s="1140">
        <f t="shared" si="230"/>
        <v>0</v>
      </c>
      <c r="I1369" s="1135">
        <v>0</v>
      </c>
      <c r="J1369" s="1135">
        <v>0</v>
      </c>
      <c r="K1369" s="1140"/>
      <c r="L1369" s="1140"/>
      <c r="M1369" s="1140">
        <f t="shared" si="231"/>
        <v>0</v>
      </c>
      <c r="N1369" s="1140">
        <f t="shared" si="232"/>
        <v>0</v>
      </c>
    </row>
    <row r="1370" spans="1:14" outlineLevel="1" x14ac:dyDescent="0.25">
      <c r="A1370" s="1038">
        <f t="shared" si="234"/>
        <v>34</v>
      </c>
      <c r="B1370" s="995" t="str">
        <f t="shared" si="234"/>
        <v>&lt;Supply of RDP make Computers at KGSC&gt;</v>
      </c>
      <c r="C1370" s="1038" t="str">
        <f t="shared" si="234"/>
        <v>N.A.</v>
      </c>
      <c r="D1370" s="1053" t="str">
        <f t="shared" si="234"/>
        <v>-</v>
      </c>
      <c r="E1370" s="1163">
        <f t="shared" si="234"/>
        <v>0</v>
      </c>
      <c r="F1370" s="1140">
        <f t="shared" si="235"/>
        <v>0.43134899999999998</v>
      </c>
      <c r="G1370" s="1140">
        <f t="shared" si="236"/>
        <v>0.43134899999999998</v>
      </c>
      <c r="H1370" s="1140">
        <f t="shared" si="230"/>
        <v>0</v>
      </c>
      <c r="I1370" s="1135">
        <v>0</v>
      </c>
      <c r="J1370" s="1135">
        <v>0</v>
      </c>
      <c r="K1370" s="1140"/>
      <c r="L1370" s="1140"/>
      <c r="M1370" s="1140">
        <f t="shared" si="231"/>
        <v>0</v>
      </c>
      <c r="N1370" s="1140">
        <f t="shared" si="232"/>
        <v>0</v>
      </c>
    </row>
    <row r="1371" spans="1:14" outlineLevel="1" x14ac:dyDescent="0.25">
      <c r="A1371" s="1038">
        <f t="shared" si="234"/>
        <v>35</v>
      </c>
      <c r="B1371" s="995" t="str">
        <f t="shared" si="234"/>
        <v>&lt;Welding Machine for KDPH&gt;</v>
      </c>
      <c r="C1371" s="1038" t="str">
        <f t="shared" si="234"/>
        <v>N.A.</v>
      </c>
      <c r="D1371" s="1053" t="str">
        <f t="shared" si="234"/>
        <v>-</v>
      </c>
      <c r="E1371" s="1163">
        <f t="shared" si="234"/>
        <v>0</v>
      </c>
      <c r="F1371" s="1140">
        <f t="shared" si="235"/>
        <v>1.039E-3</v>
      </c>
      <c r="G1371" s="1140">
        <f t="shared" si="236"/>
        <v>1.039E-3</v>
      </c>
      <c r="H1371" s="1140">
        <f t="shared" si="230"/>
        <v>0</v>
      </c>
      <c r="I1371" s="1135">
        <v>0</v>
      </c>
      <c r="J1371" s="1135">
        <v>0</v>
      </c>
      <c r="K1371" s="1140"/>
      <c r="L1371" s="1140"/>
      <c r="M1371" s="1140">
        <f t="shared" si="231"/>
        <v>0</v>
      </c>
      <c r="N1371" s="1140">
        <f t="shared" si="232"/>
        <v>0</v>
      </c>
    </row>
    <row r="1372" spans="1:14" outlineLevel="1" x14ac:dyDescent="0.25">
      <c r="A1372" s="1038">
        <f t="shared" si="234"/>
        <v>36</v>
      </c>
      <c r="B1372" s="995" t="str">
        <f t="shared" si="234"/>
        <v>&lt;Material handling trolley for Majot store&gt;</v>
      </c>
      <c r="C1372" s="1038" t="str">
        <f t="shared" si="234"/>
        <v>N.A.</v>
      </c>
      <c r="D1372" s="1053" t="str">
        <f t="shared" si="234"/>
        <v>-</v>
      </c>
      <c r="E1372" s="1163">
        <f t="shared" si="234"/>
        <v>0</v>
      </c>
      <c r="F1372" s="1140">
        <f t="shared" si="235"/>
        <v>1.4197999999999999E-3</v>
      </c>
      <c r="G1372" s="1140">
        <f t="shared" si="236"/>
        <v>1.4197999999999999E-3</v>
      </c>
      <c r="H1372" s="1140">
        <f t="shared" si="230"/>
        <v>0</v>
      </c>
      <c r="I1372" s="1135">
        <v>0</v>
      </c>
      <c r="J1372" s="1135">
        <v>0</v>
      </c>
      <c r="K1372" s="1140"/>
      <c r="L1372" s="1140"/>
      <c r="M1372" s="1140">
        <f t="shared" ref="M1372:M1425" si="237">SUM(J1372:L1372)</f>
        <v>0</v>
      </c>
      <c r="N1372" s="1140">
        <f t="shared" si="232"/>
        <v>0</v>
      </c>
    </row>
    <row r="1373" spans="1:14" outlineLevel="1" x14ac:dyDescent="0.25">
      <c r="A1373" s="1038">
        <f t="shared" si="234"/>
        <v>37</v>
      </c>
      <c r="B1373" s="995" t="str">
        <f t="shared" si="234"/>
        <v>&lt;Canon  LiDe 300 IN Scanner&gt;</v>
      </c>
      <c r="C1373" s="1038" t="str">
        <f t="shared" si="234"/>
        <v>N.A.</v>
      </c>
      <c r="D1373" s="1053" t="str">
        <f t="shared" si="234"/>
        <v>-</v>
      </c>
      <c r="E1373" s="1163">
        <f t="shared" si="234"/>
        <v>0</v>
      </c>
      <c r="F1373" s="1140">
        <f t="shared" si="235"/>
        <v>4.8000000000000001E-4</v>
      </c>
      <c r="G1373" s="1140">
        <f t="shared" si="236"/>
        <v>4.8000000000000001E-4</v>
      </c>
      <c r="H1373" s="1140">
        <f t="shared" si="230"/>
        <v>0</v>
      </c>
      <c r="I1373" s="1135">
        <v>0</v>
      </c>
      <c r="J1373" s="1135">
        <v>0</v>
      </c>
      <c r="K1373" s="1140"/>
      <c r="L1373" s="1140"/>
      <c r="M1373" s="1140">
        <f t="shared" si="237"/>
        <v>0</v>
      </c>
      <c r="N1373" s="1140">
        <f t="shared" si="232"/>
        <v>0</v>
      </c>
    </row>
    <row r="1374" spans="1:14" outlineLevel="1" x14ac:dyDescent="0.25">
      <c r="A1374" s="1038">
        <f t="shared" ref="A1374:E1389" si="238">A1171</f>
        <v>38</v>
      </c>
      <c r="B1374" s="995" t="str">
        <f t="shared" si="238"/>
        <v>&lt;Supply of Pedestal fan at KDPH&gt;</v>
      </c>
      <c r="C1374" s="1038" t="str">
        <f t="shared" si="238"/>
        <v>N.A.</v>
      </c>
      <c r="D1374" s="1053" t="str">
        <f t="shared" si="238"/>
        <v>-</v>
      </c>
      <c r="E1374" s="1163">
        <f t="shared" si="238"/>
        <v>0</v>
      </c>
      <c r="F1374" s="1140">
        <f t="shared" si="235"/>
        <v>1.50002E-2</v>
      </c>
      <c r="G1374" s="1140">
        <f t="shared" si="236"/>
        <v>1.50002E-2</v>
      </c>
      <c r="H1374" s="1140">
        <f t="shared" si="230"/>
        <v>0</v>
      </c>
      <c r="I1374" s="1135">
        <v>0</v>
      </c>
      <c r="J1374" s="1135">
        <v>0</v>
      </c>
      <c r="K1374" s="1140"/>
      <c r="L1374" s="1140"/>
      <c r="M1374" s="1140">
        <f t="shared" si="237"/>
        <v>0</v>
      </c>
      <c r="N1374" s="1140">
        <f t="shared" si="232"/>
        <v>0</v>
      </c>
    </row>
    <row r="1375" spans="1:14" outlineLevel="1" x14ac:dyDescent="0.25">
      <c r="A1375" s="1038">
        <f t="shared" si="238"/>
        <v>39</v>
      </c>
      <c r="B1375" s="995" t="str">
        <f t="shared" si="238"/>
        <v>&lt;Supply of Refrigerator 290 LTR double door capacity&gt;</v>
      </c>
      <c r="C1375" s="1038" t="str">
        <f t="shared" si="238"/>
        <v>N.A.</v>
      </c>
      <c r="D1375" s="1053" t="str">
        <f t="shared" si="238"/>
        <v>-</v>
      </c>
      <c r="E1375" s="1163">
        <f t="shared" si="238"/>
        <v>0</v>
      </c>
      <c r="F1375" s="1140">
        <f t="shared" si="235"/>
        <v>2.2000000000000001E-3</v>
      </c>
      <c r="G1375" s="1140">
        <f t="shared" si="236"/>
        <v>2.2000000000000001E-3</v>
      </c>
      <c r="H1375" s="1140">
        <f t="shared" si="230"/>
        <v>0</v>
      </c>
      <c r="I1375" s="1135">
        <v>0</v>
      </c>
      <c r="J1375" s="1135">
        <v>0</v>
      </c>
      <c r="K1375" s="1140"/>
      <c r="L1375" s="1140"/>
      <c r="M1375" s="1140">
        <f t="shared" si="237"/>
        <v>0</v>
      </c>
      <c r="N1375" s="1140">
        <f t="shared" si="232"/>
        <v>0</v>
      </c>
    </row>
    <row r="1376" spans="1:14" outlineLevel="1" x14ac:dyDescent="0.25">
      <c r="A1376" s="1038">
        <f t="shared" si="238"/>
        <v>40</v>
      </c>
      <c r="B1376" s="995" t="str">
        <f t="shared" si="238"/>
        <v>&lt;Supply of Refrigerator 290 LTR double door capacity&gt;</v>
      </c>
      <c r="C1376" s="1038" t="str">
        <f t="shared" si="238"/>
        <v>N.A.</v>
      </c>
      <c r="D1376" s="1053" t="str">
        <f t="shared" si="238"/>
        <v>-</v>
      </c>
      <c r="E1376" s="1163">
        <f t="shared" si="238"/>
        <v>0</v>
      </c>
      <c r="F1376" s="1140">
        <f t="shared" si="235"/>
        <v>2.2000000000000001E-3</v>
      </c>
      <c r="G1376" s="1140">
        <f t="shared" si="236"/>
        <v>2.2000000000000001E-3</v>
      </c>
      <c r="H1376" s="1140">
        <f t="shared" si="230"/>
        <v>0</v>
      </c>
      <c r="I1376" s="1135">
        <v>0</v>
      </c>
      <c r="J1376" s="1135">
        <v>0</v>
      </c>
      <c r="K1376" s="1140"/>
      <c r="L1376" s="1140"/>
      <c r="M1376" s="1140">
        <f t="shared" si="237"/>
        <v>0</v>
      </c>
      <c r="N1376" s="1140">
        <f t="shared" si="232"/>
        <v>0</v>
      </c>
    </row>
    <row r="1377" spans="1:14" outlineLevel="1" x14ac:dyDescent="0.25">
      <c r="A1377" s="1038">
        <f t="shared" si="238"/>
        <v>41</v>
      </c>
      <c r="B1377" s="995" t="str">
        <f t="shared" si="238"/>
        <v>&lt;HEAVY DUTY AIR PURIFIURE 230V,50HZ&gt;</v>
      </c>
      <c r="C1377" s="1038" t="str">
        <f t="shared" si="238"/>
        <v>N.A.</v>
      </c>
      <c r="D1377" s="1053" t="str">
        <f t="shared" si="238"/>
        <v>-</v>
      </c>
      <c r="E1377" s="1163">
        <f t="shared" si="238"/>
        <v>0</v>
      </c>
      <c r="F1377" s="1140">
        <f t="shared" si="235"/>
        <v>7.0000000000000001E-3</v>
      </c>
      <c r="G1377" s="1140">
        <f t="shared" si="236"/>
        <v>7.0000000000000001E-3</v>
      </c>
      <c r="H1377" s="1140">
        <f t="shared" si="230"/>
        <v>0</v>
      </c>
      <c r="I1377" s="1135">
        <v>0</v>
      </c>
      <c r="J1377" s="1135">
        <v>0</v>
      </c>
      <c r="K1377" s="1140"/>
      <c r="L1377" s="1140"/>
      <c r="M1377" s="1140">
        <f t="shared" si="237"/>
        <v>0</v>
      </c>
      <c r="N1377" s="1140">
        <f t="shared" si="232"/>
        <v>0</v>
      </c>
    </row>
    <row r="1378" spans="1:14" outlineLevel="1" x14ac:dyDescent="0.25">
      <c r="A1378" s="1038">
        <f t="shared" si="238"/>
        <v>42</v>
      </c>
      <c r="B1378" s="995" t="str">
        <f t="shared" si="238"/>
        <v>&lt;HEAVY DUTY AIR PURIFIURE 230V,50HZ&gt;</v>
      </c>
      <c r="C1378" s="1038" t="str">
        <f t="shared" si="238"/>
        <v>N.A.</v>
      </c>
      <c r="D1378" s="1053" t="str">
        <f t="shared" si="238"/>
        <v>-</v>
      </c>
      <c r="E1378" s="1163">
        <f t="shared" si="238"/>
        <v>0</v>
      </c>
      <c r="F1378" s="1140">
        <f t="shared" si="235"/>
        <v>3.5000000000000001E-3</v>
      </c>
      <c r="G1378" s="1140">
        <f t="shared" si="236"/>
        <v>3.5000000000000001E-3</v>
      </c>
      <c r="H1378" s="1140">
        <f t="shared" si="230"/>
        <v>0</v>
      </c>
      <c r="I1378" s="1135">
        <v>0</v>
      </c>
      <c r="J1378" s="1135">
        <v>0</v>
      </c>
      <c r="K1378" s="1140"/>
      <c r="L1378" s="1140"/>
      <c r="M1378" s="1140">
        <f t="shared" si="237"/>
        <v>0</v>
      </c>
      <c r="N1378" s="1140">
        <f t="shared" si="232"/>
        <v>0</v>
      </c>
    </row>
    <row r="1379" spans="1:14" outlineLevel="1" x14ac:dyDescent="0.25">
      <c r="A1379" s="1038">
        <f t="shared" si="238"/>
        <v>43</v>
      </c>
      <c r="B1379" s="995" t="str">
        <f t="shared" si="238"/>
        <v>&lt;HEAVY DUTY AIR PURIFIURE 230V,50HZ&gt;</v>
      </c>
      <c r="C1379" s="1038" t="str">
        <f t="shared" si="238"/>
        <v>N.A.</v>
      </c>
      <c r="D1379" s="1053" t="str">
        <f t="shared" si="238"/>
        <v>-</v>
      </c>
      <c r="E1379" s="1163">
        <f t="shared" si="238"/>
        <v>0</v>
      </c>
      <c r="F1379" s="1140">
        <f t="shared" si="235"/>
        <v>3.5000000000000001E-3</v>
      </c>
      <c r="G1379" s="1140">
        <f t="shared" si="236"/>
        <v>3.5000000000000001E-3</v>
      </c>
      <c r="H1379" s="1140">
        <f t="shared" si="230"/>
        <v>0</v>
      </c>
      <c r="I1379" s="1135">
        <v>0</v>
      </c>
      <c r="J1379" s="1135">
        <v>0</v>
      </c>
      <c r="K1379" s="1140"/>
      <c r="L1379" s="1140"/>
      <c r="M1379" s="1140">
        <f t="shared" si="237"/>
        <v>0</v>
      </c>
      <c r="N1379" s="1140">
        <f t="shared" si="232"/>
        <v>0</v>
      </c>
    </row>
    <row r="1380" spans="1:14" outlineLevel="1" x14ac:dyDescent="0.25">
      <c r="A1380" s="1038">
        <f t="shared" si="238"/>
        <v>44</v>
      </c>
      <c r="B1380" s="995" t="str">
        <f t="shared" si="238"/>
        <v>&lt;HEAVY DUTY AIR PURIFIURE 230V,50HZ&gt;</v>
      </c>
      <c r="C1380" s="1038" t="str">
        <f t="shared" si="238"/>
        <v>N.A.</v>
      </c>
      <c r="D1380" s="1053" t="str">
        <f t="shared" si="238"/>
        <v>-</v>
      </c>
      <c r="E1380" s="1163">
        <f t="shared" si="238"/>
        <v>0</v>
      </c>
      <c r="F1380" s="1140">
        <f t="shared" si="235"/>
        <v>3.5000000000000001E-3</v>
      </c>
      <c r="G1380" s="1140">
        <f t="shared" si="236"/>
        <v>3.5000000000000001E-3</v>
      </c>
      <c r="H1380" s="1140">
        <f t="shared" si="230"/>
        <v>0</v>
      </c>
      <c r="I1380" s="1135">
        <v>0</v>
      </c>
      <c r="J1380" s="1135">
        <v>0</v>
      </c>
      <c r="K1380" s="1140"/>
      <c r="L1380" s="1140"/>
      <c r="M1380" s="1140">
        <f t="shared" si="237"/>
        <v>0</v>
      </c>
      <c r="N1380" s="1140">
        <f t="shared" si="232"/>
        <v>0</v>
      </c>
    </row>
    <row r="1381" spans="1:14" outlineLevel="1" x14ac:dyDescent="0.25">
      <c r="A1381" s="1038">
        <f t="shared" si="238"/>
        <v>45</v>
      </c>
      <c r="B1381" s="995" t="str">
        <f t="shared" si="238"/>
        <v>&lt;Redmi 10 prime Mobile Black for Chief Engineer&gt;</v>
      </c>
      <c r="C1381" s="1038" t="str">
        <f t="shared" si="238"/>
        <v>N.A.</v>
      </c>
      <c r="D1381" s="1053" t="str">
        <f t="shared" si="238"/>
        <v>-</v>
      </c>
      <c r="E1381" s="1163">
        <f t="shared" si="238"/>
        <v>0</v>
      </c>
      <c r="F1381" s="1140">
        <f t="shared" si="235"/>
        <v>1.5E-3</v>
      </c>
      <c r="G1381" s="1140">
        <f t="shared" si="236"/>
        <v>1.5E-3</v>
      </c>
      <c r="H1381" s="1140">
        <f t="shared" si="230"/>
        <v>0</v>
      </c>
      <c r="I1381" s="1135">
        <v>0</v>
      </c>
      <c r="J1381" s="1135">
        <v>0</v>
      </c>
      <c r="K1381" s="1140"/>
      <c r="L1381" s="1140"/>
      <c r="M1381" s="1140">
        <f t="shared" si="237"/>
        <v>0</v>
      </c>
      <c r="N1381" s="1140">
        <f t="shared" si="232"/>
        <v>0</v>
      </c>
    </row>
    <row r="1382" spans="1:14" outlineLevel="1" x14ac:dyDescent="0.25">
      <c r="A1382" s="1038">
        <f t="shared" si="238"/>
        <v>46</v>
      </c>
      <c r="B1382" s="995" t="str">
        <f t="shared" si="238"/>
        <v>&lt;TATA Sumo MH-14/9763 1 No&gt;</v>
      </c>
      <c r="C1382" s="1038" t="str">
        <f t="shared" si="238"/>
        <v>N.A.</v>
      </c>
      <c r="D1382" s="1053" t="str">
        <f t="shared" si="238"/>
        <v>-</v>
      </c>
      <c r="E1382" s="1163">
        <f t="shared" si="238"/>
        <v>0</v>
      </c>
      <c r="F1382" s="1140">
        <f t="shared" si="235"/>
        <v>0</v>
      </c>
      <c r="G1382" s="1140">
        <f t="shared" si="236"/>
        <v>0</v>
      </c>
      <c r="H1382" s="1140">
        <f t="shared" si="230"/>
        <v>0</v>
      </c>
      <c r="I1382" s="1140">
        <v>0</v>
      </c>
      <c r="J1382" s="1140">
        <v>0</v>
      </c>
      <c r="K1382" s="1140"/>
      <c r="L1382" s="1140"/>
      <c r="M1382" s="1140">
        <f t="shared" si="237"/>
        <v>0</v>
      </c>
      <c r="N1382" s="1140">
        <f t="shared" si="232"/>
        <v>0</v>
      </c>
    </row>
    <row r="1383" spans="1:14" outlineLevel="1" x14ac:dyDescent="0.25">
      <c r="A1383" s="1038">
        <f t="shared" si="238"/>
        <v>47</v>
      </c>
      <c r="B1383" s="995" t="str">
        <f t="shared" si="238"/>
        <v>&lt;Ambulance TATA make MH-31/4475 1 No&gt;</v>
      </c>
      <c r="C1383" s="1038" t="str">
        <f t="shared" si="238"/>
        <v>N.A.</v>
      </c>
      <c r="D1383" s="1053" t="str">
        <f t="shared" si="238"/>
        <v>-</v>
      </c>
      <c r="E1383" s="1163">
        <f t="shared" si="238"/>
        <v>0</v>
      </c>
      <c r="F1383" s="1140">
        <f t="shared" si="235"/>
        <v>0</v>
      </c>
      <c r="G1383" s="1140">
        <f t="shared" si="236"/>
        <v>0</v>
      </c>
      <c r="H1383" s="1140">
        <f t="shared" si="230"/>
        <v>0</v>
      </c>
      <c r="I1383" s="1140">
        <v>0</v>
      </c>
      <c r="J1383" s="1140">
        <v>0</v>
      </c>
      <c r="K1383" s="1140"/>
      <c r="L1383" s="1140"/>
      <c r="M1383" s="1140">
        <f t="shared" si="237"/>
        <v>0</v>
      </c>
      <c r="N1383" s="1140">
        <f t="shared" si="232"/>
        <v>0</v>
      </c>
    </row>
    <row r="1384" spans="1:14" outlineLevel="1" x14ac:dyDescent="0.25">
      <c r="A1384" s="967">
        <f t="shared" si="238"/>
        <v>48</v>
      </c>
      <c r="B1384" s="968" t="str">
        <f t="shared" si="238"/>
        <v xml:space="preserve">     &lt;Supply of Two Post Lift (4 Ton) for Vehicle Maint.&gt;</v>
      </c>
      <c r="C1384" s="967" t="str">
        <f t="shared" si="238"/>
        <v>N.A.</v>
      </c>
      <c r="D1384" s="1052" t="str">
        <f t="shared" si="238"/>
        <v>-</v>
      </c>
      <c r="E1384" s="1162">
        <f t="shared" si="238"/>
        <v>0</v>
      </c>
      <c r="F1384" s="1146">
        <f t="shared" si="235"/>
        <v>1.4396000000000001E-2</v>
      </c>
      <c r="G1384" s="1146">
        <f t="shared" si="236"/>
        <v>1.4396000000000001E-2</v>
      </c>
      <c r="H1384" s="1146">
        <f t="shared" si="230"/>
        <v>0</v>
      </c>
      <c r="I1384" s="1146">
        <v>0</v>
      </c>
      <c r="J1384" s="1146">
        <v>0</v>
      </c>
      <c r="K1384" s="1146"/>
      <c r="L1384" s="1146"/>
      <c r="M1384" s="1146">
        <f t="shared" si="237"/>
        <v>0</v>
      </c>
      <c r="N1384" s="1146">
        <f t="shared" si="232"/>
        <v>0</v>
      </c>
    </row>
    <row r="1385" spans="1:14" outlineLevel="1" x14ac:dyDescent="0.25">
      <c r="A1385" s="967">
        <f t="shared" si="238"/>
        <v>49</v>
      </c>
      <c r="B1385" s="968" t="str">
        <f t="shared" si="238"/>
        <v>Supply,Installation, commissioning and testing of 415V, 3 Phase diesel 
generating setof 125 KVA capacity for Admin building emergency power 
supply backup at KGSC,Pophali.</v>
      </c>
      <c r="C1385" s="967" t="str">
        <f t="shared" si="238"/>
        <v>N.A.</v>
      </c>
      <c r="D1385" s="1052" t="str">
        <f t="shared" si="238"/>
        <v>-</v>
      </c>
      <c r="E1385" s="1162">
        <f t="shared" si="238"/>
        <v>0</v>
      </c>
      <c r="F1385" s="1146">
        <f t="shared" si="235"/>
        <v>9.9499900000000002E-2</v>
      </c>
      <c r="G1385" s="1146">
        <f t="shared" si="236"/>
        <v>9.9499900000000002E-2</v>
      </c>
      <c r="H1385" s="1146">
        <f t="shared" si="230"/>
        <v>0</v>
      </c>
      <c r="I1385" s="1146">
        <v>0</v>
      </c>
      <c r="J1385" s="1146">
        <v>0</v>
      </c>
      <c r="K1385" s="1146"/>
      <c r="L1385" s="1146"/>
      <c r="M1385" s="1146">
        <f t="shared" si="237"/>
        <v>0</v>
      </c>
      <c r="N1385" s="1146">
        <f t="shared" si="232"/>
        <v>0</v>
      </c>
    </row>
    <row r="1386" spans="1:14" outlineLevel="1" x14ac:dyDescent="0.25">
      <c r="A1386" s="967">
        <f t="shared" si="238"/>
        <v>50</v>
      </c>
      <c r="B1386" s="968" t="str">
        <f t="shared" si="238"/>
        <v>Design,Manufacturing, supply erriction and commissioning of 60 MT surface mounted (pit type/ platform type) weighbridge at major stores 'c' pophali</v>
      </c>
      <c r="C1386" s="967" t="str">
        <f t="shared" si="238"/>
        <v>N.A.</v>
      </c>
      <c r="D1386" s="1052" t="str">
        <f t="shared" si="238"/>
        <v>-</v>
      </c>
      <c r="E1386" s="1162">
        <f t="shared" si="238"/>
        <v>0</v>
      </c>
      <c r="F1386" s="1146">
        <f t="shared" si="235"/>
        <v>0.21577479999999999</v>
      </c>
      <c r="G1386" s="1146">
        <f t="shared" si="236"/>
        <v>0.21577479999999999</v>
      </c>
      <c r="H1386" s="1146">
        <f t="shared" si="230"/>
        <v>0</v>
      </c>
      <c r="I1386" s="1146">
        <v>0</v>
      </c>
      <c r="J1386" s="1146">
        <v>0</v>
      </c>
      <c r="K1386" s="1146"/>
      <c r="L1386" s="1146"/>
      <c r="M1386" s="1146">
        <f t="shared" si="237"/>
        <v>0</v>
      </c>
      <c r="N1386" s="1146">
        <f t="shared" si="232"/>
        <v>0</v>
      </c>
    </row>
    <row r="1387" spans="1:14" outlineLevel="1" x14ac:dyDescent="0.25">
      <c r="A1387" s="967">
        <f t="shared" si="238"/>
        <v>51</v>
      </c>
      <c r="B1387" s="968" t="str">
        <f t="shared" si="238"/>
        <v>Supply of Hydraulically operated manual stacker for Material Handling at Major Store "C", KGSC, Pophali</v>
      </c>
      <c r="C1387" s="967" t="str">
        <f t="shared" si="238"/>
        <v>N.A.</v>
      </c>
      <c r="D1387" s="1052" t="str">
        <f t="shared" si="238"/>
        <v>-</v>
      </c>
      <c r="E1387" s="1162">
        <f t="shared" si="238"/>
        <v>0</v>
      </c>
      <c r="F1387" s="1146">
        <f t="shared" si="235"/>
        <v>5.2399999999999999E-3</v>
      </c>
      <c r="G1387" s="1146">
        <f t="shared" si="236"/>
        <v>5.2399999999999999E-3</v>
      </c>
      <c r="H1387" s="1146">
        <f t="shared" si="230"/>
        <v>0</v>
      </c>
      <c r="I1387" s="1146">
        <v>0</v>
      </c>
      <c r="J1387" s="1146">
        <v>0</v>
      </c>
      <c r="K1387" s="1146"/>
      <c r="L1387" s="1146"/>
      <c r="M1387" s="1146">
        <f t="shared" si="237"/>
        <v>0</v>
      </c>
      <c r="N1387" s="1146">
        <f t="shared" si="232"/>
        <v>0</v>
      </c>
    </row>
    <row r="1388" spans="1:14" outlineLevel="1" x14ac:dyDescent="0.25">
      <c r="A1388" s="967">
        <f t="shared" si="238"/>
        <v>52</v>
      </c>
      <c r="B1388" s="968" t="str">
        <f t="shared" si="238"/>
        <v>Supply of Indef makes Chain Pulley Blocks</v>
      </c>
      <c r="C1388" s="967" t="str">
        <f t="shared" si="238"/>
        <v>N.A.</v>
      </c>
      <c r="D1388" s="1052" t="str">
        <f t="shared" si="238"/>
        <v>-</v>
      </c>
      <c r="E1388" s="1162">
        <f t="shared" si="238"/>
        <v>0</v>
      </c>
      <c r="F1388" s="1146">
        <f t="shared" si="235"/>
        <v>1.1505E-2</v>
      </c>
      <c r="G1388" s="1146">
        <f t="shared" si="236"/>
        <v>1.1505E-2</v>
      </c>
      <c r="H1388" s="1146">
        <f t="shared" si="230"/>
        <v>0</v>
      </c>
      <c r="I1388" s="1146">
        <v>0</v>
      </c>
      <c r="J1388" s="1146">
        <v>0</v>
      </c>
      <c r="K1388" s="1146"/>
      <c r="L1388" s="1146"/>
      <c r="M1388" s="1146">
        <f t="shared" si="237"/>
        <v>0</v>
      </c>
      <c r="N1388" s="1146">
        <f t="shared" si="232"/>
        <v>0</v>
      </c>
    </row>
    <row r="1389" spans="1:14" outlineLevel="1" x14ac:dyDescent="0.25">
      <c r="A1389" s="967">
        <f t="shared" si="238"/>
        <v>53</v>
      </c>
      <c r="B1389" s="968" t="str">
        <f t="shared" si="238"/>
        <v>Supply of  Motwane Make ‘Digital Multimeter and AC Multimeter</v>
      </c>
      <c r="C1389" s="967" t="str">
        <f t="shared" si="238"/>
        <v>N.A.</v>
      </c>
      <c r="D1389" s="1052" t="str">
        <f t="shared" si="238"/>
        <v>-</v>
      </c>
      <c r="E1389" s="1162">
        <f t="shared" si="238"/>
        <v>0</v>
      </c>
      <c r="F1389" s="1146">
        <f t="shared" si="235"/>
        <v>1.8457500000000002E-2</v>
      </c>
      <c r="G1389" s="1146">
        <f t="shared" si="236"/>
        <v>1.8457500000000002E-2</v>
      </c>
      <c r="H1389" s="1146">
        <f t="shared" si="230"/>
        <v>0</v>
      </c>
      <c r="I1389" s="1146">
        <v>0</v>
      </c>
      <c r="J1389" s="1146">
        <v>0</v>
      </c>
      <c r="K1389" s="1146"/>
      <c r="L1389" s="1146"/>
      <c r="M1389" s="1146">
        <f t="shared" si="237"/>
        <v>0</v>
      </c>
      <c r="N1389" s="1146">
        <f t="shared" si="232"/>
        <v>0</v>
      </c>
    </row>
    <row r="1390" spans="1:14" outlineLevel="1" x14ac:dyDescent="0.25">
      <c r="A1390" s="967">
        <f t="shared" ref="A1390:E1405" si="239">A1187</f>
        <v>54</v>
      </c>
      <c r="B1390" s="968" t="str">
        <f t="shared" si="239"/>
        <v>Supply 1 Ton split AC Daiken make for control room cabin Operation Stage III</v>
      </c>
      <c r="C1390" s="967" t="str">
        <f t="shared" si="239"/>
        <v>N.A.</v>
      </c>
      <c r="D1390" s="1052" t="str">
        <f t="shared" si="239"/>
        <v>-</v>
      </c>
      <c r="E1390" s="1162">
        <f t="shared" si="239"/>
        <v>0</v>
      </c>
      <c r="F1390" s="1146">
        <f t="shared" si="235"/>
        <v>3.96E-3</v>
      </c>
      <c r="G1390" s="1146">
        <f t="shared" si="236"/>
        <v>3.96E-3</v>
      </c>
      <c r="H1390" s="1146">
        <f t="shared" ref="H1390:H1425" si="240">F1390-G1390</f>
        <v>0</v>
      </c>
      <c r="I1390" s="1146">
        <v>0</v>
      </c>
      <c r="J1390" s="1146">
        <v>0</v>
      </c>
      <c r="K1390" s="1146"/>
      <c r="L1390" s="1146"/>
      <c r="M1390" s="1146">
        <f t="shared" si="237"/>
        <v>0</v>
      </c>
      <c r="N1390" s="1146">
        <f t="shared" ref="N1390:N1425" si="241">H1390+I1390-M1390</f>
        <v>0</v>
      </c>
    </row>
    <row r="1391" spans="1:14" outlineLevel="1" x14ac:dyDescent="0.25">
      <c r="A1391" s="967">
        <f t="shared" si="239"/>
        <v>55</v>
      </c>
      <c r="B1391" s="968" t="str">
        <f t="shared" si="239"/>
        <v>Emer Rescue cum Multipurpose Fire Tender</v>
      </c>
      <c r="C1391" s="967" t="str">
        <f t="shared" si="239"/>
        <v>N.A.</v>
      </c>
      <c r="D1391" s="1052" t="str">
        <f t="shared" si="239"/>
        <v>-</v>
      </c>
      <c r="E1391" s="1162">
        <f t="shared" si="239"/>
        <v>0</v>
      </c>
      <c r="F1391" s="1146">
        <f t="shared" si="235"/>
        <v>2.0038809999999998</v>
      </c>
      <c r="G1391" s="1146">
        <f t="shared" si="236"/>
        <v>2.0038809999999998</v>
      </c>
      <c r="H1391" s="1146">
        <f t="shared" si="240"/>
        <v>0</v>
      </c>
      <c r="I1391" s="1146">
        <v>0</v>
      </c>
      <c r="J1391" s="1146">
        <v>0</v>
      </c>
      <c r="K1391" s="1146"/>
      <c r="L1391" s="1146"/>
      <c r="M1391" s="1146">
        <f t="shared" si="237"/>
        <v>0</v>
      </c>
      <c r="N1391" s="1146">
        <f t="shared" si="241"/>
        <v>0</v>
      </c>
    </row>
    <row r="1392" spans="1:14" outlineLevel="1" x14ac:dyDescent="0.25">
      <c r="A1392" s="967">
        <f t="shared" si="239"/>
        <v>56</v>
      </c>
      <c r="B1392" s="968" t="str">
        <f t="shared" si="239"/>
        <v>Procurement of portable chairs for training sub centre</v>
      </c>
      <c r="C1392" s="967" t="str">
        <f t="shared" si="239"/>
        <v>N.A.</v>
      </c>
      <c r="D1392" s="1052" t="str">
        <f t="shared" si="239"/>
        <v>-</v>
      </c>
      <c r="E1392" s="1162">
        <f t="shared" si="239"/>
        <v>0</v>
      </c>
      <c r="F1392" s="1146">
        <f t="shared" si="235"/>
        <v>1.308E-2</v>
      </c>
      <c r="G1392" s="1146">
        <f t="shared" si="236"/>
        <v>1.308E-2</v>
      </c>
      <c r="H1392" s="1146">
        <f t="shared" si="240"/>
        <v>0</v>
      </c>
      <c r="I1392" s="1146">
        <v>0</v>
      </c>
      <c r="J1392" s="1146">
        <v>0</v>
      </c>
      <c r="K1392" s="1146"/>
      <c r="L1392" s="1146"/>
      <c r="M1392" s="1146">
        <f t="shared" si="237"/>
        <v>0</v>
      </c>
      <c r="N1392" s="1146">
        <f t="shared" si="241"/>
        <v>0</v>
      </c>
    </row>
    <row r="1393" spans="1:14" outlineLevel="1" x14ac:dyDescent="0.25">
      <c r="A1393" s="967">
        <f t="shared" si="239"/>
        <v>57</v>
      </c>
      <c r="B1393" s="968" t="str">
        <f t="shared" si="239"/>
        <v>Procurement of portable computer tables</v>
      </c>
      <c r="C1393" s="967" t="str">
        <f t="shared" si="239"/>
        <v>N.A.</v>
      </c>
      <c r="D1393" s="1052" t="str">
        <f t="shared" si="239"/>
        <v>-</v>
      </c>
      <c r="E1393" s="1162">
        <f t="shared" si="239"/>
        <v>0</v>
      </c>
      <c r="F1393" s="1146">
        <f t="shared" si="235"/>
        <v>3.3449E-3</v>
      </c>
      <c r="G1393" s="1146">
        <f t="shared" si="236"/>
        <v>3.3449E-3</v>
      </c>
      <c r="H1393" s="1146">
        <f t="shared" si="240"/>
        <v>0</v>
      </c>
      <c r="I1393" s="1146">
        <v>0</v>
      </c>
      <c r="J1393" s="1146">
        <v>0</v>
      </c>
      <c r="K1393" s="1146"/>
      <c r="L1393" s="1146"/>
      <c r="M1393" s="1146">
        <f t="shared" si="237"/>
        <v>0</v>
      </c>
      <c r="N1393" s="1146">
        <f t="shared" si="241"/>
        <v>0</v>
      </c>
    </row>
    <row r="1394" spans="1:14" outlineLevel="1" x14ac:dyDescent="0.25">
      <c r="A1394" s="967">
        <f t="shared" si="239"/>
        <v>58</v>
      </c>
      <c r="B1394" s="968" t="str">
        <f t="shared" si="239"/>
        <v>Purchase of High back chair (3 Nos.) in conferenc hall</v>
      </c>
      <c r="C1394" s="967" t="str">
        <f t="shared" si="239"/>
        <v>N.A.</v>
      </c>
      <c r="D1394" s="1052" t="str">
        <f t="shared" si="239"/>
        <v>-</v>
      </c>
      <c r="E1394" s="1162">
        <f t="shared" si="239"/>
        <v>0</v>
      </c>
      <c r="F1394" s="1146">
        <f t="shared" si="235"/>
        <v>4.4013999999999998E-3</v>
      </c>
      <c r="G1394" s="1146">
        <f t="shared" si="236"/>
        <v>4.4013999999999998E-3</v>
      </c>
      <c r="H1394" s="1146">
        <f t="shared" si="240"/>
        <v>0</v>
      </c>
      <c r="I1394" s="1146">
        <v>0</v>
      </c>
      <c r="J1394" s="1146">
        <v>0</v>
      </c>
      <c r="K1394" s="1146"/>
      <c r="L1394" s="1146"/>
      <c r="M1394" s="1146">
        <f t="shared" si="237"/>
        <v>0</v>
      </c>
      <c r="N1394" s="1146">
        <f t="shared" si="241"/>
        <v>0</v>
      </c>
    </row>
    <row r="1395" spans="1:14" outlineLevel="1" x14ac:dyDescent="0.25">
      <c r="A1395" s="967">
        <f t="shared" si="239"/>
        <v>59</v>
      </c>
      <c r="B1395" s="968" t="str">
        <f t="shared" si="239"/>
        <v>Supply of Water Purifier at MSPGCL KGSC Pophali.</v>
      </c>
      <c r="C1395" s="967" t="str">
        <f t="shared" si="239"/>
        <v>N.A.</v>
      </c>
      <c r="D1395" s="1052" t="str">
        <f t="shared" si="239"/>
        <v>-</v>
      </c>
      <c r="E1395" s="1162">
        <f t="shared" si="239"/>
        <v>0</v>
      </c>
      <c r="F1395" s="1146">
        <f t="shared" si="235"/>
        <v>5.0000000000000001E-3</v>
      </c>
      <c r="G1395" s="1146">
        <f t="shared" si="236"/>
        <v>5.0000000000000001E-3</v>
      </c>
      <c r="H1395" s="1146">
        <f t="shared" si="240"/>
        <v>0</v>
      </c>
      <c r="I1395" s="1146">
        <v>0</v>
      </c>
      <c r="J1395" s="1146">
        <v>0</v>
      </c>
      <c r="K1395" s="1146"/>
      <c r="L1395" s="1146"/>
      <c r="M1395" s="1146">
        <f t="shared" si="237"/>
        <v>0</v>
      </c>
      <c r="N1395" s="1146">
        <f t="shared" si="241"/>
        <v>0</v>
      </c>
    </row>
    <row r="1396" spans="1:14" outlineLevel="1" x14ac:dyDescent="0.25">
      <c r="A1396" s="967">
        <f t="shared" si="239"/>
        <v>60</v>
      </c>
      <c r="B1396" s="968" t="str">
        <f t="shared" si="239"/>
        <v>Interactive Digital LV SCREEN  6.56 FT X 3.28 FT</v>
      </c>
      <c r="C1396" s="967" t="str">
        <f t="shared" si="239"/>
        <v>N.A.</v>
      </c>
      <c r="D1396" s="1052" t="str">
        <f t="shared" si="239"/>
        <v>-</v>
      </c>
      <c r="E1396" s="1162">
        <f t="shared" si="239"/>
        <v>0</v>
      </c>
      <c r="F1396" s="1146">
        <f t="shared" si="235"/>
        <v>1.295E-2</v>
      </c>
      <c r="G1396" s="1146">
        <f t="shared" si="236"/>
        <v>1.295E-2</v>
      </c>
      <c r="H1396" s="1146">
        <f t="shared" si="240"/>
        <v>0</v>
      </c>
      <c r="I1396" s="1146">
        <v>0</v>
      </c>
      <c r="J1396" s="1146">
        <v>0</v>
      </c>
      <c r="K1396" s="1146"/>
      <c r="L1396" s="1146"/>
      <c r="M1396" s="1146">
        <f t="shared" si="237"/>
        <v>0</v>
      </c>
      <c r="N1396" s="1146">
        <f t="shared" si="241"/>
        <v>0</v>
      </c>
    </row>
    <row r="1397" spans="1:14" outlineLevel="1" x14ac:dyDescent="0.25">
      <c r="A1397" s="967">
        <f t="shared" si="239"/>
        <v>61</v>
      </c>
      <c r="B1397" s="968" t="str">
        <f t="shared" si="239"/>
        <v>Network Attached Storage Server at KGSC, Pophali.</v>
      </c>
      <c r="C1397" s="967" t="str">
        <f t="shared" si="239"/>
        <v>N.A.</v>
      </c>
      <c r="D1397" s="1052" t="str">
        <f t="shared" si="239"/>
        <v>-</v>
      </c>
      <c r="E1397" s="1162">
        <f t="shared" si="239"/>
        <v>0</v>
      </c>
      <c r="F1397" s="1146">
        <f t="shared" si="235"/>
        <v>2.3333199999999998E-2</v>
      </c>
      <c r="G1397" s="1146">
        <f t="shared" si="236"/>
        <v>2.3333199999999998E-2</v>
      </c>
      <c r="H1397" s="1146">
        <f t="shared" si="240"/>
        <v>0</v>
      </c>
      <c r="I1397" s="1146">
        <v>0</v>
      </c>
      <c r="J1397" s="1146">
        <v>0</v>
      </c>
      <c r="K1397" s="1146"/>
      <c r="L1397" s="1146"/>
      <c r="M1397" s="1146">
        <f t="shared" si="237"/>
        <v>0</v>
      </c>
      <c r="N1397" s="1146">
        <f t="shared" si="241"/>
        <v>0</v>
      </c>
    </row>
    <row r="1398" spans="1:14" outlineLevel="1" x14ac:dyDescent="0.25">
      <c r="A1398" s="967">
        <f t="shared" si="239"/>
        <v>62</v>
      </c>
      <c r="B1398" s="968" t="str">
        <f t="shared" si="239"/>
        <v>Supply of A4 Printer at KGSC, Pophali.</v>
      </c>
      <c r="C1398" s="967" t="str">
        <f t="shared" si="239"/>
        <v>N.A.</v>
      </c>
      <c r="D1398" s="1052" t="str">
        <f t="shared" si="239"/>
        <v>-</v>
      </c>
      <c r="E1398" s="1162">
        <f t="shared" si="239"/>
        <v>0</v>
      </c>
      <c r="F1398" s="1146">
        <f t="shared" si="235"/>
        <v>9.9994999999999997E-3</v>
      </c>
      <c r="G1398" s="1146">
        <f t="shared" si="236"/>
        <v>9.9994999999999997E-3</v>
      </c>
      <c r="H1398" s="1146">
        <f t="shared" si="240"/>
        <v>0</v>
      </c>
      <c r="I1398" s="1146">
        <v>0</v>
      </c>
      <c r="J1398" s="1146">
        <v>0</v>
      </c>
      <c r="K1398" s="1146"/>
      <c r="L1398" s="1146"/>
      <c r="M1398" s="1146">
        <f t="shared" si="237"/>
        <v>0</v>
      </c>
      <c r="N1398" s="1146">
        <f t="shared" si="241"/>
        <v>0</v>
      </c>
    </row>
    <row r="1399" spans="1:14" outlineLevel="1" x14ac:dyDescent="0.25">
      <c r="A1399" s="967">
        <f t="shared" si="239"/>
        <v>63</v>
      </c>
      <c r="B1399" s="968" t="str">
        <f t="shared" si="239"/>
        <v>Supply of A4 Scanner, A3 &amp; MF Printer at KGSC, Pop</v>
      </c>
      <c r="C1399" s="967" t="str">
        <f t="shared" si="239"/>
        <v>N.A.</v>
      </c>
      <c r="D1399" s="1052" t="str">
        <f t="shared" si="239"/>
        <v>-</v>
      </c>
      <c r="E1399" s="1162">
        <f t="shared" si="239"/>
        <v>0</v>
      </c>
      <c r="F1399" s="1146">
        <f t="shared" si="235"/>
        <v>5.8599999999999999E-2</v>
      </c>
      <c r="G1399" s="1146">
        <f t="shared" si="236"/>
        <v>5.8599999999999999E-2</v>
      </c>
      <c r="H1399" s="1146">
        <f t="shared" si="240"/>
        <v>0</v>
      </c>
      <c r="I1399" s="1146">
        <v>0</v>
      </c>
      <c r="J1399" s="1146">
        <v>0</v>
      </c>
      <c r="K1399" s="1146"/>
      <c r="L1399" s="1146"/>
      <c r="M1399" s="1146">
        <f t="shared" si="237"/>
        <v>0</v>
      </c>
      <c r="N1399" s="1146">
        <f t="shared" si="241"/>
        <v>0</v>
      </c>
    </row>
    <row r="1400" spans="1:14" outlineLevel="1" x14ac:dyDescent="0.25">
      <c r="A1400" s="967">
        <f t="shared" si="239"/>
        <v>64</v>
      </c>
      <c r="B1400" s="968" t="str">
        <f t="shared" si="239"/>
        <v>Supply of Various Hard Disks for Network Attached</v>
      </c>
      <c r="C1400" s="967" t="str">
        <f t="shared" si="239"/>
        <v>N.A.</v>
      </c>
      <c r="D1400" s="1052" t="str">
        <f t="shared" si="239"/>
        <v>-</v>
      </c>
      <c r="E1400" s="1162">
        <f t="shared" si="239"/>
        <v>0</v>
      </c>
      <c r="F1400" s="1146">
        <f t="shared" si="235"/>
        <v>2.18064E-2</v>
      </c>
      <c r="G1400" s="1146">
        <f t="shared" si="236"/>
        <v>2.18064E-2</v>
      </c>
      <c r="H1400" s="1146">
        <f t="shared" si="240"/>
        <v>0</v>
      </c>
      <c r="I1400" s="1146">
        <v>0</v>
      </c>
      <c r="J1400" s="1146">
        <v>0</v>
      </c>
      <c r="K1400" s="1146"/>
      <c r="L1400" s="1146"/>
      <c r="M1400" s="1146">
        <f t="shared" si="237"/>
        <v>0</v>
      </c>
      <c r="N1400" s="1146">
        <f t="shared" si="241"/>
        <v>0</v>
      </c>
    </row>
    <row r="1401" spans="1:14" outlineLevel="1" x14ac:dyDescent="0.25">
      <c r="A1401" s="967">
        <f t="shared" si="239"/>
        <v>65</v>
      </c>
      <c r="B1401" s="968" t="str">
        <f t="shared" si="239"/>
        <v>Supply of Video conference Microphone at KGSC,</v>
      </c>
      <c r="C1401" s="967" t="str">
        <f t="shared" si="239"/>
        <v>N.A.</v>
      </c>
      <c r="D1401" s="1052" t="str">
        <f t="shared" si="239"/>
        <v>-</v>
      </c>
      <c r="E1401" s="1162">
        <f t="shared" si="239"/>
        <v>0</v>
      </c>
      <c r="F1401" s="1146">
        <f t="shared" si="235"/>
        <v>2.1511999999999998E-3</v>
      </c>
      <c r="G1401" s="1146">
        <f t="shared" si="236"/>
        <v>2.1511999999999998E-3</v>
      </c>
      <c r="H1401" s="1146">
        <f t="shared" si="240"/>
        <v>0</v>
      </c>
      <c r="I1401" s="1146">
        <v>0</v>
      </c>
      <c r="J1401" s="1146">
        <v>0</v>
      </c>
      <c r="K1401" s="1146"/>
      <c r="L1401" s="1146"/>
      <c r="M1401" s="1146">
        <f t="shared" si="237"/>
        <v>0</v>
      </c>
      <c r="N1401" s="1146">
        <f t="shared" si="241"/>
        <v>0</v>
      </c>
    </row>
    <row r="1402" spans="1:14" outlineLevel="1" x14ac:dyDescent="0.25">
      <c r="A1402" s="967">
        <f t="shared" si="239"/>
        <v>66</v>
      </c>
      <c r="B1402" s="968" t="str">
        <f t="shared" si="239"/>
        <v>Supply of Video Conference Screen at KGSC Pophali</v>
      </c>
      <c r="C1402" s="967" t="str">
        <f t="shared" si="239"/>
        <v>N.A.</v>
      </c>
      <c r="D1402" s="1052" t="str">
        <f t="shared" si="239"/>
        <v>-</v>
      </c>
      <c r="E1402" s="1162">
        <f t="shared" si="239"/>
        <v>0</v>
      </c>
      <c r="F1402" s="1146">
        <f t="shared" si="235"/>
        <v>0.02</v>
      </c>
      <c r="G1402" s="1146">
        <f t="shared" si="236"/>
        <v>0.02</v>
      </c>
      <c r="H1402" s="1146">
        <f t="shared" si="240"/>
        <v>0</v>
      </c>
      <c r="I1402" s="1146">
        <v>0</v>
      </c>
      <c r="J1402" s="1146">
        <v>0</v>
      </c>
      <c r="K1402" s="1146"/>
      <c r="L1402" s="1146"/>
      <c r="M1402" s="1146">
        <f t="shared" si="237"/>
        <v>0</v>
      </c>
      <c r="N1402" s="1146">
        <f t="shared" si="241"/>
        <v>0</v>
      </c>
    </row>
    <row r="1403" spans="1:14" outlineLevel="1" x14ac:dyDescent="0.25">
      <c r="A1403" s="967">
        <f t="shared" si="239"/>
        <v>67</v>
      </c>
      <c r="B1403" s="968" t="str">
        <f t="shared" si="239"/>
        <v>Supply of Video conference Screen at KGSC, Pophali</v>
      </c>
      <c r="C1403" s="967" t="str">
        <f t="shared" si="239"/>
        <v>N.A.</v>
      </c>
      <c r="D1403" s="1052" t="str">
        <f t="shared" si="239"/>
        <v>-</v>
      </c>
      <c r="E1403" s="1162">
        <f t="shared" si="239"/>
        <v>0</v>
      </c>
      <c r="F1403" s="1146">
        <f t="shared" si="235"/>
        <v>1.09E-2</v>
      </c>
      <c r="G1403" s="1146">
        <f t="shared" si="236"/>
        <v>1.09E-2</v>
      </c>
      <c r="H1403" s="1146">
        <f t="shared" si="240"/>
        <v>0</v>
      </c>
      <c r="I1403" s="1146">
        <v>0</v>
      </c>
      <c r="J1403" s="1146">
        <v>0</v>
      </c>
      <c r="K1403" s="1146"/>
      <c r="L1403" s="1146"/>
      <c r="M1403" s="1146">
        <f t="shared" si="237"/>
        <v>0</v>
      </c>
      <c r="N1403" s="1146">
        <f t="shared" si="241"/>
        <v>0</v>
      </c>
    </row>
    <row r="1404" spans="1:14" outlineLevel="1" x14ac:dyDescent="0.25">
      <c r="A1404" s="967">
        <f t="shared" si="239"/>
        <v>68</v>
      </c>
      <c r="B1404" s="968" t="str">
        <f t="shared" si="239"/>
        <v>Supply of Kelvinator / Godrej / Croma Make Refrigerator</v>
      </c>
      <c r="C1404" s="967" t="str">
        <f t="shared" si="239"/>
        <v>N.A.</v>
      </c>
      <c r="D1404" s="1052" t="str">
        <f t="shared" si="239"/>
        <v>-</v>
      </c>
      <c r="E1404" s="1162">
        <f t="shared" si="239"/>
        <v>0</v>
      </c>
      <c r="F1404" s="1146">
        <f t="shared" si="235"/>
        <v>1.09322E-2</v>
      </c>
      <c r="G1404" s="1146">
        <f t="shared" si="236"/>
        <v>1.09322E-2</v>
      </c>
      <c r="H1404" s="1146">
        <f t="shared" si="240"/>
        <v>0</v>
      </c>
      <c r="I1404" s="1146">
        <v>0</v>
      </c>
      <c r="J1404" s="1146">
        <v>0</v>
      </c>
      <c r="K1404" s="1146"/>
      <c r="L1404" s="1146"/>
      <c r="M1404" s="1146">
        <f t="shared" si="237"/>
        <v>0</v>
      </c>
      <c r="N1404" s="1146">
        <f t="shared" si="241"/>
        <v>0</v>
      </c>
    </row>
    <row r="1405" spans="1:14" outlineLevel="1" x14ac:dyDescent="0.25">
      <c r="A1405" s="967">
        <f t="shared" si="239"/>
        <v>69</v>
      </c>
      <c r="B1405" s="968" t="str">
        <f t="shared" si="239"/>
        <v>supply of Bosch make High Pressure Washer at Mecha</v>
      </c>
      <c r="C1405" s="967" t="str">
        <f t="shared" si="239"/>
        <v>N.A.</v>
      </c>
      <c r="D1405" s="1052" t="str">
        <f t="shared" si="239"/>
        <v>-</v>
      </c>
      <c r="E1405" s="1162">
        <f t="shared" si="239"/>
        <v>0</v>
      </c>
      <c r="F1405" s="1146">
        <f t="shared" si="235"/>
        <v>2.0649000000000002E-3</v>
      </c>
      <c r="G1405" s="1146">
        <f t="shared" si="236"/>
        <v>2.0649000000000002E-3</v>
      </c>
      <c r="H1405" s="1146">
        <f t="shared" si="240"/>
        <v>0</v>
      </c>
      <c r="I1405" s="1146">
        <v>0</v>
      </c>
      <c r="J1405" s="1146">
        <v>0</v>
      </c>
      <c r="K1405" s="1146"/>
      <c r="L1405" s="1146"/>
      <c r="M1405" s="1146">
        <f t="shared" si="237"/>
        <v>0</v>
      </c>
      <c r="N1405" s="1146">
        <f t="shared" si="241"/>
        <v>0</v>
      </c>
    </row>
    <row r="1406" spans="1:14" outlineLevel="1" x14ac:dyDescent="0.25">
      <c r="A1406" s="967">
        <f t="shared" ref="A1406:E1421" si="242">A1203</f>
        <v>70</v>
      </c>
      <c r="B1406" s="968" t="str">
        <f t="shared" si="242"/>
        <v>Supply of Pneumatic Tools for Mechanical Maintenan</v>
      </c>
      <c r="C1406" s="967" t="str">
        <f t="shared" si="242"/>
        <v>N.A.</v>
      </c>
      <c r="D1406" s="1052" t="str">
        <f t="shared" si="242"/>
        <v>-</v>
      </c>
      <c r="E1406" s="1162">
        <f t="shared" si="242"/>
        <v>0</v>
      </c>
      <c r="F1406" s="1146">
        <f t="shared" si="235"/>
        <v>3.5258699999999997E-2</v>
      </c>
      <c r="G1406" s="1146">
        <f t="shared" si="236"/>
        <v>3.5258699999999997E-2</v>
      </c>
      <c r="H1406" s="1146">
        <f t="shared" si="240"/>
        <v>0</v>
      </c>
      <c r="I1406" s="1146">
        <v>0</v>
      </c>
      <c r="J1406" s="1146">
        <v>0</v>
      </c>
      <c r="K1406" s="1146"/>
      <c r="L1406" s="1146"/>
      <c r="M1406" s="1146">
        <f t="shared" si="237"/>
        <v>0</v>
      </c>
      <c r="N1406" s="1146">
        <f t="shared" si="241"/>
        <v>0</v>
      </c>
    </row>
    <row r="1407" spans="1:14" outlineLevel="1" x14ac:dyDescent="0.25">
      <c r="A1407" s="967">
        <f t="shared" si="242"/>
        <v>72</v>
      </c>
      <c r="B1407" s="968" t="str">
        <f t="shared" si="242"/>
        <v>Low BACK Revolving Chairs 45 No &amp; Desk Chair 2 No</v>
      </c>
      <c r="C1407" s="967" t="str">
        <f t="shared" si="242"/>
        <v>N.A.</v>
      </c>
      <c r="D1407" s="1052" t="str">
        <f t="shared" si="242"/>
        <v>-</v>
      </c>
      <c r="E1407" s="1162">
        <f t="shared" si="242"/>
        <v>0</v>
      </c>
      <c r="F1407" s="1146">
        <f t="shared" si="235"/>
        <v>2.09453E-2</v>
      </c>
      <c r="G1407" s="1146">
        <f t="shared" si="236"/>
        <v>2.09453E-2</v>
      </c>
      <c r="H1407" s="1146">
        <f t="shared" si="240"/>
        <v>0</v>
      </c>
      <c r="I1407" s="1146">
        <v>0</v>
      </c>
      <c r="J1407" s="1146">
        <v>0</v>
      </c>
      <c r="K1407" s="1146"/>
      <c r="L1407" s="1146"/>
      <c r="M1407" s="1146">
        <f t="shared" si="237"/>
        <v>0</v>
      </c>
      <c r="N1407" s="1146">
        <f t="shared" si="241"/>
        <v>0</v>
      </c>
    </row>
    <row r="1408" spans="1:14" outlineLevel="1" x14ac:dyDescent="0.25">
      <c r="A1408" s="967">
        <f t="shared" si="242"/>
        <v>73</v>
      </c>
      <c r="B1408" s="968" t="str">
        <f t="shared" si="242"/>
        <v>Supply of Tables at KGSC</v>
      </c>
      <c r="C1408" s="967" t="str">
        <f t="shared" si="242"/>
        <v>N.A.</v>
      </c>
      <c r="D1408" s="1052" t="str">
        <f t="shared" si="242"/>
        <v>-</v>
      </c>
      <c r="E1408" s="1162">
        <f t="shared" si="242"/>
        <v>0</v>
      </c>
      <c r="F1408" s="1146">
        <f t="shared" si="235"/>
        <v>3.7339400000000002E-2</v>
      </c>
      <c r="G1408" s="1146">
        <f t="shared" si="236"/>
        <v>3.7339400000000002E-2</v>
      </c>
      <c r="H1408" s="1146">
        <f t="shared" si="240"/>
        <v>0</v>
      </c>
      <c r="I1408" s="1146">
        <v>0</v>
      </c>
      <c r="J1408" s="1146">
        <v>0</v>
      </c>
      <c r="K1408" s="1146"/>
      <c r="L1408" s="1146"/>
      <c r="M1408" s="1146">
        <f t="shared" si="237"/>
        <v>0</v>
      </c>
      <c r="N1408" s="1146">
        <f t="shared" si="241"/>
        <v>0</v>
      </c>
    </row>
    <row r="1409" spans="1:14" outlineLevel="1" x14ac:dyDescent="0.25">
      <c r="A1409" s="967">
        <f t="shared" si="242"/>
        <v>74</v>
      </c>
      <c r="B1409" s="968" t="str">
        <f t="shared" si="242"/>
        <v>Supply of Visitor Chairs &amp; Office chairs at KGSC,</v>
      </c>
      <c r="C1409" s="967" t="str">
        <f t="shared" si="242"/>
        <v>N.A.</v>
      </c>
      <c r="D1409" s="1052" t="str">
        <f t="shared" si="242"/>
        <v>-</v>
      </c>
      <c r="E1409" s="1162">
        <f t="shared" si="242"/>
        <v>0</v>
      </c>
      <c r="F1409" s="1146">
        <f t="shared" si="235"/>
        <v>3.3201000000000001E-2</v>
      </c>
      <c r="G1409" s="1146">
        <f t="shared" si="236"/>
        <v>3.3201000000000001E-2</v>
      </c>
      <c r="H1409" s="1146">
        <f t="shared" si="240"/>
        <v>0</v>
      </c>
      <c r="I1409" s="1146">
        <v>0</v>
      </c>
      <c r="J1409" s="1146">
        <v>0</v>
      </c>
      <c r="K1409" s="1146"/>
      <c r="L1409" s="1146"/>
      <c r="M1409" s="1146">
        <f t="shared" si="237"/>
        <v>0</v>
      </c>
      <c r="N1409" s="1146">
        <f t="shared" si="241"/>
        <v>0</v>
      </c>
    </row>
    <row r="1410" spans="1:14" outlineLevel="1" x14ac:dyDescent="0.25">
      <c r="A1410" s="967">
        <f t="shared" si="242"/>
        <v>75</v>
      </c>
      <c r="B1410" s="968" t="str">
        <f t="shared" si="242"/>
        <v>water purifier for colony electrical maintenance</v>
      </c>
      <c r="C1410" s="967" t="str">
        <f t="shared" si="242"/>
        <v>N.A.</v>
      </c>
      <c r="D1410" s="1052" t="str">
        <f t="shared" si="242"/>
        <v>-</v>
      </c>
      <c r="E1410" s="1162">
        <f t="shared" si="242"/>
        <v>0</v>
      </c>
      <c r="F1410" s="1146">
        <f t="shared" si="235"/>
        <v>1.74E-3</v>
      </c>
      <c r="G1410" s="1146">
        <f t="shared" si="236"/>
        <v>1.74E-3</v>
      </c>
      <c r="H1410" s="1146">
        <f t="shared" si="240"/>
        <v>0</v>
      </c>
      <c r="I1410" s="1146">
        <v>0</v>
      </c>
      <c r="J1410" s="1146">
        <v>0</v>
      </c>
      <c r="K1410" s="1146"/>
      <c r="L1410" s="1146"/>
      <c r="M1410" s="1146">
        <f t="shared" si="237"/>
        <v>0</v>
      </c>
      <c r="N1410" s="1146">
        <f t="shared" si="241"/>
        <v>0</v>
      </c>
    </row>
    <row r="1411" spans="1:14" outlineLevel="1" x14ac:dyDescent="0.25">
      <c r="A1411" s="967">
        <f t="shared" si="242"/>
        <v>76</v>
      </c>
      <c r="B1411" s="968" t="str">
        <f t="shared" si="242"/>
        <v>Projectors and Motorized Projector Screens (2+2)</v>
      </c>
      <c r="C1411" s="967" t="str">
        <f t="shared" si="242"/>
        <v>N.A.</v>
      </c>
      <c r="D1411" s="1052" t="str">
        <f t="shared" si="242"/>
        <v>-</v>
      </c>
      <c r="E1411" s="1162">
        <f t="shared" si="242"/>
        <v>0</v>
      </c>
      <c r="F1411" s="1146">
        <f t="shared" si="235"/>
        <v>3.4810000000000001E-2</v>
      </c>
      <c r="G1411" s="1146">
        <f t="shared" si="236"/>
        <v>3.4810000000000001E-2</v>
      </c>
      <c r="H1411" s="1146">
        <f t="shared" si="240"/>
        <v>0</v>
      </c>
      <c r="I1411" s="1146">
        <v>0</v>
      </c>
      <c r="J1411" s="1146">
        <v>0</v>
      </c>
      <c r="K1411" s="1146"/>
      <c r="L1411" s="1146"/>
      <c r="M1411" s="1146">
        <f t="shared" si="237"/>
        <v>0</v>
      </c>
      <c r="N1411" s="1146">
        <f t="shared" si="241"/>
        <v>0</v>
      </c>
    </row>
    <row r="1412" spans="1:14" outlineLevel="1" x14ac:dyDescent="0.25">
      <c r="A1412" s="967">
        <f t="shared" si="242"/>
        <v>77</v>
      </c>
      <c r="B1412" s="968" t="str">
        <f t="shared" si="242"/>
        <v>Acer make Computers at KGSC Pophali.21 No.</v>
      </c>
      <c r="C1412" s="967" t="str">
        <f t="shared" si="242"/>
        <v>N.A.</v>
      </c>
      <c r="D1412" s="1052" t="str">
        <f t="shared" si="242"/>
        <v>-</v>
      </c>
      <c r="E1412" s="1162">
        <f t="shared" si="242"/>
        <v>0</v>
      </c>
      <c r="F1412" s="1146">
        <f t="shared" si="235"/>
        <v>0.1189986</v>
      </c>
      <c r="G1412" s="1146">
        <f t="shared" si="236"/>
        <v>0.1189986</v>
      </c>
      <c r="H1412" s="1146">
        <f t="shared" si="240"/>
        <v>0</v>
      </c>
      <c r="I1412" s="1146">
        <v>0</v>
      </c>
      <c r="J1412" s="1146">
        <v>0</v>
      </c>
      <c r="K1412" s="1146"/>
      <c r="L1412" s="1146"/>
      <c r="M1412" s="1146">
        <f t="shared" si="237"/>
        <v>0</v>
      </c>
      <c r="N1412" s="1146">
        <f t="shared" si="241"/>
        <v>0</v>
      </c>
    </row>
    <row r="1413" spans="1:14" outlineLevel="1" x14ac:dyDescent="0.25">
      <c r="A1413" s="967">
        <f t="shared" si="242"/>
        <v>78</v>
      </c>
      <c r="B1413" s="968" t="str">
        <f t="shared" si="242"/>
        <v>Acer make Laptops at KGSC Pophali.</v>
      </c>
      <c r="C1413" s="967" t="str">
        <f t="shared" si="242"/>
        <v>N.A.</v>
      </c>
      <c r="D1413" s="1052" t="str">
        <f t="shared" si="242"/>
        <v>-</v>
      </c>
      <c r="E1413" s="1162">
        <f t="shared" si="242"/>
        <v>0</v>
      </c>
      <c r="F1413" s="1146">
        <f t="shared" si="235"/>
        <v>3.0088E-2</v>
      </c>
      <c r="G1413" s="1146">
        <f t="shared" si="236"/>
        <v>3.0088E-2</v>
      </c>
      <c r="H1413" s="1146">
        <f t="shared" si="240"/>
        <v>0</v>
      </c>
      <c r="I1413" s="1146">
        <v>0</v>
      </c>
      <c r="J1413" s="1146">
        <v>0</v>
      </c>
      <c r="K1413" s="1146"/>
      <c r="L1413" s="1146"/>
      <c r="M1413" s="1146">
        <f t="shared" si="237"/>
        <v>0</v>
      </c>
      <c r="N1413" s="1146">
        <f t="shared" si="241"/>
        <v>0</v>
      </c>
    </row>
    <row r="1414" spans="1:14" outlineLevel="1" x14ac:dyDescent="0.25">
      <c r="A1414" s="967">
        <f t="shared" si="242"/>
        <v>79</v>
      </c>
      <c r="B1414" s="968" t="str">
        <f t="shared" si="242"/>
        <v>APS Smart UPS Xl 2200 VA RM 3U 230</v>
      </c>
      <c r="C1414" s="967" t="str">
        <f t="shared" si="242"/>
        <v>N.A.</v>
      </c>
      <c r="D1414" s="1052" t="str">
        <f t="shared" si="242"/>
        <v>-</v>
      </c>
      <c r="E1414" s="1162">
        <f t="shared" si="242"/>
        <v>0</v>
      </c>
      <c r="F1414" s="1146">
        <f t="shared" si="235"/>
        <v>1.5983000000000001E-2</v>
      </c>
      <c r="G1414" s="1146">
        <f t="shared" si="236"/>
        <v>1.5983000000000001E-2</v>
      </c>
      <c r="H1414" s="1146">
        <f t="shared" si="240"/>
        <v>0</v>
      </c>
      <c r="I1414" s="1146">
        <v>0</v>
      </c>
      <c r="J1414" s="1146">
        <v>0</v>
      </c>
      <c r="K1414" s="1146"/>
      <c r="L1414" s="1146"/>
      <c r="M1414" s="1146">
        <f t="shared" si="237"/>
        <v>0</v>
      </c>
      <c r="N1414" s="1146">
        <f t="shared" si="241"/>
        <v>0</v>
      </c>
    </row>
    <row r="1415" spans="1:14" outlineLevel="1" x14ac:dyDescent="0.25">
      <c r="A1415" s="967">
        <f t="shared" si="242"/>
        <v>80</v>
      </c>
      <c r="B1415" s="968" t="str">
        <f t="shared" si="242"/>
        <v>BATRY 12V 75 AH BATTREY 11 PLATE</v>
      </c>
      <c r="C1415" s="967" t="str">
        <f t="shared" si="242"/>
        <v>N.A.</v>
      </c>
      <c r="D1415" s="1052" t="str">
        <f t="shared" si="242"/>
        <v>-</v>
      </c>
      <c r="E1415" s="1162">
        <f t="shared" si="242"/>
        <v>0</v>
      </c>
      <c r="F1415" s="1146">
        <f t="shared" si="235"/>
        <v>1.76288E-2</v>
      </c>
      <c r="G1415" s="1146">
        <f t="shared" si="236"/>
        <v>1.76288E-2</v>
      </c>
      <c r="H1415" s="1146">
        <f t="shared" si="240"/>
        <v>0</v>
      </c>
      <c r="I1415" s="1146">
        <v>0</v>
      </c>
      <c r="J1415" s="1146">
        <v>0</v>
      </c>
      <c r="K1415" s="1146"/>
      <c r="L1415" s="1146"/>
      <c r="M1415" s="1146">
        <f t="shared" si="237"/>
        <v>0</v>
      </c>
      <c r="N1415" s="1146">
        <f t="shared" si="241"/>
        <v>0</v>
      </c>
    </row>
    <row r="1416" spans="1:14" outlineLevel="1" x14ac:dyDescent="0.25">
      <c r="A1416" s="967">
        <f t="shared" si="242"/>
        <v>81</v>
      </c>
      <c r="B1416" s="968" t="str">
        <f t="shared" si="242"/>
        <v>Supply &amp; installation of IP Camera System and network spare</v>
      </c>
      <c r="C1416" s="967" t="str">
        <f t="shared" si="242"/>
        <v>N.A.</v>
      </c>
      <c r="D1416" s="1052" t="str">
        <f t="shared" si="242"/>
        <v>-</v>
      </c>
      <c r="E1416" s="1162">
        <f t="shared" si="242"/>
        <v>0</v>
      </c>
      <c r="F1416" s="1146">
        <f t="shared" si="235"/>
        <v>2.5806599999999999E-2</v>
      </c>
      <c r="G1416" s="1146">
        <f t="shared" si="236"/>
        <v>2.5806599999999999E-2</v>
      </c>
      <c r="H1416" s="1146">
        <f t="shared" si="240"/>
        <v>0</v>
      </c>
      <c r="I1416" s="1146">
        <v>0</v>
      </c>
      <c r="J1416" s="1146">
        <v>0</v>
      </c>
      <c r="K1416" s="1146"/>
      <c r="L1416" s="1146"/>
      <c r="M1416" s="1146">
        <f t="shared" si="237"/>
        <v>0</v>
      </c>
      <c r="N1416" s="1146">
        <f t="shared" si="241"/>
        <v>0</v>
      </c>
    </row>
    <row r="1417" spans="1:14" outlineLevel="1" x14ac:dyDescent="0.25">
      <c r="A1417" s="967">
        <f t="shared" si="242"/>
        <v>82</v>
      </c>
      <c r="B1417" s="968" t="str">
        <f t="shared" si="242"/>
        <v>Gym Equipments at MSPGCL Recreation club , 33 Item</v>
      </c>
      <c r="C1417" s="967" t="str">
        <f t="shared" si="242"/>
        <v>N.A.</v>
      </c>
      <c r="D1417" s="1052" t="str">
        <f t="shared" si="242"/>
        <v>-</v>
      </c>
      <c r="E1417" s="1162">
        <f t="shared" si="242"/>
        <v>0</v>
      </c>
      <c r="F1417" s="1146">
        <f t="shared" si="235"/>
        <v>4.7833599999999997E-2</v>
      </c>
      <c r="G1417" s="1146">
        <f t="shared" si="236"/>
        <v>4.7833599999999997E-2</v>
      </c>
      <c r="H1417" s="1146">
        <f t="shared" si="240"/>
        <v>0</v>
      </c>
      <c r="I1417" s="1146">
        <v>0</v>
      </c>
      <c r="J1417" s="1146">
        <v>0</v>
      </c>
      <c r="K1417" s="1146"/>
      <c r="L1417" s="1146"/>
      <c r="M1417" s="1146">
        <f t="shared" si="237"/>
        <v>0</v>
      </c>
      <c r="N1417" s="1146">
        <f t="shared" si="241"/>
        <v>0</v>
      </c>
    </row>
    <row r="1418" spans="1:14" outlineLevel="1" x14ac:dyDescent="0.25">
      <c r="A1418" s="967">
        <f t="shared" si="242"/>
        <v>0</v>
      </c>
      <c r="B1418" s="968" t="str">
        <f t="shared" si="242"/>
        <v>Non-DPR schemes (3 Nos) for FY 2024-25 at KGSC Pophali</v>
      </c>
      <c r="C1418" s="967" t="str">
        <f t="shared" si="242"/>
        <v>Board Resolution No-MSPGCL/BM-219/Item 219.7 dtd.24.07.2023</v>
      </c>
      <c r="D1418" s="1052" t="str">
        <f t="shared" si="242"/>
        <v>-</v>
      </c>
      <c r="E1418" s="1162">
        <f t="shared" si="242"/>
        <v>0</v>
      </c>
      <c r="F1418" s="1146">
        <f t="shared" si="235"/>
        <v>0</v>
      </c>
      <c r="G1418" s="1146">
        <f t="shared" si="236"/>
        <v>0</v>
      </c>
      <c r="H1418" s="1146">
        <f t="shared" si="240"/>
        <v>0</v>
      </c>
      <c r="I1418" s="1146">
        <v>0</v>
      </c>
      <c r="J1418" s="1146">
        <v>0</v>
      </c>
      <c r="K1418" s="1146"/>
      <c r="L1418" s="1146"/>
      <c r="M1418" s="1146">
        <f t="shared" si="237"/>
        <v>0</v>
      </c>
      <c r="N1418" s="1146">
        <f t="shared" si="241"/>
        <v>0</v>
      </c>
    </row>
    <row r="1419" spans="1:14" outlineLevel="1" x14ac:dyDescent="0.25">
      <c r="A1419" s="967">
        <f t="shared" si="242"/>
        <v>83</v>
      </c>
      <c r="B1419" s="968" t="str">
        <f t="shared" si="242"/>
        <v xml:space="preserve">Up-gradation of thyristor based 48V Battery Chargers (4 nos)  by SMPS Microprocessor based dual float cum boost Battery Chargers at Stage-III, Stage-I&amp;II and KDPH at KGSC, Pophali </v>
      </c>
      <c r="C1419" s="967">
        <f t="shared" si="242"/>
        <v>0</v>
      </c>
      <c r="D1419" s="1052" t="str">
        <f t="shared" si="242"/>
        <v>-</v>
      </c>
      <c r="E1419" s="1162">
        <f t="shared" si="242"/>
        <v>0</v>
      </c>
      <c r="F1419" s="1146">
        <f t="shared" si="235"/>
        <v>1.57</v>
      </c>
      <c r="G1419" s="1146">
        <f t="shared" si="236"/>
        <v>1.57</v>
      </c>
      <c r="H1419" s="1146">
        <f t="shared" si="240"/>
        <v>0</v>
      </c>
      <c r="I1419" s="1146">
        <v>0</v>
      </c>
      <c r="J1419" s="1146">
        <v>0</v>
      </c>
      <c r="K1419" s="1146"/>
      <c r="L1419" s="1146"/>
      <c r="M1419" s="1146">
        <f t="shared" si="237"/>
        <v>0</v>
      </c>
      <c r="N1419" s="1146">
        <f t="shared" si="241"/>
        <v>0</v>
      </c>
    </row>
    <row r="1420" spans="1:14" outlineLevel="1" x14ac:dyDescent="0.25">
      <c r="A1420" s="967">
        <f t="shared" si="242"/>
        <v>84</v>
      </c>
      <c r="B1420" s="968" t="str">
        <f t="shared" si="242"/>
        <v xml:space="preserve">Up-gradation of thyristor based 220V Battery Chargers (4 nos)  by SMPS Microprocessor based dual float cum boost Battery Chargers at Stage-III and Stage-I&amp;II at KGSC, Pophali </v>
      </c>
      <c r="C1420" s="967">
        <f t="shared" si="242"/>
        <v>0</v>
      </c>
      <c r="D1420" s="1052" t="str">
        <f t="shared" si="242"/>
        <v>-</v>
      </c>
      <c r="E1420" s="1162">
        <f t="shared" si="242"/>
        <v>0</v>
      </c>
      <c r="F1420" s="1146">
        <f t="shared" si="235"/>
        <v>3.79</v>
      </c>
      <c r="G1420" s="1146">
        <f t="shared" si="236"/>
        <v>3.79</v>
      </c>
      <c r="H1420" s="1146">
        <f t="shared" si="240"/>
        <v>0</v>
      </c>
      <c r="I1420" s="1146">
        <v>0</v>
      </c>
      <c r="J1420" s="1146">
        <v>0</v>
      </c>
      <c r="K1420" s="1146"/>
      <c r="L1420" s="1146"/>
      <c r="M1420" s="1146">
        <f t="shared" si="237"/>
        <v>0</v>
      </c>
      <c r="N1420" s="1146">
        <f t="shared" si="241"/>
        <v>0</v>
      </c>
    </row>
    <row r="1421" spans="1:14" outlineLevel="1" x14ac:dyDescent="0.25">
      <c r="A1421" s="967">
        <f t="shared" si="242"/>
        <v>85</v>
      </c>
      <c r="B1421" s="968" t="str">
        <f t="shared" si="242"/>
        <v>Retrofitting of Generator and Gen. Transformer protection relay by Numerical protection system at KGSC stage III, Alore</v>
      </c>
      <c r="C1421" s="967">
        <f t="shared" si="242"/>
        <v>0</v>
      </c>
      <c r="D1421" s="1052" t="str">
        <f t="shared" si="242"/>
        <v>-</v>
      </c>
      <c r="E1421" s="1162">
        <f t="shared" si="242"/>
        <v>0</v>
      </c>
      <c r="F1421" s="1146">
        <f t="shared" si="235"/>
        <v>4.78</v>
      </c>
      <c r="G1421" s="1146">
        <f t="shared" si="236"/>
        <v>4.78</v>
      </c>
      <c r="H1421" s="1146">
        <f t="shared" si="240"/>
        <v>0</v>
      </c>
      <c r="I1421" s="1146">
        <v>0</v>
      </c>
      <c r="J1421" s="1146">
        <v>0</v>
      </c>
      <c r="K1421" s="1146"/>
      <c r="L1421" s="1146"/>
      <c r="M1421" s="1146">
        <f t="shared" si="237"/>
        <v>0</v>
      </c>
      <c r="N1421" s="1146">
        <f t="shared" si="241"/>
        <v>0</v>
      </c>
    </row>
    <row r="1422" spans="1:14" outlineLevel="1" x14ac:dyDescent="0.25">
      <c r="A1422" s="967">
        <f t="shared" ref="A1422:E1425" si="243">A1219</f>
        <v>0</v>
      </c>
      <c r="B1422" s="968" t="str">
        <f t="shared" si="243"/>
        <v>IDC</v>
      </c>
      <c r="C1422" s="967">
        <f t="shared" si="243"/>
        <v>0</v>
      </c>
      <c r="D1422" s="1052" t="str">
        <f t="shared" si="243"/>
        <v>-</v>
      </c>
      <c r="E1422" s="1162">
        <f t="shared" si="243"/>
        <v>0</v>
      </c>
      <c r="F1422" s="1146">
        <f t="shared" si="235"/>
        <v>0</v>
      </c>
      <c r="G1422" s="1146">
        <f t="shared" si="236"/>
        <v>0</v>
      </c>
      <c r="H1422" s="1146">
        <f t="shared" si="240"/>
        <v>0</v>
      </c>
      <c r="I1422" s="1146">
        <v>0</v>
      </c>
      <c r="J1422" s="1146">
        <v>0</v>
      </c>
      <c r="K1422" s="1146"/>
      <c r="L1422" s="1146"/>
      <c r="M1422" s="1146">
        <f t="shared" si="237"/>
        <v>0</v>
      </c>
      <c r="N1422" s="1146">
        <f t="shared" si="241"/>
        <v>0</v>
      </c>
    </row>
    <row r="1423" spans="1:14" outlineLevel="1" x14ac:dyDescent="0.25">
      <c r="A1423" s="967">
        <f t="shared" si="243"/>
        <v>0</v>
      </c>
      <c r="B1423" s="968" t="str">
        <f t="shared" si="243"/>
        <v>Non-DPR schemes (2 Nos) for FY 2025-26 at KGSC Pophali</v>
      </c>
      <c r="C1423" s="967" t="str">
        <f t="shared" si="243"/>
        <v>Yet Not Submitted</v>
      </c>
      <c r="D1423" s="1052" t="str">
        <f t="shared" si="243"/>
        <v>-</v>
      </c>
      <c r="E1423" s="1162">
        <f t="shared" si="243"/>
        <v>0</v>
      </c>
      <c r="F1423" s="1146">
        <f t="shared" si="235"/>
        <v>0</v>
      </c>
      <c r="G1423" s="1146">
        <f t="shared" si="236"/>
        <v>0</v>
      </c>
      <c r="H1423" s="1146">
        <f t="shared" si="240"/>
        <v>0</v>
      </c>
      <c r="I1423" s="1146">
        <v>0</v>
      </c>
      <c r="J1423" s="1146">
        <v>0</v>
      </c>
      <c r="K1423" s="1146"/>
      <c r="L1423" s="1146"/>
      <c r="M1423" s="1146">
        <f t="shared" si="237"/>
        <v>0</v>
      </c>
      <c r="N1423" s="1146">
        <f t="shared" si="241"/>
        <v>0</v>
      </c>
    </row>
    <row r="1424" spans="1:14" outlineLevel="1" x14ac:dyDescent="0.25">
      <c r="A1424" s="967">
        <f t="shared" si="243"/>
        <v>86</v>
      </c>
      <c r="B1424" s="968" t="str">
        <f t="shared" si="243"/>
        <v>Supply, Erection, Commissioning &amp; Retrofitting of 220 VDC Ni-cadmium type Battery set    (4 Nos) having different ampere hour capacity at Stage-I&amp;II and Stage-IV</v>
      </c>
      <c r="C1424" s="967">
        <f t="shared" si="243"/>
        <v>0</v>
      </c>
      <c r="D1424" s="1052" t="str">
        <f t="shared" si="243"/>
        <v>-</v>
      </c>
      <c r="E1424" s="1162">
        <f t="shared" si="243"/>
        <v>0</v>
      </c>
      <c r="F1424" s="1146">
        <f t="shared" si="235"/>
        <v>9.23</v>
      </c>
      <c r="G1424" s="1146">
        <f t="shared" si="236"/>
        <v>9.23</v>
      </c>
      <c r="H1424" s="1146">
        <f t="shared" si="240"/>
        <v>0</v>
      </c>
      <c r="I1424" s="1147">
        <v>0</v>
      </c>
      <c r="J1424" s="1147">
        <v>0</v>
      </c>
      <c r="K1424" s="1146"/>
      <c r="L1424" s="1146"/>
      <c r="M1424" s="1146">
        <f t="shared" si="237"/>
        <v>0</v>
      </c>
      <c r="N1424" s="1146">
        <f t="shared" si="241"/>
        <v>0</v>
      </c>
    </row>
    <row r="1425" spans="1:16" outlineLevel="1" x14ac:dyDescent="0.25">
      <c r="A1425" s="967">
        <f t="shared" si="243"/>
        <v>87</v>
      </c>
      <c r="B1425" s="968" t="str">
        <f t="shared" si="243"/>
        <v>Supply, Erection, Commissioning &amp; Retrofitting of 48VDC, 300AH Ni-cadmium type Battery set at Stage-I&amp;II switchyard</v>
      </c>
      <c r="C1425" s="967">
        <f t="shared" si="243"/>
        <v>0</v>
      </c>
      <c r="D1425" s="1052" t="str">
        <f t="shared" si="243"/>
        <v>-</v>
      </c>
      <c r="E1425" s="1162">
        <f t="shared" si="243"/>
        <v>0</v>
      </c>
      <c r="F1425" s="1146">
        <f t="shared" si="235"/>
        <v>0.37</v>
      </c>
      <c r="G1425" s="1146">
        <f t="shared" si="236"/>
        <v>0.37</v>
      </c>
      <c r="H1425" s="1146">
        <f t="shared" si="240"/>
        <v>0</v>
      </c>
      <c r="I1425" s="1147">
        <v>0</v>
      </c>
      <c r="J1425" s="1147">
        <v>0</v>
      </c>
      <c r="K1425" s="1146"/>
      <c r="L1425" s="1146"/>
      <c r="M1425" s="1146">
        <f t="shared" si="237"/>
        <v>0</v>
      </c>
      <c r="N1425" s="1146">
        <f t="shared" si="241"/>
        <v>0</v>
      </c>
    </row>
    <row r="1426" spans="1:16" ht="15" thickBot="1" x14ac:dyDescent="0.3">
      <c r="A1426" s="1051"/>
      <c r="B1426" s="1050" t="str">
        <f>B1223</f>
        <v>Total</v>
      </c>
      <c r="C1426" s="1049"/>
      <c r="D1426" s="1048"/>
      <c r="E1426" s="1164"/>
      <c r="F1426" s="1165">
        <f>SUM(F1228:F1425)</f>
        <v>443.33494699999994</v>
      </c>
      <c r="G1426" s="1165">
        <f t="shared" ref="G1426:N1426" si="244">SUM(G1228:G1425)</f>
        <v>436.12264720000002</v>
      </c>
      <c r="H1426" s="1165">
        <f t="shared" si="244"/>
        <v>7.2122997999999967</v>
      </c>
      <c r="I1426" s="1165">
        <f t="shared" si="244"/>
        <v>56</v>
      </c>
      <c r="J1426" s="1165">
        <f t="shared" si="244"/>
        <v>56</v>
      </c>
      <c r="K1426" s="1165">
        <f t="shared" si="244"/>
        <v>0</v>
      </c>
      <c r="L1426" s="1165">
        <f t="shared" si="244"/>
        <v>0</v>
      </c>
      <c r="M1426" s="1165">
        <f t="shared" si="244"/>
        <v>56</v>
      </c>
      <c r="N1426" s="1165">
        <f t="shared" si="244"/>
        <v>7.2122997999999967</v>
      </c>
    </row>
    <row r="1428" spans="1:16" x14ac:dyDescent="0.25">
      <c r="A1428" s="999"/>
      <c r="B1428" s="1059" t="s">
        <v>917</v>
      </c>
      <c r="C1428" s="1058"/>
      <c r="D1428" s="1057"/>
      <c r="E1428" s="1130"/>
      <c r="F1428" s="1167"/>
      <c r="G1428" s="1167"/>
      <c r="H1428" s="1167"/>
      <c r="I1428" s="1167"/>
      <c r="J1428" s="1167"/>
      <c r="K1428" s="1167"/>
      <c r="L1428" s="1167"/>
      <c r="M1428" s="1167"/>
      <c r="N1428" s="1167"/>
    </row>
    <row r="1429" spans="1:16" outlineLevel="1" x14ac:dyDescent="0.35">
      <c r="A1429" s="999"/>
      <c r="B1429" s="975" t="str">
        <f t="shared" ref="B1429:B1430" si="245">B1226</f>
        <v>a) DPR Schemes</v>
      </c>
      <c r="C1429" s="1058"/>
      <c r="D1429" s="1057"/>
      <c r="E1429" s="1130"/>
      <c r="F1429" s="1130"/>
      <c r="G1429" s="1130"/>
      <c r="H1429" s="1130"/>
      <c r="I1429" s="1130"/>
      <c r="J1429" s="1130"/>
      <c r="K1429" s="1130"/>
      <c r="L1429" s="1130"/>
      <c r="M1429" s="1130"/>
      <c r="N1429" s="1130"/>
    </row>
    <row r="1430" spans="1:16" outlineLevel="1" x14ac:dyDescent="0.25">
      <c r="A1430" s="974"/>
      <c r="B1430" s="974" t="str">
        <f t="shared" si="245"/>
        <v>(i) Submitted to MERC</v>
      </c>
      <c r="C1430" s="1056"/>
      <c r="D1430" s="1055"/>
      <c r="E1430" s="1130"/>
      <c r="F1430" s="1130"/>
      <c r="G1430" s="1130"/>
      <c r="H1430" s="1130"/>
      <c r="I1430" s="1130"/>
      <c r="J1430" s="1130"/>
      <c r="K1430" s="1130"/>
      <c r="L1430" s="1130"/>
      <c r="M1430" s="1130"/>
      <c r="N1430" s="1130"/>
    </row>
    <row r="1431" spans="1:16" outlineLevel="1" x14ac:dyDescent="0.25">
      <c r="A1431" s="1131">
        <f t="shared" ref="A1431:E1446" si="246">A1228</f>
        <v>1</v>
      </c>
      <c r="B1431" s="1132" t="str">
        <f t="shared" si="246"/>
        <v>Various improvement schemes at Pophali Hydro Power Station</v>
      </c>
      <c r="C1431" s="1131" t="str">
        <f t="shared" si="246"/>
        <v>MERC/TECH 1/CAPEX/20142015/00086</v>
      </c>
      <c r="D1431" s="1133">
        <f t="shared" si="246"/>
        <v>41739</v>
      </c>
      <c r="E1431" s="1134">
        <f t="shared" si="246"/>
        <v>11.900051899999999</v>
      </c>
      <c r="F1431" s="1135">
        <f t="shared" ref="F1431:F1494" si="247">F1228+I1228</f>
        <v>0</v>
      </c>
      <c r="G1431" s="1135">
        <f t="shared" ref="G1431:G1494" si="248">G1228+M1228</f>
        <v>0</v>
      </c>
      <c r="H1431" s="1135">
        <f>F1431-G1431</f>
        <v>0</v>
      </c>
      <c r="I1431" s="1135">
        <v>0</v>
      </c>
      <c r="J1431" s="1135">
        <v>0</v>
      </c>
      <c r="K1431" s="1135"/>
      <c r="L1431" s="1135"/>
      <c r="M1431" s="1135">
        <f>SUM(J1431:L1431)</f>
        <v>0</v>
      </c>
      <c r="N1431" s="1135">
        <f>H1431+I1431-M1431</f>
        <v>0</v>
      </c>
      <c r="O1431" s="1148">
        <f t="shared" ref="O1431:O1493" si="249">MAX(0,IF(M1431=0,0,IF(G1431+M1431&lt;E1431,M1431,E1431-G1431)))</f>
        <v>0</v>
      </c>
      <c r="P1431" s="1054">
        <f t="shared" ref="P1431:P1493" si="250">M1431-O1431</f>
        <v>0</v>
      </c>
    </row>
    <row r="1432" spans="1:16" outlineLevel="1" x14ac:dyDescent="0.25">
      <c r="A1432" s="1137">
        <f t="shared" si="246"/>
        <v>1.1000000000000001</v>
      </c>
      <c r="B1432" s="1138" t="str">
        <f t="shared" si="246"/>
        <v>ALSPA HMI Series 6  Centralog System</v>
      </c>
      <c r="C1432" s="1137" t="str">
        <f t="shared" si="246"/>
        <v>MERC/TECH 1/CAPEX/20142015/00086</v>
      </c>
      <c r="D1432" s="1053">
        <f t="shared" si="246"/>
        <v>41739</v>
      </c>
      <c r="E1432" s="1139">
        <f t="shared" si="246"/>
        <v>6.8555000000000001</v>
      </c>
      <c r="F1432" s="1135">
        <f t="shared" si="247"/>
        <v>7.8385819000000003</v>
      </c>
      <c r="G1432" s="1135">
        <f t="shared" si="248"/>
        <v>7.8385819000000003</v>
      </c>
      <c r="H1432" s="1140">
        <f t="shared" ref="H1432:H1495" si="251">F1432-G1432</f>
        <v>0</v>
      </c>
      <c r="I1432" s="1135">
        <v>0</v>
      </c>
      <c r="J1432" s="1135">
        <v>0</v>
      </c>
      <c r="K1432" s="1140"/>
      <c r="L1432" s="1140"/>
      <c r="M1432" s="1140">
        <f t="shared" ref="M1432:M1471" si="252">SUM(J1432:L1432)</f>
        <v>0</v>
      </c>
      <c r="N1432" s="1140">
        <f t="shared" ref="N1432:N1495" si="253">H1432+I1432-M1432</f>
        <v>0</v>
      </c>
      <c r="O1432" s="1148">
        <f t="shared" si="249"/>
        <v>0</v>
      </c>
      <c r="P1432" s="1054">
        <f t="shared" si="250"/>
        <v>0</v>
      </c>
    </row>
    <row r="1433" spans="1:16" outlineLevel="1" x14ac:dyDescent="0.25">
      <c r="A1433" s="1137">
        <f t="shared" si="246"/>
        <v>1.2</v>
      </c>
      <c r="B1433" s="1138" t="str">
        <f t="shared" si="246"/>
        <v>1 X 525 Tr chiller unit</v>
      </c>
      <c r="C1433" s="1137" t="str">
        <f t="shared" si="246"/>
        <v>MERC/TECH 1/CAPEX/20142015/00086</v>
      </c>
      <c r="D1433" s="1053">
        <f t="shared" si="246"/>
        <v>41739</v>
      </c>
      <c r="E1433" s="1139">
        <f t="shared" si="246"/>
        <v>1.23</v>
      </c>
      <c r="F1433" s="1135">
        <f t="shared" si="247"/>
        <v>1.1499999999999999</v>
      </c>
      <c r="G1433" s="1135">
        <f t="shared" si="248"/>
        <v>1.1499999999999999</v>
      </c>
      <c r="H1433" s="1140">
        <f t="shared" si="251"/>
        <v>0</v>
      </c>
      <c r="I1433" s="1135">
        <v>0</v>
      </c>
      <c r="J1433" s="1135">
        <v>0</v>
      </c>
      <c r="K1433" s="1140"/>
      <c r="L1433" s="1140"/>
      <c r="M1433" s="1140">
        <f t="shared" si="252"/>
        <v>0</v>
      </c>
      <c r="N1433" s="1140">
        <f t="shared" si="253"/>
        <v>0</v>
      </c>
      <c r="O1433" s="1148">
        <f t="shared" si="249"/>
        <v>0</v>
      </c>
      <c r="P1433" s="1054">
        <f t="shared" si="250"/>
        <v>0</v>
      </c>
    </row>
    <row r="1434" spans="1:16" ht="29" outlineLevel="1" x14ac:dyDescent="0.25">
      <c r="A1434" s="1137">
        <f t="shared" si="246"/>
        <v>1.3</v>
      </c>
      <c r="B1434" s="1138" t="str">
        <f t="shared" si="246"/>
        <v>Micom P343 Numerical generator protection relay with 24 DI &amp; 24 DO with CLIO input. (5 Nos)</v>
      </c>
      <c r="C1434" s="1137" t="str">
        <f t="shared" si="246"/>
        <v>MERC/TECH 1/CAPEX/20142015/00086</v>
      </c>
      <c r="D1434" s="1053">
        <f t="shared" si="246"/>
        <v>41739</v>
      </c>
      <c r="E1434" s="1139">
        <f t="shared" si="246"/>
        <v>1.4675</v>
      </c>
      <c r="F1434" s="1135">
        <f t="shared" si="247"/>
        <v>1.474</v>
      </c>
      <c r="G1434" s="1135">
        <f t="shared" si="248"/>
        <v>1.474</v>
      </c>
      <c r="H1434" s="1140">
        <f t="shared" si="251"/>
        <v>0</v>
      </c>
      <c r="I1434" s="1135">
        <v>0</v>
      </c>
      <c r="J1434" s="1135">
        <v>0</v>
      </c>
      <c r="K1434" s="1140"/>
      <c r="L1434" s="1140"/>
      <c r="M1434" s="1140">
        <f t="shared" si="252"/>
        <v>0</v>
      </c>
      <c r="N1434" s="1140">
        <f t="shared" si="253"/>
        <v>0</v>
      </c>
      <c r="O1434" s="1148">
        <f t="shared" si="249"/>
        <v>0</v>
      </c>
      <c r="P1434" s="1054">
        <f t="shared" si="250"/>
        <v>0</v>
      </c>
    </row>
    <row r="1435" spans="1:16" outlineLevel="1" x14ac:dyDescent="0.25">
      <c r="A1435" s="1137">
        <f t="shared" si="246"/>
        <v>1.4</v>
      </c>
      <c r="B1435" s="1138" t="str">
        <f t="shared" si="246"/>
        <v>Security Building at Stage-IV</v>
      </c>
      <c r="C1435" s="1137" t="str">
        <f t="shared" si="246"/>
        <v>MERC/TECH 1/CAPEX/20142015/00086</v>
      </c>
      <c r="D1435" s="1053">
        <f t="shared" si="246"/>
        <v>41739</v>
      </c>
      <c r="E1435" s="1139">
        <f t="shared" si="246"/>
        <v>0.1644613</v>
      </c>
      <c r="F1435" s="1135">
        <f t="shared" si="247"/>
        <v>0.1837684</v>
      </c>
      <c r="G1435" s="1135">
        <f t="shared" si="248"/>
        <v>0.1837684</v>
      </c>
      <c r="H1435" s="1140">
        <f t="shared" si="251"/>
        <v>0</v>
      </c>
      <c r="I1435" s="1135">
        <v>0</v>
      </c>
      <c r="J1435" s="1135">
        <v>0</v>
      </c>
      <c r="K1435" s="1140"/>
      <c r="L1435" s="1140"/>
      <c r="M1435" s="1140">
        <f t="shared" si="252"/>
        <v>0</v>
      </c>
      <c r="N1435" s="1140">
        <f t="shared" si="253"/>
        <v>0</v>
      </c>
      <c r="O1435" s="1148">
        <f t="shared" si="249"/>
        <v>0</v>
      </c>
      <c r="P1435" s="1054">
        <f t="shared" si="250"/>
        <v>0</v>
      </c>
    </row>
    <row r="1436" spans="1:16" outlineLevel="1" x14ac:dyDescent="0.25">
      <c r="A1436" s="1137">
        <f t="shared" si="246"/>
        <v>1.5</v>
      </c>
      <c r="B1436" s="1138" t="str">
        <f t="shared" si="246"/>
        <v>Construction of recreation club building</v>
      </c>
      <c r="C1436" s="1137" t="str">
        <f t="shared" si="246"/>
        <v>MERC/TECH 1/CAPEX/20142015/00086</v>
      </c>
      <c r="D1436" s="1053">
        <f t="shared" si="246"/>
        <v>41739</v>
      </c>
      <c r="E1436" s="1139">
        <f t="shared" si="246"/>
        <v>1.8204346</v>
      </c>
      <c r="F1436" s="1135">
        <f t="shared" si="247"/>
        <v>2.1946485999999998</v>
      </c>
      <c r="G1436" s="1135">
        <f t="shared" si="248"/>
        <v>2.1946485999999998</v>
      </c>
      <c r="H1436" s="1140">
        <f t="shared" si="251"/>
        <v>0</v>
      </c>
      <c r="I1436" s="1135">
        <v>0</v>
      </c>
      <c r="J1436" s="1135">
        <v>0</v>
      </c>
      <c r="K1436" s="1140"/>
      <c r="L1436" s="1140"/>
      <c r="M1436" s="1140">
        <f t="shared" si="252"/>
        <v>0</v>
      </c>
      <c r="N1436" s="1140">
        <f t="shared" si="253"/>
        <v>0</v>
      </c>
      <c r="O1436" s="1148">
        <f t="shared" si="249"/>
        <v>0</v>
      </c>
      <c r="P1436" s="1054">
        <f t="shared" si="250"/>
        <v>0</v>
      </c>
    </row>
    <row r="1437" spans="1:16" outlineLevel="1" x14ac:dyDescent="0.25">
      <c r="A1437" s="1137">
        <f t="shared" si="246"/>
        <v>1.6</v>
      </c>
      <c r="B1437" s="1138" t="str">
        <f t="shared" si="246"/>
        <v>Security Building for Stage-IV at EVT</v>
      </c>
      <c r="C1437" s="1137" t="str">
        <f t="shared" si="246"/>
        <v>MERC/TECH 1/CAPEX/20142015/00086</v>
      </c>
      <c r="D1437" s="1053">
        <f t="shared" si="246"/>
        <v>41739</v>
      </c>
      <c r="E1437" s="1139">
        <f t="shared" si="246"/>
        <v>0.22775599999999999</v>
      </c>
      <c r="F1437" s="1135">
        <f t="shared" si="247"/>
        <v>0.2596135</v>
      </c>
      <c r="G1437" s="1135">
        <f t="shared" si="248"/>
        <v>0.2596135</v>
      </c>
      <c r="H1437" s="1140">
        <f t="shared" si="251"/>
        <v>0</v>
      </c>
      <c r="I1437" s="1135">
        <v>0</v>
      </c>
      <c r="J1437" s="1135">
        <v>0</v>
      </c>
      <c r="K1437" s="1140"/>
      <c r="L1437" s="1140"/>
      <c r="M1437" s="1140">
        <f t="shared" si="252"/>
        <v>0</v>
      </c>
      <c r="N1437" s="1140">
        <f t="shared" si="253"/>
        <v>0</v>
      </c>
      <c r="O1437" s="1148">
        <f t="shared" si="249"/>
        <v>0</v>
      </c>
      <c r="P1437" s="1054">
        <f t="shared" si="250"/>
        <v>0</v>
      </c>
    </row>
    <row r="1438" spans="1:16" outlineLevel="1" x14ac:dyDescent="0.25">
      <c r="A1438" s="1137">
        <f t="shared" si="246"/>
        <v>0</v>
      </c>
      <c r="B1438" s="1138" t="str">
        <f t="shared" si="246"/>
        <v>IDC</v>
      </c>
      <c r="C1438" s="1137" t="str">
        <f t="shared" si="246"/>
        <v>MERC/TECH 1/CAPEX/20142015/00086</v>
      </c>
      <c r="D1438" s="1053">
        <f t="shared" si="246"/>
        <v>41739</v>
      </c>
      <c r="E1438" s="1139">
        <f t="shared" si="246"/>
        <v>0.13439999999999999</v>
      </c>
      <c r="F1438" s="1135">
        <f t="shared" si="247"/>
        <v>0</v>
      </c>
      <c r="G1438" s="1135">
        <f t="shared" si="248"/>
        <v>0</v>
      </c>
      <c r="H1438" s="1140">
        <f t="shared" si="251"/>
        <v>0</v>
      </c>
      <c r="I1438" s="1135">
        <v>0</v>
      </c>
      <c r="J1438" s="1135">
        <v>0</v>
      </c>
      <c r="K1438" s="1140"/>
      <c r="L1438" s="1140"/>
      <c r="M1438" s="1140">
        <f t="shared" si="252"/>
        <v>0</v>
      </c>
      <c r="N1438" s="1140">
        <f t="shared" si="253"/>
        <v>0</v>
      </c>
      <c r="O1438" s="1148">
        <f t="shared" si="249"/>
        <v>0</v>
      </c>
      <c r="P1438" s="1054">
        <f t="shared" si="250"/>
        <v>0</v>
      </c>
    </row>
    <row r="1439" spans="1:16" outlineLevel="1" x14ac:dyDescent="0.25">
      <c r="A1439" s="1141">
        <f t="shared" si="246"/>
        <v>3</v>
      </c>
      <c r="B1439" s="1142" t="str">
        <f t="shared" si="246"/>
        <v>Various DPR Schemes for Civil Section, KGSC Pophali</v>
      </c>
      <c r="C1439" s="1143" t="str">
        <f t="shared" si="246"/>
        <v>MERC/CAPEX/20152016/00907</v>
      </c>
      <c r="D1439" s="1144">
        <f t="shared" si="246"/>
        <v>42313</v>
      </c>
      <c r="E1439" s="1145">
        <f t="shared" si="246"/>
        <v>21.201000000000001</v>
      </c>
      <c r="F1439" s="1135">
        <f t="shared" si="247"/>
        <v>0</v>
      </c>
      <c r="G1439" s="1135">
        <f t="shared" si="248"/>
        <v>0</v>
      </c>
      <c r="H1439" s="1146">
        <f t="shared" si="251"/>
        <v>0</v>
      </c>
      <c r="I1439" s="1147">
        <v>0</v>
      </c>
      <c r="J1439" s="1147">
        <v>0</v>
      </c>
      <c r="K1439" s="1146"/>
      <c r="L1439" s="1146"/>
      <c r="M1439" s="1146">
        <f t="shared" si="252"/>
        <v>0</v>
      </c>
      <c r="N1439" s="1146">
        <f t="shared" si="253"/>
        <v>0</v>
      </c>
      <c r="O1439" s="1148">
        <f t="shared" si="249"/>
        <v>0</v>
      </c>
      <c r="P1439" s="1054">
        <f t="shared" si="250"/>
        <v>0</v>
      </c>
    </row>
    <row r="1440" spans="1:16" outlineLevel="1" x14ac:dyDescent="0.35">
      <c r="A1440" s="1149">
        <f t="shared" si="246"/>
        <v>3.1</v>
      </c>
      <c r="B1440" s="1150" t="str">
        <f t="shared" si="246"/>
        <v>Providing Road Network at KGSC, Pophali</v>
      </c>
      <c r="C1440" s="1151" t="str">
        <f t="shared" si="246"/>
        <v>MERC/CAPEX/20152016/00907</v>
      </c>
      <c r="D1440" s="1052">
        <f t="shared" si="246"/>
        <v>42313</v>
      </c>
      <c r="E1440" s="1152">
        <f t="shared" si="246"/>
        <v>7.7759999999999998</v>
      </c>
      <c r="F1440" s="1135">
        <f t="shared" si="247"/>
        <v>7.0181969999999998</v>
      </c>
      <c r="G1440" s="1135">
        <f t="shared" si="248"/>
        <v>7.0181969999999998</v>
      </c>
      <c r="H1440" s="1146">
        <f t="shared" si="251"/>
        <v>0</v>
      </c>
      <c r="I1440" s="1147">
        <v>0</v>
      </c>
      <c r="J1440" s="1147">
        <v>0</v>
      </c>
      <c r="K1440" s="1146"/>
      <c r="L1440" s="1146"/>
      <c r="M1440" s="1146">
        <f t="shared" si="252"/>
        <v>0</v>
      </c>
      <c r="N1440" s="1146">
        <f t="shared" si="253"/>
        <v>0</v>
      </c>
      <c r="O1440" s="1148">
        <f t="shared" si="249"/>
        <v>0</v>
      </c>
      <c r="P1440" s="1054">
        <f t="shared" si="250"/>
        <v>0</v>
      </c>
    </row>
    <row r="1441" spans="1:16" outlineLevel="1" x14ac:dyDescent="0.35">
      <c r="A1441" s="1149">
        <f t="shared" si="246"/>
        <v>3.2</v>
      </c>
      <c r="B1441" s="1150" t="str">
        <f t="shared" si="246"/>
        <v>Modernisation &amp; Refurbishing of Residential Complex</v>
      </c>
      <c r="C1441" s="1151" t="str">
        <f t="shared" si="246"/>
        <v>MERC/CAPEX/20152016/00907</v>
      </c>
      <c r="D1441" s="1052">
        <f t="shared" si="246"/>
        <v>42313</v>
      </c>
      <c r="E1441" s="1152">
        <f t="shared" si="246"/>
        <v>8.9849999999999994</v>
      </c>
      <c r="F1441" s="1135">
        <f t="shared" si="247"/>
        <v>8.9364673999999997</v>
      </c>
      <c r="G1441" s="1135">
        <f t="shared" si="248"/>
        <v>8.9364673999999997</v>
      </c>
      <c r="H1441" s="1146">
        <f t="shared" si="251"/>
        <v>0</v>
      </c>
      <c r="I1441" s="1147">
        <v>0</v>
      </c>
      <c r="J1441" s="1147">
        <v>0</v>
      </c>
      <c r="K1441" s="1146"/>
      <c r="L1441" s="1146"/>
      <c r="M1441" s="1146">
        <f t="shared" si="252"/>
        <v>0</v>
      </c>
      <c r="N1441" s="1146">
        <f t="shared" si="253"/>
        <v>0</v>
      </c>
      <c r="O1441" s="1148">
        <f t="shared" si="249"/>
        <v>0</v>
      </c>
      <c r="P1441" s="1054">
        <f t="shared" si="250"/>
        <v>0</v>
      </c>
    </row>
    <row r="1442" spans="1:16" outlineLevel="1" x14ac:dyDescent="0.35">
      <c r="A1442" s="1153">
        <f t="shared" si="246"/>
        <v>3.3</v>
      </c>
      <c r="B1442" s="1154" t="str">
        <f t="shared" si="246"/>
        <v>Water Supply &amp; Sanitory Works</v>
      </c>
      <c r="C1442" s="1151" t="str">
        <f t="shared" si="246"/>
        <v>MERC/CAPEX/20152016/00907</v>
      </c>
      <c r="D1442" s="1052">
        <f t="shared" si="246"/>
        <v>42313</v>
      </c>
      <c r="E1442" s="1152">
        <f t="shared" si="246"/>
        <v>4.4400000000000004</v>
      </c>
      <c r="F1442" s="1135">
        <f t="shared" si="247"/>
        <v>5.9018379999999997</v>
      </c>
      <c r="G1442" s="1135">
        <f t="shared" si="248"/>
        <v>4.1021511999999998</v>
      </c>
      <c r="H1442" s="1146">
        <f t="shared" si="251"/>
        <v>1.7996867999999999</v>
      </c>
      <c r="I1442" s="1147">
        <v>0</v>
      </c>
      <c r="J1442" s="1147">
        <v>0</v>
      </c>
      <c r="K1442" s="1146"/>
      <c r="L1442" s="1146"/>
      <c r="M1442" s="1146">
        <f t="shared" si="252"/>
        <v>0</v>
      </c>
      <c r="N1442" s="1146">
        <f t="shared" si="253"/>
        <v>1.7996867999999999</v>
      </c>
      <c r="O1442" s="1148">
        <f t="shared" si="249"/>
        <v>0</v>
      </c>
      <c r="P1442" s="1054">
        <f t="shared" si="250"/>
        <v>0</v>
      </c>
    </row>
    <row r="1443" spans="1:16" outlineLevel="1" x14ac:dyDescent="0.25">
      <c r="A1443" s="1131">
        <f t="shared" si="246"/>
        <v>4</v>
      </c>
      <c r="B1443" s="1132" t="str">
        <f t="shared" si="246"/>
        <v>Various Performance Improvement related schemes at KGSC, Pophali</v>
      </c>
      <c r="C1443" s="1131" t="str">
        <f t="shared" si="246"/>
        <v>MERC/CAPEX/20162017/01018</v>
      </c>
      <c r="D1443" s="1133">
        <f t="shared" si="246"/>
        <v>42691</v>
      </c>
      <c r="E1443" s="1134">
        <f t="shared" si="246"/>
        <v>12.976504</v>
      </c>
      <c r="F1443" s="1135">
        <f t="shared" si="247"/>
        <v>0</v>
      </c>
      <c r="G1443" s="1135">
        <f t="shared" si="248"/>
        <v>0</v>
      </c>
      <c r="H1443" s="1140">
        <f t="shared" si="251"/>
        <v>0</v>
      </c>
      <c r="I1443" s="1135">
        <v>0</v>
      </c>
      <c r="J1443" s="1135">
        <v>0</v>
      </c>
      <c r="K1443" s="1140"/>
      <c r="L1443" s="1140"/>
      <c r="M1443" s="1140">
        <f t="shared" si="252"/>
        <v>0</v>
      </c>
      <c r="N1443" s="1140">
        <f t="shared" si="253"/>
        <v>0</v>
      </c>
      <c r="O1443" s="1148">
        <f t="shared" si="249"/>
        <v>0</v>
      </c>
      <c r="P1443" s="1054">
        <f t="shared" si="250"/>
        <v>0</v>
      </c>
    </row>
    <row r="1444" spans="1:16" outlineLevel="1" x14ac:dyDescent="0.25">
      <c r="A1444" s="1137">
        <f t="shared" si="246"/>
        <v>4.0999999999999996</v>
      </c>
      <c r="B1444" s="1138" t="str">
        <f t="shared" si="246"/>
        <v>Up gradation of 245 kV CTs at Stage-I&amp;II SY</v>
      </c>
      <c r="C1444" s="1137" t="str">
        <f t="shared" si="246"/>
        <v>MERC/CAPEX/20162017/01018</v>
      </c>
      <c r="D1444" s="1053">
        <f t="shared" si="246"/>
        <v>42691</v>
      </c>
      <c r="E1444" s="1139">
        <f t="shared" si="246"/>
        <v>1.962432</v>
      </c>
      <c r="F1444" s="1135">
        <f t="shared" si="247"/>
        <v>2.0900159999999999</v>
      </c>
      <c r="G1444" s="1135">
        <f t="shared" si="248"/>
        <v>2.0900159999999999</v>
      </c>
      <c r="H1444" s="1140">
        <f t="shared" si="251"/>
        <v>0</v>
      </c>
      <c r="I1444" s="1135">
        <v>0</v>
      </c>
      <c r="J1444" s="1135">
        <v>0</v>
      </c>
      <c r="K1444" s="1140"/>
      <c r="L1444" s="1140"/>
      <c r="M1444" s="1140">
        <f t="shared" si="252"/>
        <v>0</v>
      </c>
      <c r="N1444" s="1140">
        <f t="shared" si="253"/>
        <v>0</v>
      </c>
      <c r="O1444" s="1148">
        <f t="shared" si="249"/>
        <v>0</v>
      </c>
      <c r="P1444" s="1054">
        <f t="shared" si="250"/>
        <v>0</v>
      </c>
    </row>
    <row r="1445" spans="1:16" outlineLevel="1" x14ac:dyDescent="0.25">
      <c r="A1445" s="1137">
        <f t="shared" si="246"/>
        <v>4.2</v>
      </c>
      <c r="B1445" s="1138" t="str">
        <f t="shared" si="246"/>
        <v>Up gradation of 245 kV PTs at Stage-I&amp;II SY</v>
      </c>
      <c r="C1445" s="1137" t="str">
        <f t="shared" si="246"/>
        <v>MERC/CAPEX/20162017/01018</v>
      </c>
      <c r="D1445" s="1053">
        <f t="shared" si="246"/>
        <v>42691</v>
      </c>
      <c r="E1445" s="1139">
        <f t="shared" si="246"/>
        <v>0.40508549999999999</v>
      </c>
      <c r="F1445" s="1135">
        <f t="shared" si="247"/>
        <v>0.3417</v>
      </c>
      <c r="G1445" s="1135">
        <f t="shared" si="248"/>
        <v>0.3417</v>
      </c>
      <c r="H1445" s="1140">
        <f t="shared" si="251"/>
        <v>0</v>
      </c>
      <c r="I1445" s="1135">
        <v>0</v>
      </c>
      <c r="J1445" s="1135">
        <v>0</v>
      </c>
      <c r="K1445" s="1140"/>
      <c r="L1445" s="1140"/>
      <c r="M1445" s="1140">
        <f t="shared" si="252"/>
        <v>0</v>
      </c>
      <c r="N1445" s="1140">
        <f t="shared" si="253"/>
        <v>0</v>
      </c>
      <c r="O1445" s="1148">
        <f t="shared" si="249"/>
        <v>0</v>
      </c>
      <c r="P1445" s="1054">
        <f t="shared" si="250"/>
        <v>0</v>
      </c>
    </row>
    <row r="1446" spans="1:16" outlineLevel="1" x14ac:dyDescent="0.25">
      <c r="A1446" s="1137">
        <f t="shared" si="246"/>
        <v>4.3</v>
      </c>
      <c r="B1446" s="1138" t="str">
        <f t="shared" si="246"/>
        <v>Up gradation of CW system of Stage-I&amp;II Units</v>
      </c>
      <c r="C1446" s="1137" t="str">
        <f t="shared" si="246"/>
        <v>MERC/CAPEX/20162017/01018</v>
      </c>
      <c r="D1446" s="1053">
        <f t="shared" si="246"/>
        <v>42691</v>
      </c>
      <c r="E1446" s="1139">
        <f t="shared" si="246"/>
        <v>1.7099491</v>
      </c>
      <c r="F1446" s="1135">
        <f t="shared" si="247"/>
        <v>1.4730966999999999</v>
      </c>
      <c r="G1446" s="1135">
        <f t="shared" si="248"/>
        <v>1.4730966999999999</v>
      </c>
      <c r="H1446" s="1140">
        <f t="shared" si="251"/>
        <v>0</v>
      </c>
      <c r="I1446" s="1135">
        <v>0</v>
      </c>
      <c r="J1446" s="1135">
        <v>0</v>
      </c>
      <c r="K1446" s="1140"/>
      <c r="L1446" s="1140"/>
      <c r="M1446" s="1140">
        <f t="shared" si="252"/>
        <v>0</v>
      </c>
      <c r="N1446" s="1140">
        <f t="shared" si="253"/>
        <v>0</v>
      </c>
      <c r="O1446" s="1148">
        <f t="shared" si="249"/>
        <v>0</v>
      </c>
      <c r="P1446" s="1054">
        <f t="shared" si="250"/>
        <v>0</v>
      </c>
    </row>
    <row r="1447" spans="1:16" ht="29" outlineLevel="1" x14ac:dyDescent="0.25">
      <c r="A1447" s="1137">
        <f t="shared" ref="A1447:E1462" si="254">A1244</f>
        <v>4.4000000000000004</v>
      </c>
      <c r="B1447" s="1138" t="str">
        <f t="shared" si="254"/>
        <v>Up gradation of Intercom Exchange System between Stage-I&amp;II PH &amp; Admin. Bldg &amp; Staff Colony.</v>
      </c>
      <c r="C1447" s="1137" t="str">
        <f t="shared" si="254"/>
        <v>MERC/CAPEX/20162017/01018</v>
      </c>
      <c r="D1447" s="1053">
        <f t="shared" si="254"/>
        <v>42691</v>
      </c>
      <c r="E1447" s="1139">
        <f t="shared" si="254"/>
        <v>0.43826300000000001</v>
      </c>
      <c r="F1447" s="1135">
        <f t="shared" si="247"/>
        <v>0.35899999999999999</v>
      </c>
      <c r="G1447" s="1135">
        <f t="shared" si="248"/>
        <v>0.35899999999999999</v>
      </c>
      <c r="H1447" s="1140">
        <f t="shared" si="251"/>
        <v>0</v>
      </c>
      <c r="I1447" s="1135">
        <v>0</v>
      </c>
      <c r="J1447" s="1135">
        <v>0</v>
      </c>
      <c r="K1447" s="1140"/>
      <c r="L1447" s="1140"/>
      <c r="M1447" s="1140">
        <f t="shared" si="252"/>
        <v>0</v>
      </c>
      <c r="N1447" s="1140">
        <f t="shared" si="253"/>
        <v>0</v>
      </c>
      <c r="O1447" s="1148">
        <f t="shared" si="249"/>
        <v>0</v>
      </c>
      <c r="P1447" s="1054">
        <f t="shared" si="250"/>
        <v>0</v>
      </c>
    </row>
    <row r="1448" spans="1:16" outlineLevel="1" x14ac:dyDescent="0.25">
      <c r="A1448" s="1137">
        <f t="shared" si="254"/>
        <v>4.5</v>
      </c>
      <c r="B1448" s="1138" t="str">
        <f t="shared" si="254"/>
        <v>Up gradation of 220 kV Breakers at KDPH SY</v>
      </c>
      <c r="C1448" s="1137" t="str">
        <f t="shared" si="254"/>
        <v>MERC/CAPEX/20162017/01018</v>
      </c>
      <c r="D1448" s="1053">
        <f t="shared" si="254"/>
        <v>42691</v>
      </c>
      <c r="E1448" s="1139">
        <f t="shared" si="254"/>
        <v>1.2890455999999999</v>
      </c>
      <c r="F1448" s="1135">
        <f t="shared" si="247"/>
        <v>0.97899999999999998</v>
      </c>
      <c r="G1448" s="1135">
        <f t="shared" si="248"/>
        <v>0.97899999999999998</v>
      </c>
      <c r="H1448" s="1140">
        <f t="shared" si="251"/>
        <v>0</v>
      </c>
      <c r="I1448" s="1135">
        <v>0</v>
      </c>
      <c r="J1448" s="1135">
        <v>0</v>
      </c>
      <c r="K1448" s="1140"/>
      <c r="L1448" s="1140"/>
      <c r="M1448" s="1140">
        <f t="shared" si="252"/>
        <v>0</v>
      </c>
      <c r="N1448" s="1140">
        <f t="shared" si="253"/>
        <v>0</v>
      </c>
      <c r="O1448" s="1148">
        <f t="shared" si="249"/>
        <v>0</v>
      </c>
      <c r="P1448" s="1054">
        <f t="shared" si="250"/>
        <v>0</v>
      </c>
    </row>
    <row r="1449" spans="1:16" outlineLevel="1" x14ac:dyDescent="0.25">
      <c r="A1449" s="1137">
        <f t="shared" si="254"/>
        <v>4.5999999999999996</v>
      </c>
      <c r="B1449" s="1138" t="str">
        <f t="shared" si="254"/>
        <v>Procurement of Governing Oil Pumps for Stage-III Units.</v>
      </c>
      <c r="C1449" s="1137" t="str">
        <f t="shared" si="254"/>
        <v>MERC/CAPEX/20162017/01018</v>
      </c>
      <c r="D1449" s="1053">
        <f t="shared" si="254"/>
        <v>42691</v>
      </c>
      <c r="E1449" s="1139">
        <f t="shared" si="254"/>
        <v>1.2316254</v>
      </c>
      <c r="F1449" s="1135">
        <f t="shared" si="247"/>
        <v>0.70174179999999997</v>
      </c>
      <c r="G1449" s="1135">
        <f t="shared" si="248"/>
        <v>0.70174179999999997</v>
      </c>
      <c r="H1449" s="1140">
        <f t="shared" si="251"/>
        <v>0</v>
      </c>
      <c r="I1449" s="1135">
        <v>0</v>
      </c>
      <c r="J1449" s="1135">
        <v>0</v>
      </c>
      <c r="K1449" s="1140"/>
      <c r="L1449" s="1140"/>
      <c r="M1449" s="1140">
        <f t="shared" si="252"/>
        <v>0</v>
      </c>
      <c r="N1449" s="1140">
        <f t="shared" si="253"/>
        <v>0</v>
      </c>
      <c r="O1449" s="1148">
        <f t="shared" si="249"/>
        <v>0</v>
      </c>
      <c r="P1449" s="1054">
        <f t="shared" si="250"/>
        <v>0</v>
      </c>
    </row>
    <row r="1450" spans="1:16" outlineLevel="1" x14ac:dyDescent="0.25">
      <c r="A1450" s="1155">
        <f t="shared" si="254"/>
        <v>4.7</v>
      </c>
      <c r="B1450" s="1156" t="str">
        <f t="shared" si="254"/>
        <v>Up gradation of TG Governing system of Stage-IV Units.</v>
      </c>
      <c r="C1450" s="1151" t="str">
        <f t="shared" si="254"/>
        <v>MERC/CAPEX/20162017/01018</v>
      </c>
      <c r="D1450" s="1052">
        <f t="shared" si="254"/>
        <v>42691</v>
      </c>
      <c r="E1450" s="1152">
        <f t="shared" si="254"/>
        <v>2.2151633999999998</v>
      </c>
      <c r="F1450" s="1135">
        <f t="shared" si="247"/>
        <v>2.7472045999999999</v>
      </c>
      <c r="G1450" s="1135">
        <f t="shared" si="248"/>
        <v>2.7472045999999999</v>
      </c>
      <c r="H1450" s="1146">
        <f t="shared" si="251"/>
        <v>0</v>
      </c>
      <c r="I1450" s="1147">
        <v>0</v>
      </c>
      <c r="J1450" s="1147">
        <v>0</v>
      </c>
      <c r="K1450" s="1146"/>
      <c r="L1450" s="1146"/>
      <c r="M1450" s="1146">
        <f t="shared" si="252"/>
        <v>0</v>
      </c>
      <c r="N1450" s="1146">
        <f t="shared" si="253"/>
        <v>0</v>
      </c>
      <c r="O1450" s="1148">
        <f t="shared" si="249"/>
        <v>0</v>
      </c>
      <c r="P1450" s="1054">
        <f t="shared" si="250"/>
        <v>0</v>
      </c>
    </row>
    <row r="1451" spans="1:16" outlineLevel="1" x14ac:dyDescent="0.25">
      <c r="A1451" s="1137">
        <f t="shared" si="254"/>
        <v>4.8</v>
      </c>
      <c r="B1451" s="1138" t="str">
        <f t="shared" si="254"/>
        <v>Up gradation of Numerical Protection system of Stage-IV Units.</v>
      </c>
      <c r="C1451" s="1137" t="str">
        <f t="shared" si="254"/>
        <v>MERC/CAPEX/20162017/01018</v>
      </c>
      <c r="D1451" s="1053">
        <f t="shared" si="254"/>
        <v>42691</v>
      </c>
      <c r="E1451" s="1139">
        <f t="shared" si="254"/>
        <v>2.8249399999999998</v>
      </c>
      <c r="F1451" s="1135">
        <f t="shared" si="247"/>
        <v>2.8673999999999999</v>
      </c>
      <c r="G1451" s="1135">
        <f t="shared" si="248"/>
        <v>2.8673999999999999</v>
      </c>
      <c r="H1451" s="1140">
        <f t="shared" si="251"/>
        <v>0</v>
      </c>
      <c r="I1451" s="1135">
        <v>0</v>
      </c>
      <c r="J1451" s="1135">
        <v>0</v>
      </c>
      <c r="K1451" s="1140"/>
      <c r="L1451" s="1140"/>
      <c r="M1451" s="1140">
        <f t="shared" si="252"/>
        <v>0</v>
      </c>
      <c r="N1451" s="1140">
        <f t="shared" si="253"/>
        <v>0</v>
      </c>
      <c r="O1451" s="1148">
        <f t="shared" si="249"/>
        <v>0</v>
      </c>
      <c r="P1451" s="1054">
        <f t="shared" si="250"/>
        <v>0</v>
      </c>
    </row>
    <row r="1452" spans="1:16" outlineLevel="1" x14ac:dyDescent="0.25">
      <c r="A1452" s="1137">
        <f t="shared" si="254"/>
        <v>0</v>
      </c>
      <c r="B1452" s="1138" t="str">
        <f t="shared" si="254"/>
        <v>IDC</v>
      </c>
      <c r="C1452" s="1137" t="str">
        <f t="shared" si="254"/>
        <v>MERC/CAPEX/20162017/01018</v>
      </c>
      <c r="D1452" s="1053">
        <f t="shared" si="254"/>
        <v>42691</v>
      </c>
      <c r="E1452" s="1139">
        <f t="shared" si="254"/>
        <v>0.9</v>
      </c>
      <c r="F1452" s="1135">
        <f t="shared" si="247"/>
        <v>0</v>
      </c>
      <c r="G1452" s="1135">
        <f t="shared" si="248"/>
        <v>0</v>
      </c>
      <c r="H1452" s="1140">
        <f t="shared" si="251"/>
        <v>0</v>
      </c>
      <c r="I1452" s="1135">
        <v>0</v>
      </c>
      <c r="J1452" s="1135">
        <v>0</v>
      </c>
      <c r="K1452" s="1140"/>
      <c r="L1452" s="1140"/>
      <c r="M1452" s="1140">
        <f t="shared" si="252"/>
        <v>0</v>
      </c>
      <c r="N1452" s="1140">
        <f t="shared" si="253"/>
        <v>0</v>
      </c>
      <c r="O1452" s="1148">
        <f t="shared" si="249"/>
        <v>0</v>
      </c>
      <c r="P1452" s="1054">
        <f t="shared" si="250"/>
        <v>0</v>
      </c>
    </row>
    <row r="1453" spans="1:16" ht="29" outlineLevel="1" x14ac:dyDescent="0.25">
      <c r="A1453" s="1131">
        <f t="shared" si="254"/>
        <v>7</v>
      </c>
      <c r="B1453" s="1132" t="str">
        <f t="shared" si="254"/>
        <v>Replacement of Generator Stator of unit No. 11 (80 MW), Stage III, KGSC Pophali</v>
      </c>
      <c r="C1453" s="1131" t="str">
        <f t="shared" si="254"/>
        <v>MERC/CAPEX/20172018/04592</v>
      </c>
      <c r="D1453" s="1133">
        <f t="shared" si="254"/>
        <v>43046</v>
      </c>
      <c r="E1453" s="1134">
        <f t="shared" si="254"/>
        <v>22.54</v>
      </c>
      <c r="F1453" s="1135">
        <f t="shared" si="247"/>
        <v>0</v>
      </c>
      <c r="G1453" s="1135">
        <f t="shared" si="248"/>
        <v>0</v>
      </c>
      <c r="H1453" s="1140">
        <f t="shared" si="251"/>
        <v>0</v>
      </c>
      <c r="I1453" s="1135">
        <v>0</v>
      </c>
      <c r="J1453" s="1135">
        <v>0</v>
      </c>
      <c r="K1453" s="1140"/>
      <c r="L1453" s="1140"/>
      <c r="M1453" s="1140">
        <f t="shared" si="252"/>
        <v>0</v>
      </c>
      <c r="N1453" s="1140">
        <f t="shared" si="253"/>
        <v>0</v>
      </c>
      <c r="O1453" s="1148">
        <f t="shared" si="249"/>
        <v>0</v>
      </c>
      <c r="P1453" s="1054">
        <f t="shared" si="250"/>
        <v>0</v>
      </c>
    </row>
    <row r="1454" spans="1:16" ht="29" outlineLevel="1" x14ac:dyDescent="0.25">
      <c r="A1454" s="1151">
        <f t="shared" si="254"/>
        <v>7.1</v>
      </c>
      <c r="B1454" s="1157" t="str">
        <f t="shared" si="254"/>
        <v>Replacement of Generator Stator of unit No. 11 (80 MW), Stage III, KGSC Pophali</v>
      </c>
      <c r="C1454" s="1151" t="str">
        <f t="shared" si="254"/>
        <v>MERC/CAPEX/20172018/04592</v>
      </c>
      <c r="D1454" s="1052">
        <f t="shared" si="254"/>
        <v>43046</v>
      </c>
      <c r="E1454" s="1152">
        <f t="shared" si="254"/>
        <v>22.54</v>
      </c>
      <c r="F1454" s="1135">
        <f t="shared" si="247"/>
        <v>19.408999999999999</v>
      </c>
      <c r="G1454" s="1135">
        <f t="shared" si="248"/>
        <v>19.41</v>
      </c>
      <c r="H1454" s="1146">
        <f t="shared" si="251"/>
        <v>-1.0000000000012221E-3</v>
      </c>
      <c r="I1454" s="1147">
        <v>0</v>
      </c>
      <c r="J1454" s="1147">
        <v>0</v>
      </c>
      <c r="K1454" s="1146"/>
      <c r="L1454" s="1146"/>
      <c r="M1454" s="1146">
        <f t="shared" si="252"/>
        <v>0</v>
      </c>
      <c r="N1454" s="1146">
        <f t="shared" si="253"/>
        <v>-1.0000000000012221E-3</v>
      </c>
      <c r="O1454" s="1148">
        <f t="shared" si="249"/>
        <v>0</v>
      </c>
      <c r="P1454" s="1054">
        <f t="shared" si="250"/>
        <v>0</v>
      </c>
    </row>
    <row r="1455" spans="1:16" ht="29" outlineLevel="1" x14ac:dyDescent="0.25">
      <c r="A1455" s="1131">
        <f t="shared" si="254"/>
        <v>8</v>
      </c>
      <c r="B1455" s="1132" t="str">
        <f t="shared" si="254"/>
        <v>Procurement of new pelton wheel runners (2 Nos.) for Stage II at KGSC, Pophali</v>
      </c>
      <c r="C1455" s="1131" t="str">
        <f t="shared" si="254"/>
        <v>MERC/CAPEX/20172018/04421</v>
      </c>
      <c r="D1455" s="1133">
        <f t="shared" si="254"/>
        <v>43032</v>
      </c>
      <c r="E1455" s="1134">
        <f t="shared" si="254"/>
        <v>13.07</v>
      </c>
      <c r="F1455" s="1135">
        <f t="shared" si="247"/>
        <v>0</v>
      </c>
      <c r="G1455" s="1135">
        <f t="shared" si="248"/>
        <v>0</v>
      </c>
      <c r="H1455" s="1140">
        <f t="shared" si="251"/>
        <v>0</v>
      </c>
      <c r="I1455" s="1135">
        <v>0</v>
      </c>
      <c r="J1455" s="1135">
        <v>0</v>
      </c>
      <c r="K1455" s="1140"/>
      <c r="L1455" s="1140"/>
      <c r="M1455" s="1140">
        <f t="shared" si="252"/>
        <v>0</v>
      </c>
      <c r="N1455" s="1140">
        <f t="shared" si="253"/>
        <v>0</v>
      </c>
      <c r="O1455" s="1148">
        <f t="shared" si="249"/>
        <v>0</v>
      </c>
      <c r="P1455" s="1054">
        <f t="shared" si="250"/>
        <v>0</v>
      </c>
    </row>
    <row r="1456" spans="1:16" ht="29" outlineLevel="1" x14ac:dyDescent="0.25">
      <c r="A1456" s="1151">
        <f t="shared" si="254"/>
        <v>8.1</v>
      </c>
      <c r="B1456" s="1157" t="str">
        <f t="shared" si="254"/>
        <v>Procurement of new pelton wheel runners (2 Nos.) for Stage II at KGSC, Pophali</v>
      </c>
      <c r="C1456" s="1151" t="str">
        <f t="shared" si="254"/>
        <v>MERC/CAPEX/20172018/04421</v>
      </c>
      <c r="D1456" s="1052">
        <f t="shared" si="254"/>
        <v>43032</v>
      </c>
      <c r="E1456" s="1152">
        <f t="shared" si="254"/>
        <v>13.07</v>
      </c>
      <c r="F1456" s="1135">
        <f t="shared" si="247"/>
        <v>10.38</v>
      </c>
      <c r="G1456" s="1135">
        <f t="shared" si="248"/>
        <v>10.38</v>
      </c>
      <c r="H1456" s="1146">
        <f t="shared" si="251"/>
        <v>0</v>
      </c>
      <c r="I1456" s="1147">
        <v>0</v>
      </c>
      <c r="J1456" s="1147">
        <v>0</v>
      </c>
      <c r="K1456" s="1146"/>
      <c r="L1456" s="1146"/>
      <c r="M1456" s="1146">
        <f t="shared" si="252"/>
        <v>0</v>
      </c>
      <c r="N1456" s="1146">
        <f t="shared" si="253"/>
        <v>0</v>
      </c>
      <c r="O1456" s="1148">
        <f t="shared" si="249"/>
        <v>0</v>
      </c>
      <c r="P1456" s="1054">
        <f t="shared" si="250"/>
        <v>0</v>
      </c>
    </row>
    <row r="1457" spans="1:16" outlineLevel="1" x14ac:dyDescent="0.25">
      <c r="A1457" s="1158">
        <f t="shared" si="254"/>
        <v>11</v>
      </c>
      <c r="B1457" s="1142" t="str">
        <f t="shared" si="254"/>
        <v>Implementation of 12 Nos. of various schemes at KGSC, Pophali.</v>
      </c>
      <c r="C1457" s="1143" t="str">
        <f t="shared" si="254"/>
        <v>MERC/CAPEX/2019-2020/01</v>
      </c>
      <c r="D1457" s="1144">
        <f t="shared" si="254"/>
        <v>43609</v>
      </c>
      <c r="E1457" s="1145">
        <f t="shared" si="254"/>
        <v>26.891000000000002</v>
      </c>
      <c r="F1457" s="1135">
        <f t="shared" si="247"/>
        <v>0</v>
      </c>
      <c r="G1457" s="1135">
        <f t="shared" si="248"/>
        <v>0</v>
      </c>
      <c r="H1457" s="1146">
        <f t="shared" si="251"/>
        <v>0</v>
      </c>
      <c r="I1457" s="1147">
        <v>0</v>
      </c>
      <c r="J1457" s="1147">
        <v>0</v>
      </c>
      <c r="K1457" s="1146"/>
      <c r="L1457" s="1146"/>
      <c r="M1457" s="1146">
        <f t="shared" si="252"/>
        <v>0</v>
      </c>
      <c r="N1457" s="1146">
        <f t="shared" si="253"/>
        <v>0</v>
      </c>
      <c r="O1457" s="1148">
        <f t="shared" si="249"/>
        <v>0</v>
      </c>
      <c r="P1457" s="1054">
        <f t="shared" si="250"/>
        <v>0</v>
      </c>
    </row>
    <row r="1458" spans="1:16" ht="29" outlineLevel="1" x14ac:dyDescent="0.25">
      <c r="A1458" s="1151">
        <f t="shared" si="254"/>
        <v>11.1</v>
      </c>
      <c r="B1458" s="1157" t="str">
        <f t="shared" si="254"/>
        <v>Replacement of  UGB (8 Nos), LGB (8 Nos) &amp; Generator air coolers (8 Nos) for Stage-I</v>
      </c>
      <c r="C1458" s="1151" t="str">
        <f t="shared" si="254"/>
        <v>MERC/CAPEX/2019-2020/01</v>
      </c>
      <c r="D1458" s="1052">
        <f t="shared" si="254"/>
        <v>43609</v>
      </c>
      <c r="E1458" s="1152">
        <f t="shared" si="254"/>
        <v>1.3440000000000001</v>
      </c>
      <c r="F1458" s="1135">
        <f t="shared" si="247"/>
        <v>0.85</v>
      </c>
      <c r="G1458" s="1135">
        <f t="shared" si="248"/>
        <v>0.85</v>
      </c>
      <c r="H1458" s="1146">
        <f t="shared" si="251"/>
        <v>0</v>
      </c>
      <c r="I1458" s="1147">
        <v>0</v>
      </c>
      <c r="J1458" s="1147">
        <v>0</v>
      </c>
      <c r="K1458" s="1146"/>
      <c r="L1458" s="1146"/>
      <c r="M1458" s="1146">
        <f t="shared" si="252"/>
        <v>0</v>
      </c>
      <c r="N1458" s="1146">
        <f t="shared" si="253"/>
        <v>0</v>
      </c>
      <c r="O1458" s="1148">
        <f t="shared" si="249"/>
        <v>0</v>
      </c>
      <c r="P1458" s="1054">
        <f t="shared" si="250"/>
        <v>0</v>
      </c>
    </row>
    <row r="1459" spans="1:16" ht="43.5" outlineLevel="1" x14ac:dyDescent="0.25">
      <c r="A1459" s="1151">
        <f t="shared" si="254"/>
        <v>11.2</v>
      </c>
      <c r="B1459" s="1157" t="str">
        <f t="shared" si="254"/>
        <v>Retrofitting of Generator &amp; Gen-Transformer relays by new numerical protection system at Koyna Dam Power House (KDPH) Koynanagar</v>
      </c>
      <c r="C1459" s="1151" t="str">
        <f t="shared" si="254"/>
        <v>MERC/CAPEX/2019-2020/01</v>
      </c>
      <c r="D1459" s="1052">
        <f t="shared" si="254"/>
        <v>43609</v>
      </c>
      <c r="E1459" s="1152">
        <f t="shared" si="254"/>
        <v>1.097</v>
      </c>
      <c r="F1459" s="1135">
        <f t="shared" si="247"/>
        <v>1.08</v>
      </c>
      <c r="G1459" s="1135">
        <f t="shared" si="248"/>
        <v>1.08</v>
      </c>
      <c r="H1459" s="1146">
        <f t="shared" si="251"/>
        <v>0</v>
      </c>
      <c r="I1459" s="1147">
        <v>0</v>
      </c>
      <c r="J1459" s="1147">
        <v>0</v>
      </c>
      <c r="K1459" s="1146"/>
      <c r="L1459" s="1146"/>
      <c r="M1459" s="1146">
        <f t="shared" si="252"/>
        <v>0</v>
      </c>
      <c r="N1459" s="1146">
        <f t="shared" si="253"/>
        <v>0</v>
      </c>
      <c r="O1459" s="1148">
        <f t="shared" si="249"/>
        <v>0</v>
      </c>
      <c r="P1459" s="1054">
        <f t="shared" si="250"/>
        <v>0</v>
      </c>
    </row>
    <row r="1460" spans="1:16" ht="29" outlineLevel="1" x14ac:dyDescent="0.25">
      <c r="A1460" s="1137">
        <f t="shared" si="254"/>
        <v>11.3</v>
      </c>
      <c r="B1460" s="1138" t="str">
        <f t="shared" si="254"/>
        <v>Replacement of two 220V Battery chargers with 220V dual float cum boost (60A) battery Charger including DCDB at KDPH, Koynanagar</v>
      </c>
      <c r="C1460" s="1137" t="str">
        <f t="shared" si="254"/>
        <v>MERC/CAPEX/2019-2020/01</v>
      </c>
      <c r="D1460" s="1053">
        <f t="shared" si="254"/>
        <v>43609</v>
      </c>
      <c r="E1460" s="1139">
        <f t="shared" si="254"/>
        <v>0.20200000000000001</v>
      </c>
      <c r="F1460" s="1135">
        <f t="shared" si="247"/>
        <v>0.137824</v>
      </c>
      <c r="G1460" s="1135">
        <f t="shared" si="248"/>
        <v>0.137824</v>
      </c>
      <c r="H1460" s="1140">
        <f t="shared" si="251"/>
        <v>0</v>
      </c>
      <c r="I1460" s="1135">
        <v>0</v>
      </c>
      <c r="J1460" s="1135">
        <v>0</v>
      </c>
      <c r="K1460" s="1140"/>
      <c r="L1460" s="1140"/>
      <c r="M1460" s="1140">
        <f t="shared" si="252"/>
        <v>0</v>
      </c>
      <c r="N1460" s="1140">
        <f t="shared" si="253"/>
        <v>0</v>
      </c>
      <c r="O1460" s="1148">
        <f t="shared" si="249"/>
        <v>0</v>
      </c>
      <c r="P1460" s="1054">
        <f t="shared" si="250"/>
        <v>0</v>
      </c>
    </row>
    <row r="1461" spans="1:16" ht="43.5" outlineLevel="1" x14ac:dyDescent="0.25">
      <c r="A1461" s="1151">
        <f t="shared" si="254"/>
        <v>11.4</v>
      </c>
      <c r="B1461" s="1157" t="str">
        <f t="shared" si="254"/>
        <v>Replacement of 220KV current transformer (54 Nos), Potential transformer (13 Nos),110KV Current Transformer (14 Nos)&amp; Potential Transformer (4 Nos),Stage-III.</v>
      </c>
      <c r="C1461" s="1151" t="str">
        <f t="shared" si="254"/>
        <v>MERC/CAPEX/2019-2020/01</v>
      </c>
      <c r="D1461" s="1052">
        <f t="shared" si="254"/>
        <v>43609</v>
      </c>
      <c r="E1461" s="1152">
        <f t="shared" si="254"/>
        <v>5.2809999999999997</v>
      </c>
      <c r="F1461" s="1135">
        <f t="shared" si="247"/>
        <v>5.28</v>
      </c>
      <c r="G1461" s="1135">
        <f t="shared" si="248"/>
        <v>5.28</v>
      </c>
      <c r="H1461" s="1146">
        <f t="shared" si="251"/>
        <v>0</v>
      </c>
      <c r="I1461" s="1147">
        <v>0</v>
      </c>
      <c r="J1461" s="1147">
        <v>0</v>
      </c>
      <c r="K1461" s="1146"/>
      <c r="L1461" s="1146"/>
      <c r="M1461" s="1146">
        <f t="shared" si="252"/>
        <v>0</v>
      </c>
      <c r="N1461" s="1146">
        <f t="shared" si="253"/>
        <v>0</v>
      </c>
      <c r="O1461" s="1148">
        <f t="shared" si="249"/>
        <v>0</v>
      </c>
      <c r="P1461" s="1054">
        <f t="shared" si="250"/>
        <v>0</v>
      </c>
    </row>
    <row r="1462" spans="1:16" outlineLevel="1" x14ac:dyDescent="0.25">
      <c r="A1462" s="1151">
        <f t="shared" si="254"/>
        <v>11.5</v>
      </c>
      <c r="B1462" s="1157" t="str">
        <f t="shared" si="254"/>
        <v>Replacement of Generator Air Cooler (32 Nos), St-III</v>
      </c>
      <c r="C1462" s="1151" t="str">
        <f t="shared" si="254"/>
        <v>MERC/CAPEX/2019-2020/01</v>
      </c>
      <c r="D1462" s="1052">
        <f t="shared" si="254"/>
        <v>43609</v>
      </c>
      <c r="E1462" s="1152">
        <f t="shared" si="254"/>
        <v>2.4129999999999998</v>
      </c>
      <c r="F1462" s="1135">
        <f t="shared" si="247"/>
        <v>2.0541399999999999</v>
      </c>
      <c r="G1462" s="1135">
        <f t="shared" si="248"/>
        <v>2.054144</v>
      </c>
      <c r="H1462" s="1146">
        <f t="shared" si="251"/>
        <v>-4.0000000001150227E-6</v>
      </c>
      <c r="I1462" s="1147">
        <v>0</v>
      </c>
      <c r="J1462" s="1147">
        <v>0</v>
      </c>
      <c r="K1462" s="1146"/>
      <c r="L1462" s="1146"/>
      <c r="M1462" s="1146">
        <f t="shared" si="252"/>
        <v>0</v>
      </c>
      <c r="N1462" s="1146">
        <f t="shared" si="253"/>
        <v>-4.0000000001150227E-6</v>
      </c>
      <c r="O1462" s="1148">
        <f t="shared" si="249"/>
        <v>0</v>
      </c>
      <c r="P1462" s="1054">
        <f t="shared" si="250"/>
        <v>0</v>
      </c>
    </row>
    <row r="1463" spans="1:16" ht="29" outlineLevel="1" x14ac:dyDescent="0.25">
      <c r="A1463" s="1137">
        <f t="shared" ref="A1463:E1478" si="255">A1260</f>
        <v>11.6</v>
      </c>
      <c r="B1463" s="1138" t="str">
        <f t="shared" si="255"/>
        <v>Replacement of 48 Volt, 1000 AH tubular battery set with 48 Volt, 750AH Plante type battery set at KGSC, Stage-III</v>
      </c>
      <c r="C1463" s="1137" t="str">
        <f t="shared" si="255"/>
        <v>MERC/CAPEX/2019-2020/01</v>
      </c>
      <c r="D1463" s="1053">
        <f t="shared" si="255"/>
        <v>43609</v>
      </c>
      <c r="E1463" s="1139">
        <f t="shared" si="255"/>
        <v>0.318</v>
      </c>
      <c r="F1463" s="1135">
        <f t="shared" si="247"/>
        <v>0.30941800000000003</v>
      </c>
      <c r="G1463" s="1135">
        <f t="shared" si="248"/>
        <v>0.30941800000000003</v>
      </c>
      <c r="H1463" s="1140">
        <f t="shared" si="251"/>
        <v>0</v>
      </c>
      <c r="I1463" s="1135">
        <v>0</v>
      </c>
      <c r="J1463" s="1135">
        <v>0</v>
      </c>
      <c r="K1463" s="1140"/>
      <c r="L1463" s="1140"/>
      <c r="M1463" s="1140">
        <f t="shared" si="252"/>
        <v>0</v>
      </c>
      <c r="N1463" s="1140">
        <f t="shared" si="253"/>
        <v>0</v>
      </c>
      <c r="O1463" s="1148">
        <f t="shared" si="249"/>
        <v>0</v>
      </c>
      <c r="P1463" s="1054">
        <f t="shared" si="250"/>
        <v>0</v>
      </c>
    </row>
    <row r="1464" spans="1:16" ht="29" outlineLevel="1" x14ac:dyDescent="0.25">
      <c r="A1464" s="1137">
        <f t="shared" si="255"/>
        <v>11.7</v>
      </c>
      <c r="B1464" s="1138" t="str">
        <f t="shared" si="255"/>
        <v>Replacement of 220V-150AH Battery set with Ni-Cad type, along with standard accessories for UPS scheme at Stage-IV</v>
      </c>
      <c r="C1464" s="1137" t="str">
        <f t="shared" si="255"/>
        <v>MERC/CAPEX/2019-2020/01</v>
      </c>
      <c r="D1464" s="1053">
        <f t="shared" si="255"/>
        <v>43609</v>
      </c>
      <c r="E1464" s="1139">
        <f t="shared" si="255"/>
        <v>0.27200000000000002</v>
      </c>
      <c r="F1464" s="1135">
        <f t="shared" si="247"/>
        <v>0.25759480000000001</v>
      </c>
      <c r="G1464" s="1135">
        <f t="shared" si="248"/>
        <v>0.25759480000000001</v>
      </c>
      <c r="H1464" s="1140">
        <f t="shared" si="251"/>
        <v>0</v>
      </c>
      <c r="I1464" s="1135">
        <v>0</v>
      </c>
      <c r="J1464" s="1135">
        <v>0</v>
      </c>
      <c r="K1464" s="1140"/>
      <c r="L1464" s="1140"/>
      <c r="M1464" s="1140">
        <f t="shared" si="252"/>
        <v>0</v>
      </c>
      <c r="N1464" s="1140">
        <f t="shared" si="253"/>
        <v>0</v>
      </c>
      <c r="O1464" s="1148">
        <f t="shared" si="249"/>
        <v>0</v>
      </c>
      <c r="P1464" s="1054">
        <f t="shared" si="250"/>
        <v>0</v>
      </c>
    </row>
    <row r="1465" spans="1:16" outlineLevel="1" x14ac:dyDescent="0.25">
      <c r="A1465" s="1137">
        <f t="shared" si="255"/>
        <v>11.8</v>
      </c>
      <c r="B1465" s="1138" t="str">
        <f t="shared" si="255"/>
        <v>Reliability enhancement of Gas Insulated Switchyard Stage-IV.</v>
      </c>
      <c r="C1465" s="1137" t="str">
        <f t="shared" si="255"/>
        <v>MERC/CAPEX/2019-2020/01</v>
      </c>
      <c r="D1465" s="1053">
        <f t="shared" si="255"/>
        <v>43609</v>
      </c>
      <c r="E1465" s="1139">
        <f t="shared" si="255"/>
        <v>10.472</v>
      </c>
      <c r="F1465" s="1135">
        <f t="shared" si="247"/>
        <v>0</v>
      </c>
      <c r="G1465" s="1135">
        <f t="shared" si="248"/>
        <v>0</v>
      </c>
      <c r="H1465" s="1140">
        <f t="shared" si="251"/>
        <v>0</v>
      </c>
      <c r="I1465" s="1135">
        <v>0</v>
      </c>
      <c r="J1465" s="1135">
        <v>0</v>
      </c>
      <c r="K1465" s="1140"/>
      <c r="L1465" s="1140"/>
      <c r="M1465" s="1140">
        <f t="shared" si="252"/>
        <v>0</v>
      </c>
      <c r="N1465" s="1140">
        <f t="shared" si="253"/>
        <v>0</v>
      </c>
      <c r="O1465" s="1148">
        <f t="shared" si="249"/>
        <v>0</v>
      </c>
      <c r="P1465" s="1054">
        <f t="shared" si="250"/>
        <v>0</v>
      </c>
    </row>
    <row r="1466" spans="1:16" ht="29" outlineLevel="1" x14ac:dyDescent="0.25">
      <c r="A1466" s="1151">
        <f t="shared" si="255"/>
        <v>11.9</v>
      </c>
      <c r="B1466" s="1157" t="str">
        <f t="shared" si="255"/>
        <v>Up-gradation of Vibration system at all units of Stage-IV:Stage-IV, KGSC, Pophali</v>
      </c>
      <c r="C1466" s="1151" t="str">
        <f t="shared" si="255"/>
        <v>MERC/CAPEX/2019-2020/01</v>
      </c>
      <c r="D1466" s="1052">
        <f t="shared" si="255"/>
        <v>43609</v>
      </c>
      <c r="E1466" s="1152">
        <f t="shared" si="255"/>
        <v>1.4430000000000001</v>
      </c>
      <c r="F1466" s="1135">
        <f t="shared" si="247"/>
        <v>1.5040594999999999</v>
      </c>
      <c r="G1466" s="1135">
        <f t="shared" si="248"/>
        <v>1.5040595000000001</v>
      </c>
      <c r="H1466" s="1146">
        <f t="shared" si="251"/>
        <v>0</v>
      </c>
      <c r="I1466" s="1147">
        <v>0</v>
      </c>
      <c r="J1466" s="1147">
        <v>0</v>
      </c>
      <c r="K1466" s="1146"/>
      <c r="L1466" s="1146"/>
      <c r="M1466" s="1146">
        <f t="shared" si="252"/>
        <v>0</v>
      </c>
      <c r="N1466" s="1146">
        <f t="shared" si="253"/>
        <v>0</v>
      </c>
      <c r="O1466" s="1148">
        <f t="shared" si="249"/>
        <v>0</v>
      </c>
      <c r="P1466" s="1054">
        <f t="shared" si="250"/>
        <v>0</v>
      </c>
    </row>
    <row r="1467" spans="1:16" ht="29" outlineLevel="1" x14ac:dyDescent="0.25">
      <c r="A1467" s="1159" t="str">
        <f t="shared" si="255"/>
        <v>11.10</v>
      </c>
      <c r="B1467" s="1138" t="str">
        <f t="shared" si="255"/>
        <v>Replacement of station battery set of 220V, 2000Ah capacity at Stage-IV.</v>
      </c>
      <c r="C1467" s="1137" t="str">
        <f t="shared" si="255"/>
        <v>MERC/CAPEX/2019-2020/01</v>
      </c>
      <c r="D1467" s="1053">
        <f t="shared" si="255"/>
        <v>43609</v>
      </c>
      <c r="E1467" s="1139">
        <f t="shared" si="255"/>
        <v>2.3849999999999998</v>
      </c>
      <c r="F1467" s="1135">
        <f t="shared" si="247"/>
        <v>2.3648853999999999</v>
      </c>
      <c r="G1467" s="1135">
        <f t="shared" si="248"/>
        <v>2.3648853999999999</v>
      </c>
      <c r="H1467" s="1140">
        <f t="shared" si="251"/>
        <v>0</v>
      </c>
      <c r="I1467" s="1135">
        <v>0</v>
      </c>
      <c r="J1467" s="1135">
        <v>0</v>
      </c>
      <c r="K1467" s="1140"/>
      <c r="L1467" s="1140"/>
      <c r="M1467" s="1140">
        <f t="shared" si="252"/>
        <v>0</v>
      </c>
      <c r="N1467" s="1140">
        <f t="shared" si="253"/>
        <v>0</v>
      </c>
      <c r="O1467" s="1148">
        <f t="shared" si="249"/>
        <v>0</v>
      </c>
      <c r="P1467" s="1054">
        <f t="shared" si="250"/>
        <v>0</v>
      </c>
    </row>
    <row r="1468" spans="1:16" ht="29" outlineLevel="1" x14ac:dyDescent="0.25">
      <c r="A1468" s="1151">
        <f t="shared" si="255"/>
        <v>11.11</v>
      </c>
      <c r="B1468" s="1157" t="str">
        <f t="shared" si="255"/>
        <v>Renovations and modernization of 1500kg capacity passenger cum goods lifts (2 Nos) for KGSC, Stage-IV</v>
      </c>
      <c r="C1468" s="1151" t="str">
        <f t="shared" si="255"/>
        <v>MERC/CAPEX/2019-2020/01</v>
      </c>
      <c r="D1468" s="1052">
        <f t="shared" si="255"/>
        <v>43609</v>
      </c>
      <c r="E1468" s="1152">
        <f t="shared" si="255"/>
        <v>0.96799999999999997</v>
      </c>
      <c r="F1468" s="1135">
        <f t="shared" si="247"/>
        <v>0.852078</v>
      </c>
      <c r="G1468" s="1135">
        <f t="shared" si="248"/>
        <v>0.852078</v>
      </c>
      <c r="H1468" s="1146">
        <f t="shared" si="251"/>
        <v>0</v>
      </c>
      <c r="I1468" s="1147">
        <v>0</v>
      </c>
      <c r="J1468" s="1147">
        <v>0</v>
      </c>
      <c r="K1468" s="1146"/>
      <c r="L1468" s="1146"/>
      <c r="M1468" s="1146">
        <f t="shared" si="252"/>
        <v>0</v>
      </c>
      <c r="N1468" s="1146">
        <f t="shared" si="253"/>
        <v>0</v>
      </c>
      <c r="O1468" s="1148">
        <f t="shared" si="249"/>
        <v>0</v>
      </c>
      <c r="P1468" s="1054">
        <f t="shared" si="250"/>
        <v>0</v>
      </c>
    </row>
    <row r="1469" spans="1:16" ht="43.5" outlineLevel="1" x14ac:dyDescent="0.25">
      <c r="A1469" s="1137">
        <f t="shared" si="255"/>
        <v>11.12</v>
      </c>
      <c r="B1469" s="1138" t="str">
        <f t="shared" si="255"/>
        <v>Replacement of existing 3x7.5 TR Air conditioning package units at Stage-I&amp;II control room by new 3x11 TR Air conditioning package units</v>
      </c>
      <c r="C1469" s="1137" t="str">
        <f t="shared" si="255"/>
        <v>MERC/CAPEX/2019-2020/01</v>
      </c>
      <c r="D1469" s="1053">
        <f t="shared" si="255"/>
        <v>43609</v>
      </c>
      <c r="E1469" s="1139">
        <f t="shared" si="255"/>
        <v>0.34499999999999997</v>
      </c>
      <c r="F1469" s="1135">
        <f t="shared" si="247"/>
        <v>0.16909379999999999</v>
      </c>
      <c r="G1469" s="1135">
        <f t="shared" si="248"/>
        <v>0.16909379999999999</v>
      </c>
      <c r="H1469" s="1140">
        <f t="shared" si="251"/>
        <v>0</v>
      </c>
      <c r="I1469" s="1135">
        <v>0</v>
      </c>
      <c r="J1469" s="1135">
        <v>0</v>
      </c>
      <c r="K1469" s="1140"/>
      <c r="L1469" s="1140"/>
      <c r="M1469" s="1140">
        <f t="shared" si="252"/>
        <v>0</v>
      </c>
      <c r="N1469" s="1140">
        <f t="shared" si="253"/>
        <v>0</v>
      </c>
      <c r="O1469" s="1148">
        <f t="shared" si="249"/>
        <v>0</v>
      </c>
      <c r="P1469" s="1054">
        <f t="shared" si="250"/>
        <v>0</v>
      </c>
    </row>
    <row r="1470" spans="1:16" outlineLevel="1" x14ac:dyDescent="0.25">
      <c r="A1470" s="1137">
        <f t="shared" si="255"/>
        <v>0</v>
      </c>
      <c r="B1470" s="1138" t="str">
        <f t="shared" si="255"/>
        <v>IDC</v>
      </c>
      <c r="C1470" s="1137" t="str">
        <f t="shared" si="255"/>
        <v>MERC/CAPEX/2019-2020/01</v>
      </c>
      <c r="D1470" s="1053">
        <f t="shared" si="255"/>
        <v>43609</v>
      </c>
      <c r="E1470" s="1139">
        <f t="shared" si="255"/>
        <v>0.35099999999999998</v>
      </c>
      <c r="F1470" s="1135">
        <f t="shared" si="247"/>
        <v>0</v>
      </c>
      <c r="G1470" s="1135">
        <f t="shared" si="248"/>
        <v>0</v>
      </c>
      <c r="H1470" s="1140">
        <f t="shared" si="251"/>
        <v>0</v>
      </c>
      <c r="I1470" s="1135">
        <v>0</v>
      </c>
      <c r="J1470" s="1135">
        <v>0</v>
      </c>
      <c r="K1470" s="1140"/>
      <c r="L1470" s="1140"/>
      <c r="M1470" s="1140">
        <f t="shared" si="252"/>
        <v>0</v>
      </c>
      <c r="N1470" s="1140">
        <f t="shared" si="253"/>
        <v>0</v>
      </c>
      <c r="O1470" s="1148">
        <f t="shared" si="249"/>
        <v>0</v>
      </c>
      <c r="P1470" s="1054">
        <f t="shared" si="250"/>
        <v>0</v>
      </c>
    </row>
    <row r="1471" spans="1:16" ht="29" outlineLevel="1" x14ac:dyDescent="0.25">
      <c r="A1471" s="1131">
        <f t="shared" si="255"/>
        <v>12</v>
      </c>
      <c r="B1471" s="1132" t="str">
        <f t="shared" si="255"/>
        <v>Upgradation of Governing System at Stage-I, KDPH&amp; Stage-III at KGSC, Pophali</v>
      </c>
      <c r="C1471" s="1131" t="str">
        <f t="shared" si="255"/>
        <v>MERC/CAPEX/2019-2020/0134</v>
      </c>
      <c r="D1471" s="1133">
        <f t="shared" si="255"/>
        <v>43595</v>
      </c>
      <c r="E1471" s="1134">
        <f t="shared" si="255"/>
        <v>19.165120000000002</v>
      </c>
      <c r="F1471" s="1135">
        <f t="shared" si="247"/>
        <v>0</v>
      </c>
      <c r="G1471" s="1135">
        <f t="shared" si="248"/>
        <v>0</v>
      </c>
      <c r="H1471" s="1140">
        <f t="shared" si="251"/>
        <v>0</v>
      </c>
      <c r="I1471" s="1135">
        <v>0</v>
      </c>
      <c r="J1471" s="1135">
        <v>0</v>
      </c>
      <c r="K1471" s="1140"/>
      <c r="L1471" s="1140"/>
      <c r="M1471" s="1140">
        <f t="shared" si="252"/>
        <v>0</v>
      </c>
      <c r="N1471" s="1140">
        <f t="shared" si="253"/>
        <v>0</v>
      </c>
      <c r="O1471" s="1148">
        <f t="shared" si="249"/>
        <v>0</v>
      </c>
      <c r="P1471" s="1054">
        <f t="shared" si="250"/>
        <v>0</v>
      </c>
    </row>
    <row r="1472" spans="1:16" ht="29" outlineLevel="1" x14ac:dyDescent="0.25">
      <c r="A1472" s="1151">
        <f t="shared" si="255"/>
        <v>12.1</v>
      </c>
      <c r="B1472" s="1157" t="str">
        <f t="shared" si="255"/>
        <v>Up gradation of DIGIPID1500 governing system with new governor (TSLG) for all units of stage-I</v>
      </c>
      <c r="C1472" s="1151" t="str">
        <f t="shared" si="255"/>
        <v>MERC/CAPEX/2019-2020/0134</v>
      </c>
      <c r="D1472" s="1052">
        <f t="shared" si="255"/>
        <v>43595</v>
      </c>
      <c r="E1472" s="1152">
        <f t="shared" si="255"/>
        <v>6.0888</v>
      </c>
      <c r="F1472" s="1135">
        <f t="shared" si="247"/>
        <v>3.89</v>
      </c>
      <c r="G1472" s="1135">
        <f t="shared" si="248"/>
        <v>3.89</v>
      </c>
      <c r="H1472" s="1146">
        <f t="shared" si="251"/>
        <v>0</v>
      </c>
      <c r="I1472" s="1147">
        <v>0</v>
      </c>
      <c r="J1472" s="1147">
        <v>0</v>
      </c>
      <c r="K1472" s="1146"/>
      <c r="L1472" s="1146"/>
      <c r="M1472" s="1146">
        <f t="shared" ref="M1472:M1495" si="256">SUM(J1472:L1472)</f>
        <v>0</v>
      </c>
      <c r="N1472" s="1146">
        <f t="shared" si="253"/>
        <v>0</v>
      </c>
      <c r="O1472" s="1148">
        <f t="shared" si="249"/>
        <v>0</v>
      </c>
      <c r="P1472" s="1054">
        <f t="shared" si="250"/>
        <v>0</v>
      </c>
    </row>
    <row r="1473" spans="1:16" ht="29" outlineLevel="1" x14ac:dyDescent="0.25">
      <c r="A1473" s="1151">
        <f t="shared" si="255"/>
        <v>12.2</v>
      </c>
      <c r="B1473" s="1157" t="str">
        <f t="shared" si="255"/>
        <v>Up-gradation of governing system at Koyna Dam Power House (KDPH) Koynanagar</v>
      </c>
      <c r="C1473" s="1151" t="str">
        <f t="shared" si="255"/>
        <v>MERC/CAPEX/2019-2020/0134</v>
      </c>
      <c r="D1473" s="1052">
        <f t="shared" si="255"/>
        <v>43595</v>
      </c>
      <c r="E1473" s="1152">
        <f t="shared" si="255"/>
        <v>2.9240400000000002</v>
      </c>
      <c r="F1473" s="1135">
        <f t="shared" si="247"/>
        <v>1.41</v>
      </c>
      <c r="G1473" s="1135">
        <f t="shared" si="248"/>
        <v>1.41</v>
      </c>
      <c r="H1473" s="1146">
        <f t="shared" si="251"/>
        <v>0</v>
      </c>
      <c r="I1473" s="1147">
        <v>0</v>
      </c>
      <c r="J1473" s="1147">
        <v>0</v>
      </c>
      <c r="K1473" s="1146"/>
      <c r="L1473" s="1146"/>
      <c r="M1473" s="1146">
        <f t="shared" si="256"/>
        <v>0</v>
      </c>
      <c r="N1473" s="1146">
        <f t="shared" si="253"/>
        <v>0</v>
      </c>
      <c r="O1473" s="1148">
        <f t="shared" si="249"/>
        <v>0</v>
      </c>
      <c r="P1473" s="1054">
        <f t="shared" si="250"/>
        <v>0</v>
      </c>
    </row>
    <row r="1474" spans="1:16" ht="29" outlineLevel="1" x14ac:dyDescent="0.25">
      <c r="A1474" s="1151">
        <f t="shared" si="255"/>
        <v>12.3</v>
      </c>
      <c r="B1474" s="1157" t="str">
        <f t="shared" si="255"/>
        <v>Up-gradation of the Governing system at Stage-III
&amp; Other Charges (P&amp;F, Insurance etc)</v>
      </c>
      <c r="C1474" s="1151" t="str">
        <f t="shared" si="255"/>
        <v>MERC/CAPEX/2019-2020/0134</v>
      </c>
      <c r="D1474" s="1052">
        <f t="shared" si="255"/>
        <v>43595</v>
      </c>
      <c r="E1474" s="1152">
        <f t="shared" si="255"/>
        <v>9.5522800000000014</v>
      </c>
      <c r="F1474" s="1135">
        <f t="shared" si="247"/>
        <v>4.5999999999999996</v>
      </c>
      <c r="G1474" s="1135">
        <f t="shared" si="248"/>
        <v>4.5999999999999996</v>
      </c>
      <c r="H1474" s="1146">
        <f t="shared" si="251"/>
        <v>0</v>
      </c>
      <c r="I1474" s="1147">
        <v>0</v>
      </c>
      <c r="J1474" s="1147">
        <v>0</v>
      </c>
      <c r="K1474" s="1146"/>
      <c r="L1474" s="1146"/>
      <c r="M1474" s="1146">
        <f t="shared" si="256"/>
        <v>0</v>
      </c>
      <c r="N1474" s="1146">
        <f t="shared" si="253"/>
        <v>0</v>
      </c>
      <c r="O1474" s="1148">
        <f t="shared" si="249"/>
        <v>0</v>
      </c>
      <c r="P1474" s="1054">
        <f t="shared" si="250"/>
        <v>0</v>
      </c>
    </row>
    <row r="1475" spans="1:16" outlineLevel="1" x14ac:dyDescent="0.25">
      <c r="A1475" s="1137">
        <f t="shared" si="255"/>
        <v>0</v>
      </c>
      <c r="B1475" s="1138" t="str">
        <f t="shared" si="255"/>
        <v>IDC</v>
      </c>
      <c r="C1475" s="1137" t="str">
        <f t="shared" si="255"/>
        <v>MERC/CAPEX/2019-2020/0134</v>
      </c>
      <c r="D1475" s="1053">
        <f t="shared" si="255"/>
        <v>43595</v>
      </c>
      <c r="E1475" s="1139">
        <f t="shared" si="255"/>
        <v>0.6</v>
      </c>
      <c r="F1475" s="1135">
        <f t="shared" si="247"/>
        <v>0</v>
      </c>
      <c r="G1475" s="1135">
        <f t="shared" si="248"/>
        <v>0</v>
      </c>
      <c r="H1475" s="1140">
        <f t="shared" si="251"/>
        <v>0</v>
      </c>
      <c r="I1475" s="1135">
        <v>0</v>
      </c>
      <c r="J1475" s="1135">
        <v>0</v>
      </c>
      <c r="K1475" s="1140"/>
      <c r="L1475" s="1140"/>
      <c r="M1475" s="1140">
        <f t="shared" si="256"/>
        <v>0</v>
      </c>
      <c r="N1475" s="1140">
        <f t="shared" si="253"/>
        <v>0</v>
      </c>
      <c r="O1475" s="1148">
        <f t="shared" si="249"/>
        <v>0</v>
      </c>
      <c r="P1475" s="1054">
        <f t="shared" si="250"/>
        <v>0</v>
      </c>
    </row>
    <row r="1476" spans="1:16" ht="29" outlineLevel="1" x14ac:dyDescent="0.25">
      <c r="A1476" s="1131">
        <f t="shared" si="255"/>
        <v>13</v>
      </c>
      <c r="B1476" s="1132" t="str">
        <f t="shared" si="255"/>
        <v>Refurbishment of 24 KV Generator Circuit Breakers (ABB Make) for four units at stage-IV, KGSC, Pophali</v>
      </c>
      <c r="C1476" s="1131" t="str">
        <f t="shared" si="255"/>
        <v>MERC/CAPEX/2019-2020/388</v>
      </c>
      <c r="D1476" s="1133">
        <f t="shared" si="255"/>
        <v>43664</v>
      </c>
      <c r="E1476" s="1134">
        <f t="shared" si="255"/>
        <v>10.572639999999998</v>
      </c>
      <c r="F1476" s="1135">
        <f t="shared" si="247"/>
        <v>0</v>
      </c>
      <c r="G1476" s="1135">
        <f t="shared" si="248"/>
        <v>0</v>
      </c>
      <c r="H1476" s="1140">
        <f t="shared" si="251"/>
        <v>0</v>
      </c>
      <c r="I1476" s="1135">
        <v>0</v>
      </c>
      <c r="J1476" s="1135">
        <v>0</v>
      </c>
      <c r="K1476" s="1140"/>
      <c r="L1476" s="1140"/>
      <c r="M1476" s="1140">
        <f t="shared" si="256"/>
        <v>0</v>
      </c>
      <c r="N1476" s="1140">
        <f t="shared" si="253"/>
        <v>0</v>
      </c>
      <c r="O1476" s="1148">
        <f t="shared" si="249"/>
        <v>0</v>
      </c>
      <c r="P1476" s="1054">
        <f t="shared" si="250"/>
        <v>0</v>
      </c>
    </row>
    <row r="1477" spans="1:16" ht="29" outlineLevel="1" x14ac:dyDescent="0.25">
      <c r="A1477" s="1151">
        <f t="shared" si="255"/>
        <v>13.1</v>
      </c>
      <c r="B1477" s="1160" t="str">
        <f t="shared" si="255"/>
        <v>Supply  spares for 24KV Generator Circuit Breaker System refurbishment (For 4 Units)</v>
      </c>
      <c r="C1477" s="1151" t="str">
        <f t="shared" si="255"/>
        <v>MERC/CAPEX/2019-2020/388</v>
      </c>
      <c r="D1477" s="1052">
        <f t="shared" si="255"/>
        <v>43664</v>
      </c>
      <c r="E1477" s="1152">
        <f t="shared" si="255"/>
        <v>6.5702399999999992</v>
      </c>
      <c r="F1477" s="1135">
        <f t="shared" si="247"/>
        <v>6.5421399999999998</v>
      </c>
      <c r="G1477" s="1135">
        <f t="shared" si="248"/>
        <v>6.5421399999999998</v>
      </c>
      <c r="H1477" s="1146">
        <f t="shared" si="251"/>
        <v>0</v>
      </c>
      <c r="I1477" s="1147">
        <v>0</v>
      </c>
      <c r="J1477" s="1147">
        <v>0</v>
      </c>
      <c r="K1477" s="1146"/>
      <c r="L1477" s="1146"/>
      <c r="M1477" s="1146">
        <f t="shared" si="256"/>
        <v>0</v>
      </c>
      <c r="N1477" s="1146">
        <f t="shared" si="253"/>
        <v>0</v>
      </c>
      <c r="O1477" s="1148">
        <f t="shared" si="249"/>
        <v>0</v>
      </c>
      <c r="P1477" s="1054">
        <f t="shared" si="250"/>
        <v>0</v>
      </c>
    </row>
    <row r="1478" spans="1:16" ht="72.5" outlineLevel="1" x14ac:dyDescent="0.25">
      <c r="A1478" s="1151">
        <f t="shared" si="255"/>
        <v>13.2</v>
      </c>
      <c r="B1478" s="1160" t="str">
        <f t="shared" si="255"/>
        <v>Supervision charges for 24 KV Generator Circuit Breaker System Unit. Preparation charges, Travel &amp; transportation charges, local conveyance.
 Lumpsum rental charges of necessary tools &amp; tackles required during O/H work charges</v>
      </c>
      <c r="C1478" s="1151" t="str">
        <f t="shared" si="255"/>
        <v>MERC/CAPEX/2019-2020/388</v>
      </c>
      <c r="D1478" s="1052">
        <f t="shared" si="255"/>
        <v>43664</v>
      </c>
      <c r="E1478" s="1152">
        <f t="shared" si="255"/>
        <v>3.8703999999999996</v>
      </c>
      <c r="F1478" s="1135">
        <f t="shared" si="247"/>
        <v>3.8216000000000001</v>
      </c>
      <c r="G1478" s="1135">
        <f t="shared" si="248"/>
        <v>3.8216000000000001</v>
      </c>
      <c r="H1478" s="1146">
        <f t="shared" si="251"/>
        <v>0</v>
      </c>
      <c r="I1478" s="1147">
        <v>0</v>
      </c>
      <c r="J1478" s="1147">
        <v>0</v>
      </c>
      <c r="K1478" s="1146"/>
      <c r="L1478" s="1146"/>
      <c r="M1478" s="1146">
        <f t="shared" si="256"/>
        <v>0</v>
      </c>
      <c r="N1478" s="1146">
        <f t="shared" si="253"/>
        <v>0</v>
      </c>
      <c r="O1478" s="1148">
        <f t="shared" si="249"/>
        <v>0</v>
      </c>
      <c r="P1478" s="1054">
        <f t="shared" si="250"/>
        <v>0</v>
      </c>
    </row>
    <row r="1479" spans="1:16" outlineLevel="1" x14ac:dyDescent="0.25">
      <c r="A1479" s="1137">
        <f t="shared" ref="A1479:E1494" si="257">A1276</f>
        <v>0</v>
      </c>
      <c r="B1479" s="1161" t="str">
        <f t="shared" si="257"/>
        <v>IDC</v>
      </c>
      <c r="C1479" s="1137" t="str">
        <f t="shared" si="257"/>
        <v>MERC/CAPEX/2019-2020/388</v>
      </c>
      <c r="D1479" s="1053">
        <f t="shared" si="257"/>
        <v>43664</v>
      </c>
      <c r="E1479" s="1139">
        <f t="shared" si="257"/>
        <v>0.13200000000000001</v>
      </c>
      <c r="F1479" s="1135">
        <f t="shared" si="247"/>
        <v>0</v>
      </c>
      <c r="G1479" s="1135">
        <f t="shared" si="248"/>
        <v>0</v>
      </c>
      <c r="H1479" s="1140">
        <f t="shared" si="251"/>
        <v>0</v>
      </c>
      <c r="I1479" s="1135">
        <v>0</v>
      </c>
      <c r="J1479" s="1135">
        <v>0</v>
      </c>
      <c r="K1479" s="1140"/>
      <c r="L1479" s="1140"/>
      <c r="M1479" s="1140">
        <f t="shared" si="256"/>
        <v>0</v>
      </c>
      <c r="N1479" s="1140">
        <f t="shared" si="253"/>
        <v>0</v>
      </c>
      <c r="O1479" s="1148">
        <f t="shared" si="249"/>
        <v>0</v>
      </c>
      <c r="P1479" s="1054">
        <f t="shared" si="250"/>
        <v>0</v>
      </c>
    </row>
    <row r="1480" spans="1:16" ht="29" outlineLevel="1" x14ac:dyDescent="0.25">
      <c r="A1480" s="1131">
        <f t="shared" si="257"/>
        <v>15</v>
      </c>
      <c r="B1480" s="1132" t="str">
        <f t="shared" si="257"/>
        <v>Up-gradation of Excitation system at Stage-I&amp;II, PLC &amp; SCADA system at Stage-II and DG Set at Stage-IV at KGSC, Pophali</v>
      </c>
      <c r="C1480" s="1131" t="str">
        <f t="shared" si="257"/>
        <v>MERC/CAPEX/2019-2020/800</v>
      </c>
      <c r="D1480" s="1133">
        <f t="shared" si="257"/>
        <v>43735</v>
      </c>
      <c r="E1480" s="1134">
        <f t="shared" si="257"/>
        <v>9.8630000000000013</v>
      </c>
      <c r="F1480" s="1135">
        <f t="shared" si="247"/>
        <v>0</v>
      </c>
      <c r="G1480" s="1135">
        <f t="shared" si="248"/>
        <v>0</v>
      </c>
      <c r="H1480" s="1140">
        <f t="shared" si="251"/>
        <v>0</v>
      </c>
      <c r="I1480" s="1135">
        <v>0</v>
      </c>
      <c r="J1480" s="1135">
        <v>0</v>
      </c>
      <c r="K1480" s="1140"/>
      <c r="L1480" s="1140"/>
      <c r="M1480" s="1140">
        <f t="shared" si="256"/>
        <v>0</v>
      </c>
      <c r="N1480" s="1140">
        <f t="shared" si="253"/>
        <v>0</v>
      </c>
      <c r="O1480" s="1148">
        <f t="shared" si="249"/>
        <v>0</v>
      </c>
      <c r="P1480" s="1054">
        <f t="shared" si="250"/>
        <v>0</v>
      </c>
    </row>
    <row r="1481" spans="1:16" ht="29" outlineLevel="1" x14ac:dyDescent="0.25">
      <c r="A1481" s="1151">
        <f t="shared" si="257"/>
        <v>15.1</v>
      </c>
      <c r="B1481" s="1157" t="str">
        <f t="shared" si="257"/>
        <v>Up gradation of Stage-I&amp;II(4x70MW+4x80 MW) Static Semipol Excitation System with Latest Advanced Excitation System</v>
      </c>
      <c r="C1481" s="1151" t="str">
        <f t="shared" si="257"/>
        <v>MERC/CAPEX/2019-2020/800</v>
      </c>
      <c r="D1481" s="1052">
        <f t="shared" si="257"/>
        <v>43735</v>
      </c>
      <c r="E1481" s="1152">
        <f t="shared" si="257"/>
        <v>9.8630000000000013</v>
      </c>
      <c r="F1481" s="1135">
        <f t="shared" si="247"/>
        <v>5.7629999999999999</v>
      </c>
      <c r="G1481" s="1135">
        <f t="shared" si="248"/>
        <v>5.76</v>
      </c>
      <c r="H1481" s="1146">
        <f t="shared" si="251"/>
        <v>3.0000000000001137E-3</v>
      </c>
      <c r="I1481" s="1147">
        <v>0</v>
      </c>
      <c r="J1481" s="1147">
        <v>0</v>
      </c>
      <c r="K1481" s="1146"/>
      <c r="L1481" s="1146"/>
      <c r="M1481" s="1146">
        <f t="shared" si="256"/>
        <v>0</v>
      </c>
      <c r="N1481" s="1146">
        <f t="shared" si="253"/>
        <v>3.0000000000001137E-3</v>
      </c>
      <c r="O1481" s="1148">
        <f t="shared" si="249"/>
        <v>0</v>
      </c>
      <c r="P1481" s="1054">
        <f t="shared" si="250"/>
        <v>0</v>
      </c>
    </row>
    <row r="1482" spans="1:16" ht="29" outlineLevel="1" x14ac:dyDescent="0.25">
      <c r="A1482" s="1151">
        <f t="shared" si="257"/>
        <v>15.2</v>
      </c>
      <c r="B1482" s="1157" t="str">
        <f t="shared" si="257"/>
        <v>Up gradation of existing unit PLC and SCADA automation of 4x80 MW Koyna stage-II units</v>
      </c>
      <c r="C1482" s="1151" t="str">
        <f t="shared" si="257"/>
        <v>MERC/CAPEX/2019-2020/800</v>
      </c>
      <c r="D1482" s="1052">
        <f t="shared" si="257"/>
        <v>43735</v>
      </c>
      <c r="E1482" s="1152">
        <f t="shared" si="257"/>
        <v>4.2320000000000002</v>
      </c>
      <c r="F1482" s="1135">
        <f t="shared" si="247"/>
        <v>4.3</v>
      </c>
      <c r="G1482" s="1135">
        <f t="shared" si="248"/>
        <v>4.3</v>
      </c>
      <c r="H1482" s="1146">
        <f t="shared" si="251"/>
        <v>0</v>
      </c>
      <c r="I1482" s="1147">
        <v>0</v>
      </c>
      <c r="J1482" s="1147">
        <v>0</v>
      </c>
      <c r="K1482" s="1146"/>
      <c r="L1482" s="1146"/>
      <c r="M1482" s="1146">
        <f t="shared" si="256"/>
        <v>0</v>
      </c>
      <c r="N1482" s="1146">
        <f t="shared" si="253"/>
        <v>0</v>
      </c>
      <c r="O1482" s="1148">
        <f t="shared" si="249"/>
        <v>0</v>
      </c>
      <c r="P1482" s="1054">
        <f t="shared" si="250"/>
        <v>0</v>
      </c>
    </row>
    <row r="1483" spans="1:16" outlineLevel="1" x14ac:dyDescent="0.25">
      <c r="A1483" s="1151">
        <f t="shared" si="257"/>
        <v>15.3</v>
      </c>
      <c r="B1483" s="1157" t="str">
        <f t="shared" si="257"/>
        <v>Up gradation of one 1500 KVA DG set, at KGSC, Stage-IV</v>
      </c>
      <c r="C1483" s="1151" t="str">
        <f t="shared" si="257"/>
        <v>MERC/CAPEX/2019-2020/800</v>
      </c>
      <c r="D1483" s="1052">
        <f t="shared" si="257"/>
        <v>43735</v>
      </c>
      <c r="E1483" s="1152">
        <f t="shared" si="257"/>
        <v>1.6</v>
      </c>
      <c r="F1483" s="1135">
        <f t="shared" si="247"/>
        <v>1.81</v>
      </c>
      <c r="G1483" s="1135">
        <f t="shared" si="248"/>
        <v>1.81</v>
      </c>
      <c r="H1483" s="1146">
        <f t="shared" si="251"/>
        <v>0</v>
      </c>
      <c r="I1483" s="1147">
        <v>0</v>
      </c>
      <c r="J1483" s="1147">
        <v>0</v>
      </c>
      <c r="K1483" s="1146"/>
      <c r="L1483" s="1146"/>
      <c r="M1483" s="1146">
        <f t="shared" si="256"/>
        <v>0</v>
      </c>
      <c r="N1483" s="1146">
        <f t="shared" si="253"/>
        <v>0</v>
      </c>
      <c r="O1483" s="1148">
        <f t="shared" si="249"/>
        <v>0</v>
      </c>
      <c r="P1483" s="1054">
        <f t="shared" si="250"/>
        <v>0</v>
      </c>
    </row>
    <row r="1484" spans="1:16" outlineLevel="1" x14ac:dyDescent="0.25">
      <c r="A1484" s="1137">
        <f t="shared" si="257"/>
        <v>0</v>
      </c>
      <c r="B1484" s="1138" t="str">
        <f t="shared" si="257"/>
        <v>IDC</v>
      </c>
      <c r="C1484" s="1137" t="str">
        <f t="shared" si="257"/>
        <v>MERC/CAPEX/2019-2020/800</v>
      </c>
      <c r="D1484" s="1053">
        <f t="shared" si="257"/>
        <v>43735</v>
      </c>
      <c r="E1484" s="1139">
        <f t="shared" si="257"/>
        <v>1.103</v>
      </c>
      <c r="F1484" s="1135">
        <f t="shared" si="247"/>
        <v>0</v>
      </c>
      <c r="G1484" s="1135">
        <f t="shared" si="248"/>
        <v>0</v>
      </c>
      <c r="H1484" s="1140">
        <f t="shared" si="251"/>
        <v>0</v>
      </c>
      <c r="I1484" s="1135">
        <v>0</v>
      </c>
      <c r="J1484" s="1135">
        <v>0</v>
      </c>
      <c r="K1484" s="1140"/>
      <c r="L1484" s="1140"/>
      <c r="M1484" s="1140">
        <f t="shared" si="256"/>
        <v>0</v>
      </c>
      <c r="N1484" s="1140">
        <f t="shared" si="253"/>
        <v>0</v>
      </c>
      <c r="O1484" s="1148">
        <f t="shared" si="249"/>
        <v>0</v>
      </c>
      <c r="P1484" s="1054">
        <f t="shared" si="250"/>
        <v>0</v>
      </c>
    </row>
    <row r="1485" spans="1:16" ht="29" outlineLevel="1" x14ac:dyDescent="0.25">
      <c r="A1485" s="1131">
        <f t="shared" si="257"/>
        <v>17</v>
      </c>
      <c r="B1485" s="1132" t="str">
        <f t="shared" si="257"/>
        <v>Repair works in Emergency Valve Tunnel (EVT) and surge well at Stage I/II, KGSC, Pophali</v>
      </c>
      <c r="C1485" s="1131" t="str">
        <f t="shared" si="257"/>
        <v>MERC/CAPEX/2020-2021/WFH/18</v>
      </c>
      <c r="D1485" s="1133">
        <f t="shared" si="257"/>
        <v>44001</v>
      </c>
      <c r="E1485" s="1134">
        <f t="shared" si="257"/>
        <v>28.037129999999998</v>
      </c>
      <c r="F1485" s="1135">
        <f t="shared" si="247"/>
        <v>0</v>
      </c>
      <c r="G1485" s="1135">
        <f t="shared" si="248"/>
        <v>0</v>
      </c>
      <c r="H1485" s="1140">
        <f t="shared" si="251"/>
        <v>0</v>
      </c>
      <c r="I1485" s="1135">
        <v>0</v>
      </c>
      <c r="J1485" s="1135">
        <v>0</v>
      </c>
      <c r="K1485" s="1140"/>
      <c r="L1485" s="1140"/>
      <c r="M1485" s="1140">
        <f t="shared" si="256"/>
        <v>0</v>
      </c>
      <c r="N1485" s="1140">
        <f t="shared" si="253"/>
        <v>0</v>
      </c>
      <c r="O1485" s="1148">
        <f t="shared" si="249"/>
        <v>0</v>
      </c>
      <c r="P1485" s="1054">
        <f t="shared" si="250"/>
        <v>0</v>
      </c>
    </row>
    <row r="1486" spans="1:16" ht="29" outlineLevel="1" x14ac:dyDescent="0.25">
      <c r="A1486" s="1151">
        <f t="shared" si="257"/>
        <v>17.100000000000001</v>
      </c>
      <c r="B1486" s="1157" t="str">
        <f t="shared" si="257"/>
        <v>Sealing and stabilization of EVT Tunnel left side wall and carven portion of EVT and Ventilation Tunnel.</v>
      </c>
      <c r="C1486" s="1151" t="str">
        <f t="shared" si="257"/>
        <v>MERC/CAPEX/2020-2021/WFH/18</v>
      </c>
      <c r="D1486" s="1052">
        <f t="shared" si="257"/>
        <v>44001</v>
      </c>
      <c r="E1486" s="1152">
        <f t="shared" si="257"/>
        <v>8.3069639999999989</v>
      </c>
      <c r="F1486" s="1135">
        <f t="shared" si="247"/>
        <v>19.573117</v>
      </c>
      <c r="G1486" s="1135">
        <f t="shared" si="248"/>
        <v>18.03</v>
      </c>
      <c r="H1486" s="1146">
        <f t="shared" si="251"/>
        <v>1.5431169999999987</v>
      </c>
      <c r="I1486" s="1147">
        <v>0</v>
      </c>
      <c r="J1486" s="1147">
        <v>0</v>
      </c>
      <c r="K1486" s="1146"/>
      <c r="L1486" s="1146"/>
      <c r="M1486" s="1146">
        <f t="shared" si="256"/>
        <v>0</v>
      </c>
      <c r="N1486" s="1146">
        <f t="shared" si="253"/>
        <v>1.5431169999999987</v>
      </c>
      <c r="O1486" s="1148">
        <f t="shared" si="249"/>
        <v>0</v>
      </c>
      <c r="P1486" s="1054">
        <f t="shared" si="250"/>
        <v>0</v>
      </c>
    </row>
    <row r="1487" spans="1:16" ht="29" outlineLevel="1" x14ac:dyDescent="0.25">
      <c r="A1487" s="1151">
        <f t="shared" si="257"/>
        <v>17.2</v>
      </c>
      <c r="B1487" s="1157" t="str">
        <f t="shared" si="257"/>
        <v>Structural Strengthening and Sealing Cracks and Cavities in Surge Shaft RCC Staining Wall from inside</v>
      </c>
      <c r="C1487" s="1151" t="str">
        <f t="shared" si="257"/>
        <v>MERC/CAPEX/2020-2021/WFH/18</v>
      </c>
      <c r="D1487" s="1052">
        <f t="shared" si="257"/>
        <v>44001</v>
      </c>
      <c r="E1487" s="1152">
        <f t="shared" si="257"/>
        <v>18.660166</v>
      </c>
      <c r="F1487" s="1135">
        <f t="shared" si="247"/>
        <v>0.38750000000000001</v>
      </c>
      <c r="G1487" s="1135">
        <f t="shared" si="248"/>
        <v>0</v>
      </c>
      <c r="H1487" s="1146">
        <f t="shared" si="251"/>
        <v>0.38750000000000001</v>
      </c>
      <c r="I1487" s="1147">
        <v>0</v>
      </c>
      <c r="J1487" s="1147">
        <v>0</v>
      </c>
      <c r="K1487" s="1146"/>
      <c r="L1487" s="1146"/>
      <c r="M1487" s="1146">
        <f t="shared" si="256"/>
        <v>0</v>
      </c>
      <c r="N1487" s="1146">
        <f t="shared" si="253"/>
        <v>0.38750000000000001</v>
      </c>
      <c r="O1487" s="1148">
        <f t="shared" si="249"/>
        <v>0</v>
      </c>
      <c r="P1487" s="1054">
        <f t="shared" si="250"/>
        <v>0</v>
      </c>
    </row>
    <row r="1488" spans="1:16" outlineLevel="1" x14ac:dyDescent="0.25">
      <c r="A1488" s="1137">
        <f t="shared" si="257"/>
        <v>0</v>
      </c>
      <c r="B1488" s="1138" t="str">
        <f t="shared" si="257"/>
        <v>IDC</v>
      </c>
      <c r="C1488" s="1137" t="str">
        <f t="shared" si="257"/>
        <v>MERC/CAPEX/2020-2021/WFH/18</v>
      </c>
      <c r="D1488" s="1053">
        <f t="shared" si="257"/>
        <v>44001</v>
      </c>
      <c r="E1488" s="1139">
        <f t="shared" si="257"/>
        <v>1.07</v>
      </c>
      <c r="F1488" s="1135">
        <f t="shared" si="247"/>
        <v>0</v>
      </c>
      <c r="G1488" s="1135">
        <f t="shared" si="248"/>
        <v>0</v>
      </c>
      <c r="H1488" s="1140">
        <f t="shared" si="251"/>
        <v>0</v>
      </c>
      <c r="I1488" s="1135">
        <v>0</v>
      </c>
      <c r="J1488" s="1135">
        <v>0</v>
      </c>
      <c r="K1488" s="1140"/>
      <c r="L1488" s="1140"/>
      <c r="M1488" s="1140">
        <f t="shared" si="256"/>
        <v>0</v>
      </c>
      <c r="N1488" s="1140">
        <f t="shared" si="253"/>
        <v>0</v>
      </c>
      <c r="O1488" s="1148">
        <f t="shared" si="249"/>
        <v>0</v>
      </c>
      <c r="P1488" s="1054">
        <f t="shared" si="250"/>
        <v>0</v>
      </c>
    </row>
    <row r="1489" spans="1:16" ht="29" outlineLevel="1" x14ac:dyDescent="0.25">
      <c r="A1489" s="1131" t="str">
        <f t="shared" si="257"/>
        <v>HO
DPR-8</v>
      </c>
      <c r="B1489" s="1132" t="str">
        <f t="shared" si="257"/>
        <v>Replacement of Fire Tenders at Various Power Stations of Mahagenco</v>
      </c>
      <c r="C1489" s="1131" t="str">
        <f t="shared" si="257"/>
        <v>MERC/CAPEX/20172018/4653</v>
      </c>
      <c r="D1489" s="1133">
        <f t="shared" si="257"/>
        <v>43052</v>
      </c>
      <c r="E1489" s="1134">
        <f t="shared" si="257"/>
        <v>1.25</v>
      </c>
      <c r="F1489" s="1135">
        <f t="shared" si="247"/>
        <v>0</v>
      </c>
      <c r="G1489" s="1135">
        <f t="shared" si="248"/>
        <v>0</v>
      </c>
      <c r="H1489" s="1140">
        <f t="shared" si="251"/>
        <v>0</v>
      </c>
      <c r="I1489" s="1135">
        <v>0</v>
      </c>
      <c r="J1489" s="1135">
        <v>0</v>
      </c>
      <c r="K1489" s="1140"/>
      <c r="L1489" s="1140"/>
      <c r="M1489" s="1140">
        <f t="shared" si="256"/>
        <v>0</v>
      </c>
      <c r="N1489" s="1140">
        <f t="shared" si="253"/>
        <v>0</v>
      </c>
      <c r="O1489" s="1148">
        <f t="shared" si="249"/>
        <v>0</v>
      </c>
      <c r="P1489" s="1054">
        <f t="shared" si="250"/>
        <v>0</v>
      </c>
    </row>
    <row r="1490" spans="1:16" ht="29" outlineLevel="1" x14ac:dyDescent="0.25">
      <c r="A1490" s="1137" t="str">
        <f t="shared" si="257"/>
        <v>HO
DPR-8.1</v>
      </c>
      <c r="B1490" s="1138" t="str">
        <f t="shared" si="257"/>
        <v>Advance Multipurpose Fire Tender</v>
      </c>
      <c r="C1490" s="1137" t="str">
        <f t="shared" si="257"/>
        <v>MERC/CAPEX/20172018/4653</v>
      </c>
      <c r="D1490" s="1053">
        <f t="shared" si="257"/>
        <v>43052</v>
      </c>
      <c r="E1490" s="1139">
        <f t="shared" si="257"/>
        <v>0</v>
      </c>
      <c r="F1490" s="1135">
        <f t="shared" si="247"/>
        <v>0</v>
      </c>
      <c r="G1490" s="1135">
        <f t="shared" si="248"/>
        <v>0</v>
      </c>
      <c r="H1490" s="1140">
        <f t="shared" si="251"/>
        <v>0</v>
      </c>
      <c r="I1490" s="1135">
        <v>0</v>
      </c>
      <c r="J1490" s="1135">
        <v>0</v>
      </c>
      <c r="K1490" s="1140"/>
      <c r="L1490" s="1140"/>
      <c r="M1490" s="1140">
        <f t="shared" si="256"/>
        <v>0</v>
      </c>
      <c r="N1490" s="1140">
        <f t="shared" si="253"/>
        <v>0</v>
      </c>
      <c r="O1490" s="1148">
        <f t="shared" si="249"/>
        <v>0</v>
      </c>
      <c r="P1490" s="1054">
        <f t="shared" si="250"/>
        <v>0</v>
      </c>
    </row>
    <row r="1491" spans="1:16" ht="29" outlineLevel="1" x14ac:dyDescent="0.25">
      <c r="A1491" s="1137" t="str">
        <f t="shared" si="257"/>
        <v>HO
DPR-8.2</v>
      </c>
      <c r="B1491" s="1138" t="str">
        <f t="shared" si="257"/>
        <v>Normal Multipurpose Fire Tender</v>
      </c>
      <c r="C1491" s="1137" t="str">
        <f t="shared" si="257"/>
        <v>MERC/CAPEX/20172018/4653</v>
      </c>
      <c r="D1491" s="1053">
        <f t="shared" si="257"/>
        <v>43052</v>
      </c>
      <c r="E1491" s="1139">
        <f t="shared" si="257"/>
        <v>1.25</v>
      </c>
      <c r="F1491" s="1135">
        <f t="shared" si="247"/>
        <v>0</v>
      </c>
      <c r="G1491" s="1135">
        <f t="shared" si="248"/>
        <v>0</v>
      </c>
      <c r="H1491" s="1140">
        <f t="shared" si="251"/>
        <v>0</v>
      </c>
      <c r="I1491" s="1135">
        <v>0</v>
      </c>
      <c r="J1491" s="1135">
        <v>0</v>
      </c>
      <c r="K1491" s="1140"/>
      <c r="L1491" s="1140"/>
      <c r="M1491" s="1140">
        <f t="shared" si="256"/>
        <v>0</v>
      </c>
      <c r="N1491" s="1140">
        <f t="shared" si="253"/>
        <v>0</v>
      </c>
      <c r="O1491" s="1148">
        <f t="shared" si="249"/>
        <v>0</v>
      </c>
      <c r="P1491" s="1054">
        <f t="shared" si="250"/>
        <v>0</v>
      </c>
    </row>
    <row r="1492" spans="1:16" outlineLevel="1" x14ac:dyDescent="0.25">
      <c r="A1492" s="1137">
        <f t="shared" si="257"/>
        <v>0</v>
      </c>
      <c r="B1492" s="1138" t="str">
        <f t="shared" si="257"/>
        <v>IDC</v>
      </c>
      <c r="C1492" s="1137" t="str">
        <f t="shared" si="257"/>
        <v>MERC/CAPEX/20172018/4653</v>
      </c>
      <c r="D1492" s="1053">
        <f t="shared" si="257"/>
        <v>43052</v>
      </c>
      <c r="E1492" s="1139">
        <f t="shared" si="257"/>
        <v>0</v>
      </c>
      <c r="F1492" s="1135">
        <f t="shared" si="247"/>
        <v>0</v>
      </c>
      <c r="G1492" s="1135">
        <f t="shared" si="248"/>
        <v>0</v>
      </c>
      <c r="H1492" s="1140">
        <f t="shared" si="251"/>
        <v>0</v>
      </c>
      <c r="I1492" s="1135">
        <v>0</v>
      </c>
      <c r="J1492" s="1135">
        <v>0</v>
      </c>
      <c r="K1492" s="1140"/>
      <c r="L1492" s="1140"/>
      <c r="M1492" s="1140">
        <f t="shared" si="256"/>
        <v>0</v>
      </c>
      <c r="N1492" s="1140">
        <f t="shared" si="253"/>
        <v>0</v>
      </c>
      <c r="O1492" s="1148">
        <f t="shared" si="249"/>
        <v>0</v>
      </c>
      <c r="P1492" s="1054">
        <f t="shared" si="250"/>
        <v>0</v>
      </c>
    </row>
    <row r="1493" spans="1:16" ht="43.5" outlineLevel="1" x14ac:dyDescent="0.25">
      <c r="A1493" s="1131">
        <f t="shared" si="257"/>
        <v>18</v>
      </c>
      <c r="B1493" s="1132" t="str">
        <f t="shared" si="257"/>
        <v>Refurbishment of cooling and drainage water system along with replacement of 5 no's of cooling water pumps by new stage -IV KGSC Pophali</v>
      </c>
      <c r="C1493" s="1131" t="str">
        <f t="shared" si="257"/>
        <v>MERC/CAPEX/2023-2024/MSPGCL/0201</v>
      </c>
      <c r="D1493" s="1133">
        <f t="shared" si="257"/>
        <v>45372</v>
      </c>
      <c r="E1493" s="1134">
        <f t="shared" si="257"/>
        <v>0</v>
      </c>
      <c r="F1493" s="1135">
        <f t="shared" si="247"/>
        <v>0</v>
      </c>
      <c r="G1493" s="1135">
        <f t="shared" si="248"/>
        <v>0</v>
      </c>
      <c r="H1493" s="1140">
        <f t="shared" si="251"/>
        <v>0</v>
      </c>
      <c r="I1493" s="1135">
        <v>0</v>
      </c>
      <c r="J1493" s="1135">
        <v>0</v>
      </c>
      <c r="K1493" s="1140"/>
      <c r="L1493" s="1140"/>
      <c r="M1493" s="1140">
        <f t="shared" si="256"/>
        <v>0</v>
      </c>
      <c r="N1493" s="1140">
        <f t="shared" si="253"/>
        <v>0</v>
      </c>
      <c r="O1493" s="1148">
        <f t="shared" si="249"/>
        <v>0</v>
      </c>
      <c r="P1493" s="1054">
        <f t="shared" si="250"/>
        <v>0</v>
      </c>
    </row>
    <row r="1494" spans="1:16" ht="43.5" outlineLevel="1" x14ac:dyDescent="0.25">
      <c r="A1494" s="1143">
        <f t="shared" si="257"/>
        <v>0</v>
      </c>
      <c r="B1494" s="1157" t="str">
        <f t="shared" si="257"/>
        <v>Refurbishment of cooling and drainage water system along with replacement of 5 no's of cooling water pumps by new stage -IV KGSC Pophali</v>
      </c>
      <c r="C1494" s="967" t="str">
        <f t="shared" si="257"/>
        <v>MERC/CAPEX/2023-2024/MSPGCL/0201</v>
      </c>
      <c r="D1494" s="1052">
        <f t="shared" si="257"/>
        <v>45372</v>
      </c>
      <c r="E1494" s="1162">
        <f t="shared" si="257"/>
        <v>0</v>
      </c>
      <c r="F1494" s="1135">
        <f t="shared" si="247"/>
        <v>27.83</v>
      </c>
      <c r="G1494" s="1135">
        <f t="shared" si="248"/>
        <v>27.83</v>
      </c>
      <c r="H1494" s="1146">
        <f t="shared" si="251"/>
        <v>0</v>
      </c>
      <c r="I1494" s="1147">
        <v>0</v>
      </c>
      <c r="J1494" s="1147">
        <v>0</v>
      </c>
      <c r="K1494" s="1146"/>
      <c r="L1494" s="1146"/>
      <c r="M1494" s="1146">
        <f t="shared" si="256"/>
        <v>0</v>
      </c>
      <c r="N1494" s="1146">
        <f t="shared" si="253"/>
        <v>0</v>
      </c>
      <c r="O1494" s="1148"/>
      <c r="P1494" s="1054"/>
    </row>
    <row r="1495" spans="1:16" outlineLevel="1" x14ac:dyDescent="0.25">
      <c r="A1495" s="1143">
        <f t="shared" ref="A1495:E1495" si="258">A1292</f>
        <v>0</v>
      </c>
      <c r="B1495" s="1157" t="str">
        <f t="shared" si="258"/>
        <v>IDC</v>
      </c>
      <c r="C1495" s="967" t="str">
        <f t="shared" si="258"/>
        <v>MERC/CAPEX/2023-2024/MSPGCL/0201</v>
      </c>
      <c r="D1495" s="1052">
        <f t="shared" si="258"/>
        <v>45372</v>
      </c>
      <c r="E1495" s="1162">
        <f t="shared" si="258"/>
        <v>0</v>
      </c>
      <c r="F1495" s="1135">
        <f t="shared" ref="F1495" si="259">F1292+I1292</f>
        <v>0</v>
      </c>
      <c r="G1495" s="1135">
        <f t="shared" ref="G1495" si="260">G1292+M1292</f>
        <v>0</v>
      </c>
      <c r="H1495" s="1146">
        <f t="shared" si="251"/>
        <v>0</v>
      </c>
      <c r="I1495" s="1147">
        <v>0</v>
      </c>
      <c r="J1495" s="1147">
        <v>0</v>
      </c>
      <c r="K1495" s="1146"/>
      <c r="L1495" s="1146"/>
      <c r="M1495" s="1146">
        <f t="shared" si="256"/>
        <v>0</v>
      </c>
      <c r="N1495" s="1146">
        <f t="shared" si="253"/>
        <v>0</v>
      </c>
      <c r="O1495" s="1148"/>
      <c r="P1495" s="1054"/>
    </row>
    <row r="1496" spans="1:16" outlineLevel="1" x14ac:dyDescent="0.25">
      <c r="A1496" s="967"/>
      <c r="B1496" s="968"/>
      <c r="C1496" s="967"/>
      <c r="D1496" s="1052"/>
      <c r="E1496" s="1162"/>
      <c r="F1496" s="1146"/>
      <c r="G1496" s="1146"/>
      <c r="H1496" s="1146"/>
      <c r="I1496" s="1147">
        <v>0</v>
      </c>
      <c r="J1496" s="1147">
        <v>0</v>
      </c>
      <c r="K1496" s="1146"/>
      <c r="L1496" s="1146"/>
      <c r="M1496" s="1146"/>
      <c r="N1496" s="1146"/>
      <c r="O1496" s="1148"/>
      <c r="P1496" s="1054"/>
    </row>
    <row r="1497" spans="1:16" outlineLevel="1" x14ac:dyDescent="0.25">
      <c r="A1497" s="967">
        <f t="shared" ref="A1497:E1512" si="261">A1294</f>
        <v>0</v>
      </c>
      <c r="B1497" s="974" t="str">
        <f t="shared" si="261"/>
        <v>(ii) Yet to be submitted to MERC</v>
      </c>
      <c r="C1497" s="967">
        <f t="shared" si="261"/>
        <v>0</v>
      </c>
      <c r="D1497" s="1052" t="str">
        <f t="shared" si="261"/>
        <v>-</v>
      </c>
      <c r="E1497" s="1162">
        <f t="shared" si="261"/>
        <v>0</v>
      </c>
      <c r="F1497" s="1146">
        <f>F1294+I1294</f>
        <v>0</v>
      </c>
      <c r="G1497" s="1146">
        <f>G1294+M1294</f>
        <v>0</v>
      </c>
      <c r="H1497" s="1146">
        <f t="shared" ref="H1497:H1523" si="262">F1497-G1497</f>
        <v>0</v>
      </c>
      <c r="I1497" s="1147">
        <v>0</v>
      </c>
      <c r="J1497" s="1147">
        <v>0</v>
      </c>
      <c r="K1497" s="1146"/>
      <c r="L1497" s="1146"/>
      <c r="M1497" s="1146">
        <f t="shared" ref="M1497:M1523" si="263">SUM(J1497:L1497)</f>
        <v>0</v>
      </c>
      <c r="N1497" s="1146">
        <f t="shared" ref="N1497:N1523" si="264">H1497+I1497-M1497</f>
        <v>0</v>
      </c>
    </row>
    <row r="1498" spans="1:16" ht="29" outlineLevel="1" x14ac:dyDescent="0.25">
      <c r="A1498" s="1143">
        <f t="shared" si="261"/>
        <v>19</v>
      </c>
      <c r="B1498" s="1142" t="str">
        <f t="shared" si="261"/>
        <v>Refurbishment of GIS T155 as per M4 Schedule at KGSC Stage-IV, Pophali</v>
      </c>
      <c r="C1498" s="1143" t="str">
        <f t="shared" si="261"/>
        <v>Yet to be approved</v>
      </c>
      <c r="D1498" s="1144" t="str">
        <f t="shared" si="261"/>
        <v>-</v>
      </c>
      <c r="E1498" s="1145">
        <f t="shared" si="261"/>
        <v>0</v>
      </c>
      <c r="F1498" s="1146">
        <f>F1295+I1295</f>
        <v>0</v>
      </c>
      <c r="G1498" s="1146">
        <f>G1295+M1295</f>
        <v>0</v>
      </c>
      <c r="H1498" s="1146">
        <f t="shared" si="262"/>
        <v>0</v>
      </c>
      <c r="I1498" s="1147">
        <v>0</v>
      </c>
      <c r="J1498" s="1147">
        <v>0</v>
      </c>
      <c r="K1498" s="1146"/>
      <c r="L1498" s="1146"/>
      <c r="M1498" s="1146">
        <f t="shared" si="263"/>
        <v>0</v>
      </c>
      <c r="N1498" s="1146">
        <f t="shared" si="264"/>
        <v>0</v>
      </c>
    </row>
    <row r="1499" spans="1:16" outlineLevel="1" x14ac:dyDescent="0.25">
      <c r="A1499" s="967">
        <f t="shared" si="261"/>
        <v>19.100000000000001</v>
      </c>
      <c r="B1499" s="968" t="str">
        <f t="shared" si="261"/>
        <v>Refurbishment of GIS T155 as per M4 Schedule at KGSC Stage-IV, Pophali</v>
      </c>
      <c r="C1499" s="967">
        <f t="shared" si="261"/>
        <v>0</v>
      </c>
      <c r="D1499" s="1052" t="str">
        <f t="shared" si="261"/>
        <v>-</v>
      </c>
      <c r="E1499" s="1162">
        <f t="shared" si="261"/>
        <v>0</v>
      </c>
      <c r="F1499" s="1146">
        <f>F1296+I1296</f>
        <v>49.08</v>
      </c>
      <c r="G1499" s="1146">
        <f>G1296+M1296</f>
        <v>49.08</v>
      </c>
      <c r="H1499" s="1146">
        <f t="shared" si="262"/>
        <v>0</v>
      </c>
      <c r="I1499" s="1147">
        <v>0</v>
      </c>
      <c r="J1499" s="1147">
        <v>0</v>
      </c>
      <c r="K1499" s="1146"/>
      <c r="L1499" s="1146"/>
      <c r="M1499" s="1146">
        <f t="shared" si="263"/>
        <v>0</v>
      </c>
      <c r="N1499" s="1146">
        <f t="shared" si="264"/>
        <v>0</v>
      </c>
    </row>
    <row r="1500" spans="1:16" outlineLevel="1" x14ac:dyDescent="0.25">
      <c r="A1500" s="1143">
        <f t="shared" si="261"/>
        <v>20</v>
      </c>
      <c r="B1500" s="1142" t="str">
        <f t="shared" si="261"/>
        <v>Various Civil work as per IB recommendation at KGSC, Pophali</v>
      </c>
      <c r="C1500" s="1143" t="str">
        <f t="shared" si="261"/>
        <v>Yet to be approved</v>
      </c>
      <c r="D1500" s="1144" t="str">
        <f t="shared" si="261"/>
        <v>-</v>
      </c>
      <c r="E1500" s="1145">
        <f t="shared" si="261"/>
        <v>0</v>
      </c>
      <c r="F1500" s="1146">
        <f>F1297+I1297</f>
        <v>0</v>
      </c>
      <c r="G1500" s="1146">
        <f>G1297+M1297</f>
        <v>0</v>
      </c>
      <c r="H1500" s="1146">
        <f t="shared" si="262"/>
        <v>0</v>
      </c>
      <c r="I1500" s="1147">
        <v>0</v>
      </c>
      <c r="J1500" s="1147">
        <v>0</v>
      </c>
      <c r="K1500" s="1146"/>
      <c r="L1500" s="1146"/>
      <c r="M1500" s="1146">
        <f t="shared" si="263"/>
        <v>0</v>
      </c>
      <c r="N1500" s="1146">
        <f t="shared" si="264"/>
        <v>0</v>
      </c>
    </row>
    <row r="1501" spans="1:16" outlineLevel="1" x14ac:dyDescent="0.25">
      <c r="A1501" s="967">
        <f t="shared" si="261"/>
        <v>20.100000000000001</v>
      </c>
      <c r="B1501" s="968" t="str">
        <f t="shared" si="261"/>
        <v>Various Civil work as per IB recommendation at KGSC, Pophali</v>
      </c>
      <c r="C1501" s="967">
        <f t="shared" si="261"/>
        <v>0</v>
      </c>
      <c r="D1501" s="1052" t="str">
        <f t="shared" si="261"/>
        <v>-</v>
      </c>
      <c r="E1501" s="1162">
        <f t="shared" si="261"/>
        <v>0</v>
      </c>
      <c r="F1501" s="1146">
        <f>F1298+I1298</f>
        <v>8.4499999999999993</v>
      </c>
      <c r="G1501" s="1146">
        <f>G1298+M1298</f>
        <v>10.5</v>
      </c>
      <c r="H1501" s="1146">
        <f t="shared" si="262"/>
        <v>-2.0500000000000007</v>
      </c>
      <c r="I1501" s="1147">
        <v>0</v>
      </c>
      <c r="J1501" s="1147">
        <v>0</v>
      </c>
      <c r="K1501" s="1146"/>
      <c r="L1501" s="1146"/>
      <c r="M1501" s="1146">
        <f t="shared" si="263"/>
        <v>0</v>
      </c>
      <c r="N1501" s="1146">
        <f t="shared" si="264"/>
        <v>-2.0500000000000007</v>
      </c>
    </row>
    <row r="1502" spans="1:16" outlineLevel="1" x14ac:dyDescent="0.25">
      <c r="A1502" s="967">
        <f t="shared" si="261"/>
        <v>20.2</v>
      </c>
      <c r="B1502" s="968" t="str">
        <f t="shared" si="261"/>
        <v>construction of chainlink caging along entrance of St-I&amp;II, St-III &amp; St-IV</v>
      </c>
      <c r="C1502" s="967">
        <f t="shared" si="261"/>
        <v>0</v>
      </c>
      <c r="D1502" s="1052" t="str">
        <f t="shared" si="261"/>
        <v>-</v>
      </c>
      <c r="E1502" s="1162">
        <f t="shared" si="261"/>
        <v>0</v>
      </c>
      <c r="F1502" s="1146">
        <f t="shared" ref="F1502:F1565" si="265">F1299+I1299</f>
        <v>6.5299999999999994</v>
      </c>
      <c r="G1502" s="1146">
        <f t="shared" ref="G1502:G1565" si="266">G1299+M1299</f>
        <v>0</v>
      </c>
      <c r="H1502" s="1146">
        <f t="shared" si="262"/>
        <v>6.5299999999999994</v>
      </c>
      <c r="I1502" s="1147">
        <v>0</v>
      </c>
      <c r="J1502" s="1147">
        <v>0</v>
      </c>
      <c r="K1502" s="1146"/>
      <c r="L1502" s="1146"/>
      <c r="M1502" s="1146">
        <f t="shared" si="263"/>
        <v>0</v>
      </c>
      <c r="N1502" s="1146">
        <f t="shared" si="264"/>
        <v>6.5299999999999994</v>
      </c>
    </row>
    <row r="1503" spans="1:16" outlineLevel="1" x14ac:dyDescent="0.25">
      <c r="A1503" s="967">
        <f t="shared" si="261"/>
        <v>21</v>
      </c>
      <c r="B1503" s="968" t="str">
        <f t="shared" si="261"/>
        <v>Stabilization and Mitigation of Landslide Prone Areas at KGSC, Mahagenco, Pophali</v>
      </c>
      <c r="C1503" s="967" t="str">
        <f t="shared" si="261"/>
        <v>Yet to be approved</v>
      </c>
      <c r="D1503" s="1052" t="str">
        <f t="shared" si="261"/>
        <v>-</v>
      </c>
      <c r="E1503" s="1162">
        <f t="shared" si="261"/>
        <v>0</v>
      </c>
      <c r="F1503" s="1146">
        <f t="shared" si="265"/>
        <v>0</v>
      </c>
      <c r="G1503" s="1146">
        <f t="shared" si="266"/>
        <v>0</v>
      </c>
      <c r="H1503" s="1146">
        <f t="shared" si="262"/>
        <v>0</v>
      </c>
      <c r="I1503" s="1147">
        <v>0</v>
      </c>
      <c r="J1503" s="1147">
        <v>0</v>
      </c>
      <c r="K1503" s="1146"/>
      <c r="L1503" s="1146"/>
      <c r="M1503" s="1146">
        <f t="shared" si="263"/>
        <v>0</v>
      </c>
      <c r="N1503" s="1146">
        <f t="shared" si="264"/>
        <v>0</v>
      </c>
    </row>
    <row r="1504" spans="1:16" outlineLevel="1" x14ac:dyDescent="0.25">
      <c r="A1504" s="967">
        <f t="shared" si="261"/>
        <v>21.1</v>
      </c>
      <c r="B1504" s="968" t="str">
        <f t="shared" si="261"/>
        <v>Stabilization and Mitigation of Landslide Prone Areas</v>
      </c>
      <c r="C1504" s="967">
        <f t="shared" si="261"/>
        <v>0</v>
      </c>
      <c r="D1504" s="1052" t="str">
        <f t="shared" si="261"/>
        <v>-</v>
      </c>
      <c r="E1504" s="1162">
        <f t="shared" si="261"/>
        <v>0</v>
      </c>
      <c r="F1504" s="1146">
        <f t="shared" si="265"/>
        <v>22.6</v>
      </c>
      <c r="G1504" s="1146">
        <f t="shared" si="266"/>
        <v>23.6</v>
      </c>
      <c r="H1504" s="1146">
        <f t="shared" si="262"/>
        <v>-1</v>
      </c>
      <c r="I1504" s="1147">
        <v>0</v>
      </c>
      <c r="J1504" s="1147">
        <v>0</v>
      </c>
      <c r="K1504" s="1146"/>
      <c r="L1504" s="1146"/>
      <c r="M1504" s="1146">
        <f t="shared" si="263"/>
        <v>0</v>
      </c>
      <c r="N1504" s="1146">
        <f t="shared" si="264"/>
        <v>-1</v>
      </c>
    </row>
    <row r="1505" spans="1:14" outlineLevel="1" x14ac:dyDescent="0.25">
      <c r="A1505" s="967">
        <f t="shared" si="261"/>
        <v>21.2</v>
      </c>
      <c r="B1505" s="968" t="str">
        <f t="shared" si="261"/>
        <v>Construction of retaining wall</v>
      </c>
      <c r="C1505" s="967">
        <f t="shared" si="261"/>
        <v>0</v>
      </c>
      <c r="D1505" s="1052" t="str">
        <f t="shared" si="261"/>
        <v>-</v>
      </c>
      <c r="E1505" s="1162">
        <f t="shared" si="261"/>
        <v>0</v>
      </c>
      <c r="F1505" s="1146">
        <f t="shared" si="265"/>
        <v>6.9</v>
      </c>
      <c r="G1505" s="1146">
        <f t="shared" si="266"/>
        <v>6.9</v>
      </c>
      <c r="H1505" s="1146">
        <f t="shared" si="262"/>
        <v>0</v>
      </c>
      <c r="I1505" s="1147">
        <v>0</v>
      </c>
      <c r="J1505" s="1147">
        <v>0</v>
      </c>
      <c r="K1505" s="1146"/>
      <c r="L1505" s="1146"/>
      <c r="M1505" s="1146">
        <f t="shared" si="263"/>
        <v>0</v>
      </c>
      <c r="N1505" s="1146">
        <f t="shared" si="264"/>
        <v>0</v>
      </c>
    </row>
    <row r="1506" spans="1:14" outlineLevel="1" x14ac:dyDescent="0.25">
      <c r="A1506" s="967">
        <f t="shared" si="261"/>
        <v>21.3</v>
      </c>
      <c r="B1506" s="968" t="str">
        <f t="shared" si="261"/>
        <v>Dredging river and nallah</v>
      </c>
      <c r="C1506" s="967">
        <f t="shared" si="261"/>
        <v>0</v>
      </c>
      <c r="D1506" s="1052" t="str">
        <f t="shared" si="261"/>
        <v>-</v>
      </c>
      <c r="E1506" s="1162">
        <f t="shared" si="261"/>
        <v>0</v>
      </c>
      <c r="F1506" s="1146">
        <f t="shared" si="265"/>
        <v>0.4</v>
      </c>
      <c r="G1506" s="1146">
        <f t="shared" si="266"/>
        <v>0.4</v>
      </c>
      <c r="H1506" s="1146">
        <f t="shared" si="262"/>
        <v>0</v>
      </c>
      <c r="I1506" s="1147">
        <v>0</v>
      </c>
      <c r="J1506" s="1147">
        <v>0</v>
      </c>
      <c r="K1506" s="1146"/>
      <c r="L1506" s="1146"/>
      <c r="M1506" s="1146">
        <f t="shared" si="263"/>
        <v>0</v>
      </c>
      <c r="N1506" s="1146">
        <f t="shared" si="264"/>
        <v>0</v>
      </c>
    </row>
    <row r="1507" spans="1:14" ht="29" outlineLevel="1" x14ac:dyDescent="0.25">
      <c r="A1507" s="1143">
        <f t="shared" si="261"/>
        <v>22</v>
      </c>
      <c r="B1507" s="1142" t="str">
        <f t="shared" si="261"/>
        <v>Various Performance Improvement related schemes for FY 2026-27 at KGSC, Pophali</v>
      </c>
      <c r="C1507" s="1143" t="str">
        <f t="shared" si="261"/>
        <v>Yet to be approved</v>
      </c>
      <c r="D1507" s="1144" t="str">
        <f t="shared" si="261"/>
        <v>-</v>
      </c>
      <c r="E1507" s="1145">
        <f t="shared" si="261"/>
        <v>0</v>
      </c>
      <c r="F1507" s="1146">
        <f t="shared" si="265"/>
        <v>0</v>
      </c>
      <c r="G1507" s="1146">
        <f t="shared" si="266"/>
        <v>0</v>
      </c>
      <c r="H1507" s="1146">
        <f t="shared" si="262"/>
        <v>0</v>
      </c>
      <c r="I1507" s="1147">
        <v>0</v>
      </c>
      <c r="J1507" s="1147">
        <v>0</v>
      </c>
      <c r="K1507" s="1146"/>
      <c r="L1507" s="1146"/>
      <c r="M1507" s="1146">
        <f t="shared" si="263"/>
        <v>0</v>
      </c>
      <c r="N1507" s="1146">
        <f t="shared" si="264"/>
        <v>0</v>
      </c>
    </row>
    <row r="1508" spans="1:14" outlineLevel="1" x14ac:dyDescent="0.25">
      <c r="A1508" s="967">
        <f t="shared" si="261"/>
        <v>22.1</v>
      </c>
      <c r="B1508" s="968" t="str">
        <f t="shared" si="261"/>
        <v>Supply of New Runner for Francis Turbine 80 MW at KGSC Stage-III</v>
      </c>
      <c r="C1508" s="967">
        <f t="shared" si="261"/>
        <v>0</v>
      </c>
      <c r="D1508" s="1052" t="str">
        <f t="shared" si="261"/>
        <v>-</v>
      </c>
      <c r="E1508" s="1162">
        <f t="shared" si="261"/>
        <v>0</v>
      </c>
      <c r="F1508" s="1146">
        <f t="shared" si="265"/>
        <v>11</v>
      </c>
      <c r="G1508" s="1146">
        <f t="shared" si="266"/>
        <v>11</v>
      </c>
      <c r="H1508" s="1146">
        <f t="shared" si="262"/>
        <v>0</v>
      </c>
      <c r="I1508" s="1147">
        <v>0</v>
      </c>
      <c r="J1508" s="1147">
        <v>0</v>
      </c>
      <c r="K1508" s="1146"/>
      <c r="L1508" s="1146"/>
      <c r="M1508" s="1146">
        <f t="shared" si="263"/>
        <v>0</v>
      </c>
      <c r="N1508" s="1146">
        <f t="shared" si="264"/>
        <v>0</v>
      </c>
    </row>
    <row r="1509" spans="1:14" outlineLevel="1" x14ac:dyDescent="0.25">
      <c r="A1509" s="967">
        <f t="shared" si="261"/>
        <v>22.2</v>
      </c>
      <c r="B1509" s="968" t="str">
        <f t="shared" si="261"/>
        <v>Supply of 2 Nos. injector along with injector shaft for Stage-I Units (70 MW) at Stage I &amp; II  KGSC, Pophali .</v>
      </c>
      <c r="C1509" s="967">
        <f t="shared" si="261"/>
        <v>0</v>
      </c>
      <c r="D1509" s="1052" t="str">
        <f t="shared" si="261"/>
        <v>-</v>
      </c>
      <c r="E1509" s="1162">
        <f t="shared" si="261"/>
        <v>0</v>
      </c>
      <c r="F1509" s="1146">
        <f t="shared" si="265"/>
        <v>4</v>
      </c>
      <c r="G1509" s="1146">
        <f t="shared" si="266"/>
        <v>4</v>
      </c>
      <c r="H1509" s="1146">
        <f t="shared" si="262"/>
        <v>0</v>
      </c>
      <c r="I1509" s="1147">
        <v>0</v>
      </c>
      <c r="J1509" s="1147">
        <v>0</v>
      </c>
      <c r="K1509" s="1146"/>
      <c r="L1509" s="1146"/>
      <c r="M1509" s="1146">
        <f t="shared" si="263"/>
        <v>0</v>
      </c>
      <c r="N1509" s="1146">
        <f t="shared" si="264"/>
        <v>0</v>
      </c>
    </row>
    <row r="1510" spans="1:14" outlineLevel="1" x14ac:dyDescent="0.25">
      <c r="A1510" s="967">
        <f t="shared" si="261"/>
        <v>22.3</v>
      </c>
      <c r="B1510" s="968" t="str">
        <f t="shared" si="261"/>
        <v>Supply of 1 No. injector  for Stage-II Units (80 MW) at Stage I &amp; II  KGSC, Pophali .</v>
      </c>
      <c r="C1510" s="967">
        <f t="shared" si="261"/>
        <v>0</v>
      </c>
      <c r="D1510" s="1052" t="str">
        <f t="shared" si="261"/>
        <v>-</v>
      </c>
      <c r="E1510" s="1162">
        <f t="shared" si="261"/>
        <v>0</v>
      </c>
      <c r="F1510" s="1146">
        <f t="shared" si="265"/>
        <v>2</v>
      </c>
      <c r="G1510" s="1146">
        <f t="shared" si="266"/>
        <v>2</v>
      </c>
      <c r="H1510" s="1146">
        <f t="shared" si="262"/>
        <v>0</v>
      </c>
      <c r="I1510" s="1147">
        <v>0</v>
      </c>
      <c r="J1510" s="1147">
        <v>0</v>
      </c>
      <c r="K1510" s="1146"/>
      <c r="L1510" s="1146"/>
      <c r="M1510" s="1146">
        <f t="shared" si="263"/>
        <v>0</v>
      </c>
      <c r="N1510" s="1146">
        <f t="shared" si="264"/>
        <v>0</v>
      </c>
    </row>
    <row r="1511" spans="1:14" outlineLevel="1" x14ac:dyDescent="0.25">
      <c r="A1511" s="967">
        <f t="shared" si="261"/>
        <v>22.4</v>
      </c>
      <c r="B1511" s="968" t="str">
        <f t="shared" si="261"/>
        <v>Upgradation of AC Chiiler system at Stage I &amp; II</v>
      </c>
      <c r="C1511" s="967">
        <f t="shared" si="261"/>
        <v>0</v>
      </c>
      <c r="D1511" s="1052" t="str">
        <f t="shared" si="261"/>
        <v>-</v>
      </c>
      <c r="E1511" s="1162">
        <f t="shared" si="261"/>
        <v>0</v>
      </c>
      <c r="F1511" s="1146">
        <f t="shared" si="265"/>
        <v>7</v>
      </c>
      <c r="G1511" s="1146">
        <f t="shared" si="266"/>
        <v>7</v>
      </c>
      <c r="H1511" s="1146">
        <f t="shared" si="262"/>
        <v>0</v>
      </c>
      <c r="I1511" s="1147">
        <v>0</v>
      </c>
      <c r="J1511" s="1147">
        <v>0</v>
      </c>
      <c r="K1511" s="1146"/>
      <c r="L1511" s="1146"/>
      <c r="M1511" s="1146">
        <f t="shared" si="263"/>
        <v>0</v>
      </c>
      <c r="N1511" s="1146">
        <f t="shared" si="264"/>
        <v>0</v>
      </c>
    </row>
    <row r="1512" spans="1:14" outlineLevel="1" x14ac:dyDescent="0.25">
      <c r="A1512" s="967">
        <f t="shared" si="261"/>
        <v>22.5</v>
      </c>
      <c r="B1512" s="968" t="str">
        <f t="shared" si="261"/>
        <v>Design, manufacturing, supply, erection, testing and commissioning of LGB and UGB cooler modifications at KGSC Stage I&amp;II</v>
      </c>
      <c r="C1512" s="967">
        <f t="shared" si="261"/>
        <v>0</v>
      </c>
      <c r="D1512" s="1052" t="str">
        <f t="shared" si="261"/>
        <v>-</v>
      </c>
      <c r="E1512" s="1162">
        <f t="shared" si="261"/>
        <v>0</v>
      </c>
      <c r="F1512" s="1146">
        <f t="shared" si="265"/>
        <v>5</v>
      </c>
      <c r="G1512" s="1146">
        <f t="shared" si="266"/>
        <v>5</v>
      </c>
      <c r="H1512" s="1146">
        <f t="shared" si="262"/>
        <v>0</v>
      </c>
      <c r="I1512" s="1147">
        <v>0</v>
      </c>
      <c r="J1512" s="1147">
        <v>0</v>
      </c>
      <c r="K1512" s="1146"/>
      <c r="L1512" s="1146"/>
      <c r="M1512" s="1146">
        <f t="shared" si="263"/>
        <v>0</v>
      </c>
      <c r="N1512" s="1146">
        <f t="shared" si="264"/>
        <v>0</v>
      </c>
    </row>
    <row r="1513" spans="1:14" ht="29" outlineLevel="1" x14ac:dyDescent="0.25">
      <c r="A1513" s="1143">
        <f t="shared" ref="A1513:E1528" si="267">A1310</f>
        <v>23</v>
      </c>
      <c r="B1513" s="1142" t="str">
        <f t="shared" si="267"/>
        <v xml:space="preserve">Replacement of existing Generator transformer of all units (04 x 80 MW) in phase manner (one unit per year) at Stage-III, KGSC </v>
      </c>
      <c r="C1513" s="1143" t="str">
        <f t="shared" si="267"/>
        <v>Yet to be approved</v>
      </c>
      <c r="D1513" s="1144" t="str">
        <f t="shared" si="267"/>
        <v>-</v>
      </c>
      <c r="E1513" s="1145">
        <f t="shared" si="267"/>
        <v>0</v>
      </c>
      <c r="F1513" s="1146">
        <f t="shared" si="265"/>
        <v>0</v>
      </c>
      <c r="G1513" s="1146">
        <f t="shared" si="266"/>
        <v>0</v>
      </c>
      <c r="H1513" s="1146">
        <f t="shared" si="262"/>
        <v>0</v>
      </c>
      <c r="I1513" s="1147">
        <v>0</v>
      </c>
      <c r="J1513" s="1147">
        <v>0</v>
      </c>
      <c r="K1513" s="1146"/>
      <c r="L1513" s="1146"/>
      <c r="M1513" s="1146">
        <f t="shared" si="263"/>
        <v>0</v>
      </c>
      <c r="N1513" s="1146">
        <f t="shared" si="264"/>
        <v>0</v>
      </c>
    </row>
    <row r="1514" spans="1:14" outlineLevel="1" x14ac:dyDescent="0.25">
      <c r="A1514" s="967">
        <f t="shared" si="267"/>
        <v>23.1</v>
      </c>
      <c r="B1514" s="968" t="str">
        <f t="shared" si="267"/>
        <v xml:space="preserve">Replacement of existing Generator transformer of all units (04 x 80 MW) in phase manner (one unit per year) at Stage-III, KGSC </v>
      </c>
      <c r="C1514" s="967">
        <f t="shared" si="267"/>
        <v>0</v>
      </c>
      <c r="D1514" s="1052" t="str">
        <f t="shared" si="267"/>
        <v>-</v>
      </c>
      <c r="E1514" s="1162">
        <f t="shared" si="267"/>
        <v>0</v>
      </c>
      <c r="F1514" s="1146">
        <f t="shared" si="265"/>
        <v>90</v>
      </c>
      <c r="G1514" s="1146">
        <f t="shared" si="266"/>
        <v>90</v>
      </c>
      <c r="H1514" s="1146">
        <f t="shared" si="262"/>
        <v>0</v>
      </c>
      <c r="I1514" s="1147">
        <v>30</v>
      </c>
      <c r="J1514" s="1147">
        <v>30</v>
      </c>
      <c r="K1514" s="1146"/>
      <c r="L1514" s="1146"/>
      <c r="M1514" s="1146">
        <f t="shared" si="263"/>
        <v>30</v>
      </c>
      <c r="N1514" s="1146">
        <f t="shared" si="264"/>
        <v>0</v>
      </c>
    </row>
    <row r="1515" spans="1:14" ht="29" outlineLevel="1" x14ac:dyDescent="0.25">
      <c r="A1515" s="1143">
        <f t="shared" si="267"/>
        <v>24</v>
      </c>
      <c r="B1515" s="1142" t="str">
        <f t="shared" si="267"/>
        <v>Implementation of PLC &amp; SCADA system (DSC based) for all units (04 x 80 MW) units in phase manner (two unit per year) at Stage-III, KGSC</v>
      </c>
      <c r="C1515" s="1143" t="str">
        <f t="shared" si="267"/>
        <v>Yet to be approved</v>
      </c>
      <c r="D1515" s="1144" t="str">
        <f t="shared" si="267"/>
        <v>-</v>
      </c>
      <c r="E1515" s="1145">
        <f t="shared" si="267"/>
        <v>0</v>
      </c>
      <c r="F1515" s="1146">
        <f t="shared" si="265"/>
        <v>0</v>
      </c>
      <c r="G1515" s="1146">
        <f t="shared" si="266"/>
        <v>0</v>
      </c>
      <c r="H1515" s="1146">
        <f t="shared" si="262"/>
        <v>0</v>
      </c>
      <c r="I1515" s="1147">
        <v>0</v>
      </c>
      <c r="J1515" s="1147">
        <v>0</v>
      </c>
      <c r="K1515" s="1146"/>
      <c r="L1515" s="1146"/>
      <c r="M1515" s="1146">
        <f t="shared" si="263"/>
        <v>0</v>
      </c>
      <c r="N1515" s="1146">
        <f t="shared" si="264"/>
        <v>0</v>
      </c>
    </row>
    <row r="1516" spans="1:14" outlineLevel="1" x14ac:dyDescent="0.25">
      <c r="A1516" s="967">
        <f t="shared" si="267"/>
        <v>24.1</v>
      </c>
      <c r="B1516" s="968" t="str">
        <f t="shared" si="267"/>
        <v>Implementation of PLC &amp; SCADA system (DSC based) for all units (04 x 80 MW) units in phase manner (two unit per year) at Stage-III, KGSC</v>
      </c>
      <c r="C1516" s="967">
        <f t="shared" si="267"/>
        <v>0</v>
      </c>
      <c r="D1516" s="1052" t="str">
        <f t="shared" si="267"/>
        <v>-</v>
      </c>
      <c r="E1516" s="1162">
        <f t="shared" si="267"/>
        <v>0</v>
      </c>
      <c r="F1516" s="1146">
        <f t="shared" si="265"/>
        <v>30</v>
      </c>
      <c r="G1516" s="1146">
        <f t="shared" si="266"/>
        <v>30</v>
      </c>
      <c r="H1516" s="1146">
        <f t="shared" si="262"/>
        <v>0</v>
      </c>
      <c r="I1516" s="1147">
        <v>0</v>
      </c>
      <c r="J1516" s="1147">
        <v>0</v>
      </c>
      <c r="K1516" s="1146"/>
      <c r="L1516" s="1146"/>
      <c r="M1516" s="1146">
        <f t="shared" si="263"/>
        <v>0</v>
      </c>
      <c r="N1516" s="1146">
        <f t="shared" si="264"/>
        <v>0</v>
      </c>
    </row>
    <row r="1517" spans="1:14" ht="29" outlineLevel="1" x14ac:dyDescent="0.25">
      <c r="A1517" s="1143">
        <f t="shared" si="267"/>
        <v>25</v>
      </c>
      <c r="B1517" s="1142" t="str">
        <f t="shared" si="267"/>
        <v>Various Performance Improvement related schemes for FY 2027-28 at KGSC, Pophali</v>
      </c>
      <c r="C1517" s="1143" t="str">
        <f t="shared" si="267"/>
        <v>Yet to be approved</v>
      </c>
      <c r="D1517" s="1144" t="str">
        <f t="shared" si="267"/>
        <v>-</v>
      </c>
      <c r="E1517" s="1145">
        <f t="shared" si="267"/>
        <v>0</v>
      </c>
      <c r="F1517" s="1146">
        <f t="shared" si="265"/>
        <v>0</v>
      </c>
      <c r="G1517" s="1146">
        <f t="shared" si="266"/>
        <v>0</v>
      </c>
      <c r="H1517" s="1146">
        <f t="shared" si="262"/>
        <v>0</v>
      </c>
      <c r="I1517" s="1147">
        <v>0</v>
      </c>
      <c r="J1517" s="1147">
        <v>0</v>
      </c>
      <c r="K1517" s="1146"/>
      <c r="L1517" s="1146"/>
      <c r="M1517" s="1146">
        <f t="shared" si="263"/>
        <v>0</v>
      </c>
      <c r="N1517" s="1146">
        <f t="shared" si="264"/>
        <v>0</v>
      </c>
    </row>
    <row r="1518" spans="1:14" outlineLevel="1" x14ac:dyDescent="0.25">
      <c r="A1518" s="967">
        <f t="shared" si="267"/>
        <v>25.1</v>
      </c>
      <c r="B1518" s="968" t="str">
        <f t="shared" si="267"/>
        <v xml:space="preserve">Refurbishment of Stage-1, Unit No-1,2,3 &amp; 4 PLC System and Implementation of SCADA System. </v>
      </c>
      <c r="C1518" s="967">
        <f t="shared" si="267"/>
        <v>0</v>
      </c>
      <c r="D1518" s="1052" t="str">
        <f t="shared" si="267"/>
        <v>-</v>
      </c>
      <c r="E1518" s="1162">
        <f t="shared" si="267"/>
        <v>0</v>
      </c>
      <c r="F1518" s="1146">
        <f t="shared" si="265"/>
        <v>4.5</v>
      </c>
      <c r="G1518" s="1146">
        <f t="shared" si="266"/>
        <v>4.5</v>
      </c>
      <c r="H1518" s="1146">
        <f t="shared" si="262"/>
        <v>0</v>
      </c>
      <c r="I1518" s="1147">
        <v>0</v>
      </c>
      <c r="J1518" s="1147">
        <v>0</v>
      </c>
      <c r="K1518" s="1146"/>
      <c r="L1518" s="1146"/>
      <c r="M1518" s="1146">
        <f t="shared" si="263"/>
        <v>0</v>
      </c>
      <c r="N1518" s="1146">
        <f t="shared" si="264"/>
        <v>0</v>
      </c>
    </row>
    <row r="1519" spans="1:14" outlineLevel="1" x14ac:dyDescent="0.25">
      <c r="A1519" s="967">
        <f t="shared" si="267"/>
        <v>25.2</v>
      </c>
      <c r="B1519" s="968" t="str">
        <f t="shared" si="267"/>
        <v>Supply, installation &amp; commissioning of New PLC &amp; Centralog system for all four units at St-IV, KGSC</v>
      </c>
      <c r="C1519" s="967">
        <f t="shared" si="267"/>
        <v>0</v>
      </c>
      <c r="D1519" s="1052" t="str">
        <f t="shared" si="267"/>
        <v>-</v>
      </c>
      <c r="E1519" s="1162">
        <f t="shared" si="267"/>
        <v>0</v>
      </c>
      <c r="F1519" s="1146">
        <f t="shared" si="265"/>
        <v>20</v>
      </c>
      <c r="G1519" s="1146">
        <f t="shared" si="266"/>
        <v>20</v>
      </c>
      <c r="H1519" s="1146">
        <f t="shared" si="262"/>
        <v>0</v>
      </c>
      <c r="I1519" s="1147">
        <v>0</v>
      </c>
      <c r="J1519" s="1147">
        <v>0</v>
      </c>
      <c r="K1519" s="1146"/>
      <c r="L1519" s="1146"/>
      <c r="M1519" s="1146">
        <f t="shared" si="263"/>
        <v>0</v>
      </c>
      <c r="N1519" s="1146">
        <f t="shared" si="264"/>
        <v>0</v>
      </c>
    </row>
    <row r="1520" spans="1:14" outlineLevel="1" x14ac:dyDescent="0.25">
      <c r="A1520" s="967">
        <f t="shared" si="267"/>
        <v>25.3</v>
      </c>
      <c r="B1520" s="968" t="str">
        <f t="shared" si="267"/>
        <v>Supply, installation &amp; commissioning of New excitation system for all four units at St-IV, KGSC</v>
      </c>
      <c r="C1520" s="967">
        <f t="shared" si="267"/>
        <v>0</v>
      </c>
      <c r="D1520" s="1052" t="str">
        <f t="shared" si="267"/>
        <v>-</v>
      </c>
      <c r="E1520" s="1162">
        <f t="shared" si="267"/>
        <v>0</v>
      </c>
      <c r="F1520" s="1146">
        <f t="shared" si="265"/>
        <v>8</v>
      </c>
      <c r="G1520" s="1146">
        <f t="shared" si="266"/>
        <v>8</v>
      </c>
      <c r="H1520" s="1146">
        <f t="shared" si="262"/>
        <v>0</v>
      </c>
      <c r="I1520" s="1147">
        <v>0</v>
      </c>
      <c r="J1520" s="1147">
        <v>0</v>
      </c>
      <c r="K1520" s="1146"/>
      <c r="L1520" s="1146"/>
      <c r="M1520" s="1146">
        <f t="shared" si="263"/>
        <v>0</v>
      </c>
      <c r="N1520" s="1146">
        <f t="shared" si="264"/>
        <v>0</v>
      </c>
    </row>
    <row r="1521" spans="1:14" ht="29" outlineLevel="1" x14ac:dyDescent="0.25">
      <c r="A1521" s="1143">
        <f t="shared" si="267"/>
        <v>26</v>
      </c>
      <c r="B1521" s="1142" t="str">
        <f t="shared" si="267"/>
        <v>Various Performance Improvement related schemes for FY 2028-29 at KGSC, Pophali</v>
      </c>
      <c r="C1521" s="1143" t="str">
        <f t="shared" si="267"/>
        <v>Yet to be approved</v>
      </c>
      <c r="D1521" s="1144" t="str">
        <f t="shared" si="267"/>
        <v>-</v>
      </c>
      <c r="E1521" s="1145">
        <f t="shared" si="267"/>
        <v>0</v>
      </c>
      <c r="F1521" s="1146">
        <f t="shared" si="265"/>
        <v>0</v>
      </c>
      <c r="G1521" s="1146">
        <f t="shared" si="266"/>
        <v>0</v>
      </c>
      <c r="H1521" s="1146">
        <f t="shared" si="262"/>
        <v>0</v>
      </c>
      <c r="I1521" s="1147">
        <v>0</v>
      </c>
      <c r="J1521" s="1147">
        <v>0</v>
      </c>
      <c r="K1521" s="1146"/>
      <c r="L1521" s="1146"/>
      <c r="M1521" s="1146">
        <f t="shared" si="263"/>
        <v>0</v>
      </c>
      <c r="N1521" s="1146">
        <f t="shared" si="264"/>
        <v>0</v>
      </c>
    </row>
    <row r="1522" spans="1:14" outlineLevel="1" x14ac:dyDescent="0.25">
      <c r="A1522" s="967">
        <f t="shared" si="267"/>
        <v>26.1</v>
      </c>
      <c r="B1522" s="968" t="str">
        <f t="shared" si="267"/>
        <v>Upgradation of 11 KV Auxiliary breaker at St-I&amp;II</v>
      </c>
      <c r="C1522" s="967">
        <f t="shared" si="267"/>
        <v>0</v>
      </c>
      <c r="D1522" s="1052" t="str">
        <f t="shared" si="267"/>
        <v>-</v>
      </c>
      <c r="E1522" s="1162">
        <f t="shared" si="267"/>
        <v>0</v>
      </c>
      <c r="F1522" s="1146">
        <f t="shared" si="265"/>
        <v>2.5</v>
      </c>
      <c r="G1522" s="1146">
        <f t="shared" si="266"/>
        <v>2.5</v>
      </c>
      <c r="H1522" s="1146">
        <f t="shared" si="262"/>
        <v>0</v>
      </c>
      <c r="I1522" s="1147">
        <v>0</v>
      </c>
      <c r="J1522" s="1147">
        <v>0</v>
      </c>
      <c r="K1522" s="1146"/>
      <c r="L1522" s="1146"/>
      <c r="M1522" s="1146">
        <f t="shared" si="263"/>
        <v>0</v>
      </c>
      <c r="N1522" s="1146">
        <f t="shared" si="264"/>
        <v>0</v>
      </c>
    </row>
    <row r="1523" spans="1:14" outlineLevel="1" x14ac:dyDescent="0.25">
      <c r="A1523" s="967">
        <f t="shared" si="267"/>
        <v>26.2</v>
      </c>
      <c r="B1523" s="968" t="str">
        <f t="shared" si="267"/>
        <v>Supply of Dry Type, 630 KVA 16 KV / 570 V Single Phase Excitation Transformers (Qty. 12 Nos.) at KGSC Stage-IV, Pophali.</v>
      </c>
      <c r="C1523" s="967">
        <f t="shared" si="267"/>
        <v>0</v>
      </c>
      <c r="D1523" s="1052" t="str">
        <f t="shared" si="267"/>
        <v>-</v>
      </c>
      <c r="E1523" s="1162">
        <f t="shared" si="267"/>
        <v>0</v>
      </c>
      <c r="F1523" s="1146">
        <f t="shared" si="265"/>
        <v>3.5</v>
      </c>
      <c r="G1523" s="1146">
        <f t="shared" si="266"/>
        <v>3.5</v>
      </c>
      <c r="H1523" s="1146">
        <f t="shared" si="262"/>
        <v>0</v>
      </c>
      <c r="I1523" s="1147">
        <v>0</v>
      </c>
      <c r="J1523" s="1147">
        <v>0</v>
      </c>
      <c r="K1523" s="1146"/>
      <c r="L1523" s="1146"/>
      <c r="M1523" s="1146">
        <f t="shared" si="263"/>
        <v>0</v>
      </c>
      <c r="N1523" s="1146">
        <f t="shared" si="264"/>
        <v>0</v>
      </c>
    </row>
    <row r="1524" spans="1:14" outlineLevel="1" x14ac:dyDescent="0.25">
      <c r="A1524" s="967">
        <f t="shared" si="267"/>
        <v>26.3</v>
      </c>
      <c r="B1524" s="968" t="str">
        <f t="shared" si="267"/>
        <v xml:space="preserve">Supply, Installation &amp; Commissioning of 16.5 KV / 433 V, 5MVA Unit Auxiliary Transformers (Qty. 02) at KGSC Stage-IV. </v>
      </c>
      <c r="C1524" s="967">
        <f t="shared" si="267"/>
        <v>0</v>
      </c>
      <c r="D1524" s="1052" t="str">
        <f t="shared" si="267"/>
        <v>-</v>
      </c>
      <c r="E1524" s="1162">
        <f t="shared" si="267"/>
        <v>0</v>
      </c>
      <c r="F1524" s="1146">
        <f t="shared" si="265"/>
        <v>2</v>
      </c>
      <c r="G1524" s="1146">
        <f t="shared" si="266"/>
        <v>2</v>
      </c>
      <c r="H1524" s="1146">
        <f>F1524-G1524</f>
        <v>0</v>
      </c>
      <c r="I1524" s="1147">
        <v>0</v>
      </c>
      <c r="J1524" s="1147">
        <v>0</v>
      </c>
      <c r="K1524" s="1146"/>
      <c r="L1524" s="1146"/>
      <c r="M1524" s="1146">
        <f>SUM(J1524:L1524)</f>
        <v>0</v>
      </c>
      <c r="N1524" s="1146">
        <f>H1524+I1524-M1524</f>
        <v>0</v>
      </c>
    </row>
    <row r="1525" spans="1:14" outlineLevel="1" x14ac:dyDescent="0.25">
      <c r="A1525" s="967">
        <f t="shared" si="267"/>
        <v>26.4</v>
      </c>
      <c r="B1525" s="968" t="str">
        <f t="shared" si="267"/>
        <v>Upgradation of 2.2 KV Auxiliary Breaker with 3.3 KV Breaker along with Auxiliary Transformers at St-I&amp;II.</v>
      </c>
      <c r="C1525" s="967">
        <f t="shared" si="267"/>
        <v>0</v>
      </c>
      <c r="D1525" s="1052" t="str">
        <f t="shared" si="267"/>
        <v>-</v>
      </c>
      <c r="E1525" s="1162">
        <f t="shared" si="267"/>
        <v>0</v>
      </c>
      <c r="F1525" s="1146">
        <f t="shared" si="265"/>
        <v>8</v>
      </c>
      <c r="G1525" s="1146">
        <f t="shared" si="266"/>
        <v>8</v>
      </c>
      <c r="H1525" s="1146">
        <f>F1525-G1525</f>
        <v>0</v>
      </c>
      <c r="I1525" s="1147">
        <v>0</v>
      </c>
      <c r="J1525" s="1147">
        <v>0</v>
      </c>
      <c r="K1525" s="1146"/>
      <c r="L1525" s="1146"/>
      <c r="M1525" s="1146">
        <f>SUM(J1525:L1525)</f>
        <v>0</v>
      </c>
      <c r="N1525" s="1146">
        <f>H1525+I1525-M1525</f>
        <v>0</v>
      </c>
    </row>
    <row r="1526" spans="1:14" outlineLevel="1" x14ac:dyDescent="0.25">
      <c r="A1526" s="967">
        <f t="shared" si="267"/>
        <v>26.5</v>
      </c>
      <c r="B1526" s="968" t="str">
        <f t="shared" si="267"/>
        <v>Supply of 11KV Cable alongwith Breaker Panels for Auxiliary Supply from 8-Pole Switchyard Stage- I and II to Stage-IV Powerhouse at KGSC Stage-IV, Pophali.</v>
      </c>
      <c r="C1526" s="967">
        <f t="shared" si="267"/>
        <v>0</v>
      </c>
      <c r="D1526" s="1052" t="str">
        <f t="shared" si="267"/>
        <v>-</v>
      </c>
      <c r="E1526" s="1162">
        <f t="shared" si="267"/>
        <v>0</v>
      </c>
      <c r="F1526" s="1146">
        <f t="shared" si="265"/>
        <v>4.5</v>
      </c>
      <c r="G1526" s="1146">
        <f t="shared" si="266"/>
        <v>4.5</v>
      </c>
      <c r="H1526" s="1146">
        <f>F1526-G1526</f>
        <v>0</v>
      </c>
      <c r="I1526" s="1147">
        <v>0</v>
      </c>
      <c r="J1526" s="1147">
        <v>0</v>
      </c>
      <c r="K1526" s="1146"/>
      <c r="L1526" s="1146"/>
      <c r="M1526" s="1146">
        <f>SUM(J1526:L1526)</f>
        <v>0</v>
      </c>
      <c r="N1526" s="1146">
        <f>H1526+I1526-M1526</f>
        <v>0</v>
      </c>
    </row>
    <row r="1527" spans="1:14" outlineLevel="1" x14ac:dyDescent="0.25">
      <c r="A1527" s="967">
        <f t="shared" si="267"/>
        <v>26.6</v>
      </c>
      <c r="B1527" s="968" t="str">
        <f t="shared" si="267"/>
        <v>Replacement of 220 KV isolator of Stage II bay at 220 KV Stage I &amp; II Switchyard</v>
      </c>
      <c r="C1527" s="967">
        <f t="shared" si="267"/>
        <v>0</v>
      </c>
      <c r="D1527" s="1052" t="str">
        <f t="shared" si="267"/>
        <v>-</v>
      </c>
      <c r="E1527" s="1162">
        <f t="shared" si="267"/>
        <v>0</v>
      </c>
      <c r="F1527" s="1146">
        <f t="shared" si="265"/>
        <v>5.5</v>
      </c>
      <c r="G1527" s="1146">
        <f t="shared" si="266"/>
        <v>5.5</v>
      </c>
      <c r="H1527" s="1146">
        <f>F1527-G1527</f>
        <v>0</v>
      </c>
      <c r="I1527" s="1147">
        <v>0</v>
      </c>
      <c r="J1527" s="1147">
        <v>0</v>
      </c>
      <c r="K1527" s="1146"/>
      <c r="L1527" s="1146"/>
      <c r="M1527" s="1146">
        <f>SUM(J1527:L1527)</f>
        <v>0</v>
      </c>
      <c r="N1527" s="1146">
        <f>H1527+I1527-M1527</f>
        <v>0</v>
      </c>
    </row>
    <row r="1528" spans="1:14" ht="29" outlineLevel="1" x14ac:dyDescent="0.25">
      <c r="A1528" s="1143">
        <f t="shared" si="267"/>
        <v>27</v>
      </c>
      <c r="B1528" s="1142" t="str">
        <f t="shared" si="267"/>
        <v>Various Performance Improvement related schemes for FY 2029-30 at KGSC, Pophali</v>
      </c>
      <c r="C1528" s="1143" t="str">
        <f t="shared" si="267"/>
        <v>Yet to be approved</v>
      </c>
      <c r="D1528" s="1144" t="str">
        <f t="shared" si="267"/>
        <v>-</v>
      </c>
      <c r="E1528" s="1145">
        <f t="shared" si="267"/>
        <v>0</v>
      </c>
      <c r="F1528" s="1146">
        <f t="shared" si="265"/>
        <v>0</v>
      </c>
      <c r="G1528" s="1146">
        <f t="shared" si="266"/>
        <v>0</v>
      </c>
      <c r="H1528" s="1146">
        <f>F1528-G1528</f>
        <v>0</v>
      </c>
      <c r="I1528" s="1147">
        <v>0</v>
      </c>
      <c r="J1528" s="1147">
        <v>0</v>
      </c>
      <c r="K1528" s="1146"/>
      <c r="L1528" s="1146"/>
      <c r="M1528" s="1146">
        <f>SUM(J1528:L1528)</f>
        <v>0</v>
      </c>
      <c r="N1528" s="1146">
        <f>H1528+I1528-M1528</f>
        <v>0</v>
      </c>
    </row>
    <row r="1529" spans="1:14" outlineLevel="1" x14ac:dyDescent="0.25">
      <c r="A1529" s="967">
        <f t="shared" ref="A1529:E1544" si="268">A1326</f>
        <v>27.1</v>
      </c>
      <c r="B1529" s="968" t="str">
        <f t="shared" si="268"/>
        <v>Design Engineering and manufacturing, supply, erection, commissioning &amp; testing of New Pelton runner for Stage-I units (70 MW) at Stage-I&amp;II, KGSC, Pophali.</v>
      </c>
      <c r="C1529" s="967">
        <f t="shared" si="268"/>
        <v>0</v>
      </c>
      <c r="D1529" s="1052" t="str">
        <f t="shared" si="268"/>
        <v>-</v>
      </c>
      <c r="E1529" s="1162">
        <f t="shared" si="268"/>
        <v>0</v>
      </c>
      <c r="F1529" s="1146">
        <f t="shared" si="265"/>
        <v>0</v>
      </c>
      <c r="G1529" s="1146">
        <f t="shared" si="266"/>
        <v>0</v>
      </c>
      <c r="H1529" s="1146">
        <f t="shared" ref="H1529:H1592" si="269">F1529-G1529</f>
        <v>0</v>
      </c>
      <c r="I1529" s="1147">
        <v>6</v>
      </c>
      <c r="J1529" s="1147">
        <v>6</v>
      </c>
      <c r="K1529" s="1146"/>
      <c r="L1529" s="1146"/>
      <c r="M1529" s="1146">
        <f t="shared" ref="M1529:M1574" si="270">SUM(J1529:L1529)</f>
        <v>6</v>
      </c>
      <c r="N1529" s="1146">
        <f t="shared" ref="N1529:N1592" si="271">H1529+I1529-M1529</f>
        <v>0</v>
      </c>
    </row>
    <row r="1530" spans="1:14" outlineLevel="1" x14ac:dyDescent="0.25">
      <c r="A1530" s="967">
        <f t="shared" si="268"/>
        <v>27.2</v>
      </c>
      <c r="B1530" s="968" t="str">
        <f t="shared" si="268"/>
        <v xml:space="preserve">Upgradation of Generator and Generator transformer electromagnetic protection relays with numeric relays for Stage 1 &amp; 2. </v>
      </c>
      <c r="C1530" s="967">
        <f t="shared" si="268"/>
        <v>0</v>
      </c>
      <c r="D1530" s="1052" t="str">
        <f t="shared" si="268"/>
        <v>-</v>
      </c>
      <c r="E1530" s="1162">
        <f t="shared" si="268"/>
        <v>0</v>
      </c>
      <c r="F1530" s="1146">
        <f t="shared" si="265"/>
        <v>0</v>
      </c>
      <c r="G1530" s="1146">
        <f t="shared" si="266"/>
        <v>0</v>
      </c>
      <c r="H1530" s="1146">
        <f t="shared" si="269"/>
        <v>0</v>
      </c>
      <c r="I1530" s="1147">
        <v>1.5</v>
      </c>
      <c r="J1530" s="1147">
        <v>1.5</v>
      </c>
      <c r="K1530" s="1146"/>
      <c r="L1530" s="1146"/>
      <c r="M1530" s="1146">
        <f t="shared" si="270"/>
        <v>1.5</v>
      </c>
      <c r="N1530" s="1146">
        <f t="shared" si="271"/>
        <v>0</v>
      </c>
    </row>
    <row r="1531" spans="1:14" outlineLevel="1" x14ac:dyDescent="0.25">
      <c r="A1531" s="967">
        <f t="shared" si="268"/>
        <v>27.3</v>
      </c>
      <c r="B1531" s="968" t="str">
        <f t="shared" si="268"/>
        <v>Renovation of old system by full proof modern digital governing system, static/brushless excitation system and  generator stator and rotor winding by class 'F' insulation at St-I&amp;II</v>
      </c>
      <c r="C1531" s="967">
        <f t="shared" si="268"/>
        <v>0</v>
      </c>
      <c r="D1531" s="1052" t="str">
        <f t="shared" si="268"/>
        <v>-</v>
      </c>
      <c r="E1531" s="1162">
        <f t="shared" si="268"/>
        <v>0</v>
      </c>
      <c r="F1531" s="1146">
        <f t="shared" si="265"/>
        <v>0</v>
      </c>
      <c r="G1531" s="1146">
        <f t="shared" si="266"/>
        <v>0</v>
      </c>
      <c r="H1531" s="1146">
        <f t="shared" si="269"/>
        <v>0</v>
      </c>
      <c r="I1531" s="1147">
        <v>4.32</v>
      </c>
      <c r="J1531" s="1147">
        <v>4.32</v>
      </c>
      <c r="K1531" s="1146"/>
      <c r="L1531" s="1146"/>
      <c r="M1531" s="1146">
        <f t="shared" si="270"/>
        <v>4.32</v>
      </c>
      <c r="N1531" s="1146">
        <f t="shared" si="271"/>
        <v>0</v>
      </c>
    </row>
    <row r="1532" spans="1:14" outlineLevel="1" x14ac:dyDescent="0.25">
      <c r="A1532" s="967">
        <f t="shared" si="268"/>
        <v>27.4</v>
      </c>
      <c r="B1532" s="968" t="str">
        <f t="shared" si="268"/>
        <v>Design, manufacturing, supply, erection, testing and commissioning of Hydrostatic lubrication system for Units at KGSC Stage I &amp; II, Pophali.</v>
      </c>
      <c r="C1532" s="967">
        <f t="shared" si="268"/>
        <v>0</v>
      </c>
      <c r="D1532" s="1052" t="str">
        <f t="shared" si="268"/>
        <v>-</v>
      </c>
      <c r="E1532" s="1162">
        <f t="shared" si="268"/>
        <v>0</v>
      </c>
      <c r="F1532" s="1146">
        <f t="shared" si="265"/>
        <v>0</v>
      </c>
      <c r="G1532" s="1146">
        <f t="shared" si="266"/>
        <v>0</v>
      </c>
      <c r="H1532" s="1146">
        <f t="shared" si="269"/>
        <v>0</v>
      </c>
      <c r="I1532" s="1147">
        <v>6.41</v>
      </c>
      <c r="J1532" s="1147">
        <v>6.41</v>
      </c>
      <c r="K1532" s="1146"/>
      <c r="L1532" s="1146"/>
      <c r="M1532" s="1146">
        <f t="shared" si="270"/>
        <v>6.41</v>
      </c>
      <c r="N1532" s="1146">
        <f t="shared" si="271"/>
        <v>0</v>
      </c>
    </row>
    <row r="1533" spans="1:14" outlineLevel="1" x14ac:dyDescent="0.25">
      <c r="A1533" s="967">
        <f t="shared" si="268"/>
        <v>27.5</v>
      </c>
      <c r="B1533" s="968" t="str">
        <f t="shared" si="268"/>
        <v>Replacement of CW pumps and Motors along with starter pannel at St-I&amp;II</v>
      </c>
      <c r="C1533" s="967">
        <f t="shared" si="268"/>
        <v>0</v>
      </c>
      <c r="D1533" s="1052" t="str">
        <f t="shared" si="268"/>
        <v>-</v>
      </c>
      <c r="E1533" s="1162">
        <f t="shared" si="268"/>
        <v>0</v>
      </c>
      <c r="F1533" s="1146">
        <f t="shared" si="265"/>
        <v>0</v>
      </c>
      <c r="G1533" s="1146">
        <f t="shared" si="266"/>
        <v>0</v>
      </c>
      <c r="H1533" s="1146">
        <f t="shared" si="269"/>
        <v>0</v>
      </c>
      <c r="I1533" s="1147">
        <v>2</v>
      </c>
      <c r="J1533" s="1147">
        <v>2</v>
      </c>
      <c r="K1533" s="1146"/>
      <c r="L1533" s="1146"/>
      <c r="M1533" s="1146">
        <f t="shared" si="270"/>
        <v>2</v>
      </c>
      <c r="N1533" s="1146">
        <f t="shared" si="271"/>
        <v>0</v>
      </c>
    </row>
    <row r="1534" spans="1:14" outlineLevel="1" x14ac:dyDescent="0.25">
      <c r="A1534" s="967">
        <f t="shared" si="268"/>
        <v>27.6</v>
      </c>
      <c r="B1534" s="968" t="str">
        <f t="shared" si="268"/>
        <v>Supply of Generator air coolers (16 Nos) for Stage II Units (80 MW) at KGSC, Pophali.</v>
      </c>
      <c r="C1534" s="967">
        <f t="shared" si="268"/>
        <v>0</v>
      </c>
      <c r="D1534" s="1052" t="str">
        <f t="shared" si="268"/>
        <v>-</v>
      </c>
      <c r="E1534" s="1162">
        <f t="shared" si="268"/>
        <v>0</v>
      </c>
      <c r="F1534" s="1146">
        <f t="shared" si="265"/>
        <v>0</v>
      </c>
      <c r="G1534" s="1146">
        <f t="shared" si="266"/>
        <v>0</v>
      </c>
      <c r="H1534" s="1146">
        <f t="shared" si="269"/>
        <v>0</v>
      </c>
      <c r="I1534" s="1147">
        <v>1.2</v>
      </c>
      <c r="J1534" s="1147">
        <v>1.2</v>
      </c>
      <c r="K1534" s="1146"/>
      <c r="L1534" s="1146"/>
      <c r="M1534" s="1146">
        <f t="shared" si="270"/>
        <v>1.2</v>
      </c>
      <c r="N1534" s="1146">
        <f t="shared" si="271"/>
        <v>0</v>
      </c>
    </row>
    <row r="1535" spans="1:14" outlineLevel="1" x14ac:dyDescent="0.25">
      <c r="A1535" s="967">
        <f t="shared" si="268"/>
        <v>27.7</v>
      </c>
      <c r="B1535" s="968" t="str">
        <f t="shared" si="268"/>
        <v>Conversion of Stator Core Insulation &amp; Stator Winding from Class ‘B’ to Class ‘F’ for Unit No. 8 (80MW, 11KV, 375RPM, AEG Germany make) of Stage II, KGSC, Pophali on Turnkey Basis.</v>
      </c>
      <c r="C1535" s="967">
        <f t="shared" si="268"/>
        <v>0</v>
      </c>
      <c r="D1535" s="1052" t="str">
        <f t="shared" si="268"/>
        <v>-</v>
      </c>
      <c r="E1535" s="1162">
        <f t="shared" si="268"/>
        <v>0</v>
      </c>
      <c r="F1535" s="1146">
        <f t="shared" si="265"/>
        <v>0</v>
      </c>
      <c r="G1535" s="1146">
        <f t="shared" si="266"/>
        <v>0</v>
      </c>
      <c r="H1535" s="1146">
        <f t="shared" si="269"/>
        <v>0</v>
      </c>
      <c r="I1535" s="1147">
        <v>2</v>
      </c>
      <c r="J1535" s="1147">
        <v>2</v>
      </c>
      <c r="K1535" s="1146"/>
      <c r="L1535" s="1146"/>
      <c r="M1535" s="1146">
        <f t="shared" si="270"/>
        <v>2</v>
      </c>
      <c r="N1535" s="1146">
        <f t="shared" si="271"/>
        <v>0</v>
      </c>
    </row>
    <row r="1536" spans="1:14" outlineLevel="1" x14ac:dyDescent="0.25">
      <c r="A1536" s="967">
        <f t="shared" si="268"/>
        <v>27.8</v>
      </c>
      <c r="B1536" s="968" t="str">
        <f t="shared" si="268"/>
        <v>Up-gradation of existing 'B' class insulation of Generator stator to 'F' class insulation of 2X18MW Koyna Dam Power House, Koynanagar.</v>
      </c>
      <c r="C1536" s="967">
        <f t="shared" si="268"/>
        <v>0</v>
      </c>
      <c r="D1536" s="1052" t="str">
        <f t="shared" si="268"/>
        <v>-</v>
      </c>
      <c r="E1536" s="1162">
        <f t="shared" si="268"/>
        <v>0</v>
      </c>
      <c r="F1536" s="1146">
        <f t="shared" si="265"/>
        <v>0</v>
      </c>
      <c r="G1536" s="1146">
        <f t="shared" si="266"/>
        <v>0</v>
      </c>
      <c r="H1536" s="1146">
        <f t="shared" si="269"/>
        <v>0</v>
      </c>
      <c r="I1536" s="1147">
        <v>1.5</v>
      </c>
      <c r="J1536" s="1147">
        <v>1.5</v>
      </c>
      <c r="K1536" s="1146"/>
      <c r="L1536" s="1146"/>
      <c r="M1536" s="1146">
        <f t="shared" si="270"/>
        <v>1.5</v>
      </c>
      <c r="N1536" s="1146">
        <f t="shared" si="271"/>
        <v>0</v>
      </c>
    </row>
    <row r="1537" spans="1:14" outlineLevel="1" x14ac:dyDescent="0.25">
      <c r="A1537" s="967">
        <f t="shared" si="268"/>
        <v>27.9</v>
      </c>
      <c r="B1537" s="968" t="str">
        <f t="shared" si="268"/>
        <v>Supply and replacement of Generator air cooler system by new higher efficiency coolers for 2X18MW Koyna Dam Power House, Koynanagar.</v>
      </c>
      <c r="C1537" s="967">
        <f t="shared" si="268"/>
        <v>0</v>
      </c>
      <c r="D1537" s="1052" t="str">
        <f t="shared" si="268"/>
        <v>-</v>
      </c>
      <c r="E1537" s="1162">
        <f t="shared" si="268"/>
        <v>0</v>
      </c>
      <c r="F1537" s="1146">
        <f t="shared" si="265"/>
        <v>0</v>
      </c>
      <c r="G1537" s="1146">
        <f t="shared" si="266"/>
        <v>0</v>
      </c>
      <c r="H1537" s="1146">
        <f t="shared" si="269"/>
        <v>0</v>
      </c>
      <c r="I1537" s="1147">
        <v>0.5</v>
      </c>
      <c r="J1537" s="1147">
        <v>0.5</v>
      </c>
      <c r="K1537" s="1146"/>
      <c r="L1537" s="1146"/>
      <c r="M1537" s="1146">
        <f t="shared" si="270"/>
        <v>0.5</v>
      </c>
      <c r="N1537" s="1146">
        <f t="shared" si="271"/>
        <v>0</v>
      </c>
    </row>
    <row r="1538" spans="1:14" outlineLevel="1" x14ac:dyDescent="0.25">
      <c r="A1538" s="967">
        <f t="shared" si="268"/>
        <v>0</v>
      </c>
      <c r="B1538" s="968">
        <f t="shared" si="268"/>
        <v>0</v>
      </c>
      <c r="C1538" s="967">
        <f t="shared" si="268"/>
        <v>0</v>
      </c>
      <c r="D1538" s="1052" t="str">
        <f t="shared" si="268"/>
        <v>-</v>
      </c>
      <c r="E1538" s="1162">
        <f t="shared" si="268"/>
        <v>0</v>
      </c>
      <c r="F1538" s="1146">
        <f t="shared" si="265"/>
        <v>0</v>
      </c>
      <c r="G1538" s="1146">
        <f t="shared" si="266"/>
        <v>0</v>
      </c>
      <c r="H1538" s="1146">
        <f t="shared" si="269"/>
        <v>0</v>
      </c>
      <c r="I1538" s="1147">
        <v>0</v>
      </c>
      <c r="J1538" s="1147">
        <v>0</v>
      </c>
      <c r="K1538" s="1146"/>
      <c r="L1538" s="1146"/>
      <c r="M1538" s="1146">
        <f t="shared" si="270"/>
        <v>0</v>
      </c>
      <c r="N1538" s="1146">
        <f t="shared" si="271"/>
        <v>0</v>
      </c>
    </row>
    <row r="1539" spans="1:14" outlineLevel="1" x14ac:dyDescent="0.25">
      <c r="A1539" s="967">
        <f t="shared" si="268"/>
        <v>0</v>
      </c>
      <c r="B1539" s="1007" t="str">
        <f t="shared" si="268"/>
        <v>B) Non-DPR Schemes</v>
      </c>
      <c r="C1539" s="967">
        <f t="shared" si="268"/>
        <v>0</v>
      </c>
      <c r="D1539" s="1052" t="str">
        <f t="shared" si="268"/>
        <v>-</v>
      </c>
      <c r="E1539" s="1162">
        <f t="shared" si="268"/>
        <v>0</v>
      </c>
      <c r="F1539" s="1146">
        <f t="shared" si="265"/>
        <v>0</v>
      </c>
      <c r="G1539" s="1146">
        <f t="shared" si="266"/>
        <v>0</v>
      </c>
      <c r="H1539" s="1146">
        <f t="shared" si="269"/>
        <v>0</v>
      </c>
      <c r="I1539" s="1147">
        <v>0</v>
      </c>
      <c r="J1539" s="1147">
        <v>0</v>
      </c>
      <c r="K1539" s="1146"/>
      <c r="L1539" s="1146"/>
      <c r="M1539" s="1146">
        <f t="shared" si="270"/>
        <v>0</v>
      </c>
      <c r="N1539" s="1146">
        <f t="shared" si="271"/>
        <v>0</v>
      </c>
    </row>
    <row r="1540" spans="1:14" outlineLevel="1" x14ac:dyDescent="0.25">
      <c r="A1540" s="1038">
        <f t="shared" si="268"/>
        <v>1</v>
      </c>
      <c r="B1540" s="995" t="str">
        <f t="shared" si="268"/>
        <v xml:space="preserve"> &lt;Auto Transformer Oil Insulation Test kit (BDV Kit)&gt;</v>
      </c>
      <c r="C1540" s="1038" t="str">
        <f t="shared" si="268"/>
        <v>N.A.</v>
      </c>
      <c r="D1540" s="1053" t="str">
        <f t="shared" si="268"/>
        <v>-</v>
      </c>
      <c r="E1540" s="1163">
        <f t="shared" si="268"/>
        <v>0</v>
      </c>
      <c r="F1540" s="1140">
        <f t="shared" si="265"/>
        <v>3.9530000000000003E-2</v>
      </c>
      <c r="G1540" s="1140">
        <f t="shared" si="266"/>
        <v>3.9530000000000003E-2</v>
      </c>
      <c r="H1540" s="1140">
        <f t="shared" si="269"/>
        <v>0</v>
      </c>
      <c r="I1540" s="1135">
        <v>0</v>
      </c>
      <c r="J1540" s="1135">
        <v>0</v>
      </c>
      <c r="K1540" s="1140"/>
      <c r="L1540" s="1140"/>
      <c r="M1540" s="1140">
        <f t="shared" si="270"/>
        <v>0</v>
      </c>
      <c r="N1540" s="1140">
        <f t="shared" si="271"/>
        <v>0</v>
      </c>
    </row>
    <row r="1541" spans="1:14" outlineLevel="1" x14ac:dyDescent="0.25">
      <c r="A1541" s="1038">
        <f t="shared" si="268"/>
        <v>2</v>
      </c>
      <c r="B1541" s="995" t="str">
        <f t="shared" si="268"/>
        <v>&lt;Man coolers pedestal fans at KGSC,Pophali&gt;</v>
      </c>
      <c r="C1541" s="1038" t="str">
        <f t="shared" si="268"/>
        <v>N.A.</v>
      </c>
      <c r="D1541" s="1053" t="str">
        <f t="shared" si="268"/>
        <v>-</v>
      </c>
      <c r="E1541" s="1163">
        <f t="shared" si="268"/>
        <v>0</v>
      </c>
      <c r="F1541" s="1140">
        <f t="shared" si="265"/>
        <v>3.4143300000000001E-2</v>
      </c>
      <c r="G1541" s="1140">
        <f t="shared" si="266"/>
        <v>3.4143300000000001E-2</v>
      </c>
      <c r="H1541" s="1140">
        <f t="shared" si="269"/>
        <v>0</v>
      </c>
      <c r="I1541" s="1135">
        <v>0</v>
      </c>
      <c r="J1541" s="1135">
        <v>0</v>
      </c>
      <c r="K1541" s="1140"/>
      <c r="L1541" s="1140"/>
      <c r="M1541" s="1140">
        <f t="shared" si="270"/>
        <v>0</v>
      </c>
      <c r="N1541" s="1140">
        <f t="shared" si="271"/>
        <v>0</v>
      </c>
    </row>
    <row r="1542" spans="1:14" outlineLevel="1" x14ac:dyDescent="0.25">
      <c r="A1542" s="1038">
        <f t="shared" si="268"/>
        <v>3</v>
      </c>
      <c r="B1542" s="995" t="str">
        <f t="shared" si="268"/>
        <v>&lt; 5 KV Digital Insulation Tester&gt;</v>
      </c>
      <c r="C1542" s="1038" t="str">
        <f t="shared" si="268"/>
        <v>N.A.</v>
      </c>
      <c r="D1542" s="1053" t="str">
        <f t="shared" si="268"/>
        <v>-</v>
      </c>
      <c r="E1542" s="1163">
        <f t="shared" si="268"/>
        <v>0</v>
      </c>
      <c r="F1542" s="1140">
        <f t="shared" si="265"/>
        <v>2.9798000000000002E-2</v>
      </c>
      <c r="G1542" s="1140">
        <f t="shared" si="266"/>
        <v>2.9798000000000002E-2</v>
      </c>
      <c r="H1542" s="1140">
        <f t="shared" si="269"/>
        <v>0</v>
      </c>
      <c r="I1542" s="1135">
        <v>0</v>
      </c>
      <c r="J1542" s="1135">
        <v>0</v>
      </c>
      <c r="K1542" s="1140"/>
      <c r="L1542" s="1140"/>
      <c r="M1542" s="1140">
        <f t="shared" si="270"/>
        <v>0</v>
      </c>
      <c r="N1542" s="1140">
        <f t="shared" si="271"/>
        <v>0</v>
      </c>
    </row>
    <row r="1543" spans="1:14" outlineLevel="1" x14ac:dyDescent="0.25">
      <c r="A1543" s="1038">
        <f t="shared" si="268"/>
        <v>4</v>
      </c>
      <c r="B1543" s="995" t="str">
        <f t="shared" si="268"/>
        <v>&lt;Split AC Unit,Window AC  Unit,Refrigerator,Ped&gt;</v>
      </c>
      <c r="C1543" s="1038" t="str">
        <f t="shared" si="268"/>
        <v>N.A.</v>
      </c>
      <c r="D1543" s="1053" t="str">
        <f t="shared" si="268"/>
        <v>-</v>
      </c>
      <c r="E1543" s="1163">
        <f t="shared" si="268"/>
        <v>0</v>
      </c>
      <c r="F1543" s="1140">
        <f t="shared" si="265"/>
        <v>1.7857399999999999E-2</v>
      </c>
      <c r="G1543" s="1140">
        <f t="shared" si="266"/>
        <v>1.7857399999999999E-2</v>
      </c>
      <c r="H1543" s="1140">
        <f t="shared" si="269"/>
        <v>0</v>
      </c>
      <c r="I1543" s="1135">
        <v>0</v>
      </c>
      <c r="J1543" s="1135">
        <v>0</v>
      </c>
      <c r="K1543" s="1140"/>
      <c r="L1543" s="1140"/>
      <c r="M1543" s="1140">
        <f t="shared" si="270"/>
        <v>0</v>
      </c>
      <c r="N1543" s="1140">
        <f t="shared" si="271"/>
        <v>0</v>
      </c>
    </row>
    <row r="1544" spans="1:14" outlineLevel="1" x14ac:dyDescent="0.25">
      <c r="A1544" s="1038">
        <f t="shared" si="268"/>
        <v>5</v>
      </c>
      <c r="B1544" s="995" t="str">
        <f t="shared" si="268"/>
        <v>&lt;Earth Resistance Tester at ,Pophali. TIC STAGE IV&gt;</v>
      </c>
      <c r="C1544" s="1038" t="str">
        <f t="shared" si="268"/>
        <v>N.A.</v>
      </c>
      <c r="D1544" s="1053" t="str">
        <f t="shared" si="268"/>
        <v>-</v>
      </c>
      <c r="E1544" s="1163">
        <f t="shared" si="268"/>
        <v>0</v>
      </c>
      <c r="F1544" s="1140">
        <f t="shared" si="265"/>
        <v>1.6838599999999999E-2</v>
      </c>
      <c r="G1544" s="1140">
        <f t="shared" si="266"/>
        <v>1.6838599999999999E-2</v>
      </c>
      <c r="H1544" s="1140">
        <f t="shared" si="269"/>
        <v>0</v>
      </c>
      <c r="I1544" s="1135">
        <v>0</v>
      </c>
      <c r="J1544" s="1135">
        <v>0</v>
      </c>
      <c r="K1544" s="1140"/>
      <c r="L1544" s="1140"/>
      <c r="M1544" s="1140">
        <f t="shared" si="270"/>
        <v>0</v>
      </c>
      <c r="N1544" s="1140">
        <f t="shared" si="271"/>
        <v>0</v>
      </c>
    </row>
    <row r="1545" spans="1:14" outlineLevel="1" x14ac:dyDescent="0.25">
      <c r="A1545" s="1038">
        <f t="shared" ref="A1545:E1560" si="272">A1342</f>
        <v>6</v>
      </c>
      <c r="B1545" s="995" t="str">
        <f t="shared" si="272"/>
        <v>&lt;Tools and Tackles at St-IV,KGSC,Pophali&gt;</v>
      </c>
      <c r="C1545" s="1038" t="str">
        <f t="shared" si="272"/>
        <v>N.A.</v>
      </c>
      <c r="D1545" s="1053" t="str">
        <f t="shared" si="272"/>
        <v>-</v>
      </c>
      <c r="E1545" s="1163">
        <f t="shared" si="272"/>
        <v>0</v>
      </c>
      <c r="F1545" s="1140">
        <f t="shared" si="265"/>
        <v>3.4609399999999998E-2</v>
      </c>
      <c r="G1545" s="1140">
        <f t="shared" si="266"/>
        <v>3.4609399999999998E-2</v>
      </c>
      <c r="H1545" s="1140">
        <f t="shared" si="269"/>
        <v>0</v>
      </c>
      <c r="I1545" s="1135">
        <v>0</v>
      </c>
      <c r="J1545" s="1135">
        <v>0</v>
      </c>
      <c r="K1545" s="1140"/>
      <c r="L1545" s="1140"/>
      <c r="M1545" s="1140">
        <f t="shared" si="270"/>
        <v>0</v>
      </c>
      <c r="N1545" s="1140">
        <f t="shared" si="271"/>
        <v>0</v>
      </c>
    </row>
    <row r="1546" spans="1:14" outlineLevel="1" x14ac:dyDescent="0.25">
      <c r="A1546" s="1038">
        <f t="shared" si="272"/>
        <v>7</v>
      </c>
      <c r="B1546" s="995" t="str">
        <f t="shared" si="272"/>
        <v>&lt;New portable Fire Fighting Diesel Pumps for Dewatering&gt;</v>
      </c>
      <c r="C1546" s="1038" t="str">
        <f t="shared" si="272"/>
        <v>N.A.</v>
      </c>
      <c r="D1546" s="1053" t="str">
        <f t="shared" si="272"/>
        <v>-</v>
      </c>
      <c r="E1546" s="1163">
        <f t="shared" si="272"/>
        <v>0</v>
      </c>
      <c r="F1546" s="1140">
        <f t="shared" si="265"/>
        <v>9.6969600000000003E-2</v>
      </c>
      <c r="G1546" s="1140">
        <f t="shared" si="266"/>
        <v>9.6969600000000003E-2</v>
      </c>
      <c r="H1546" s="1140">
        <f t="shared" si="269"/>
        <v>0</v>
      </c>
      <c r="I1546" s="1135">
        <v>0</v>
      </c>
      <c r="J1546" s="1135">
        <v>0</v>
      </c>
      <c r="K1546" s="1140"/>
      <c r="L1546" s="1140"/>
      <c r="M1546" s="1140">
        <f t="shared" si="270"/>
        <v>0</v>
      </c>
      <c r="N1546" s="1140">
        <f t="shared" si="271"/>
        <v>0</v>
      </c>
    </row>
    <row r="1547" spans="1:14" outlineLevel="1" x14ac:dyDescent="0.25">
      <c r="A1547" s="1038">
        <f t="shared" si="272"/>
        <v>8</v>
      </c>
      <c r="B1547" s="995" t="str">
        <f t="shared" si="272"/>
        <v>&lt;Visitors chairs for, Pophali KGSC&gt;</v>
      </c>
      <c r="C1547" s="1038" t="str">
        <f t="shared" si="272"/>
        <v>N.A.</v>
      </c>
      <c r="D1547" s="1053" t="str">
        <f t="shared" si="272"/>
        <v>-</v>
      </c>
      <c r="E1547" s="1163">
        <f t="shared" si="272"/>
        <v>0</v>
      </c>
      <c r="F1547" s="1140">
        <f t="shared" si="265"/>
        <v>3.3187500000000002E-2</v>
      </c>
      <c r="G1547" s="1140">
        <f t="shared" si="266"/>
        <v>3.3187500000000002E-2</v>
      </c>
      <c r="H1547" s="1140">
        <f t="shared" si="269"/>
        <v>0</v>
      </c>
      <c r="I1547" s="1135">
        <v>0</v>
      </c>
      <c r="J1547" s="1135">
        <v>0</v>
      </c>
      <c r="K1547" s="1140"/>
      <c r="L1547" s="1140"/>
      <c r="M1547" s="1140">
        <f t="shared" si="270"/>
        <v>0</v>
      </c>
      <c r="N1547" s="1140">
        <f t="shared" si="271"/>
        <v>0</v>
      </c>
    </row>
    <row r="1548" spans="1:14" outlineLevel="1" x14ac:dyDescent="0.25">
      <c r="A1548" s="1038">
        <f t="shared" si="272"/>
        <v>9</v>
      </c>
      <c r="B1548" s="995" t="str">
        <f t="shared" si="272"/>
        <v>&lt;Installation of new racks inside various/new slotted angle racks &gt;</v>
      </c>
      <c r="C1548" s="1038" t="str">
        <f t="shared" si="272"/>
        <v>N.A.</v>
      </c>
      <c r="D1548" s="1053" t="str">
        <f t="shared" si="272"/>
        <v>-</v>
      </c>
      <c r="E1548" s="1163">
        <f t="shared" si="272"/>
        <v>0</v>
      </c>
      <c r="F1548" s="1140">
        <f t="shared" si="265"/>
        <v>3.9648000000000003E-2</v>
      </c>
      <c r="G1548" s="1140">
        <f t="shared" si="266"/>
        <v>3.9648000000000003E-2</v>
      </c>
      <c r="H1548" s="1140">
        <f t="shared" si="269"/>
        <v>0</v>
      </c>
      <c r="I1548" s="1135">
        <v>0</v>
      </c>
      <c r="J1548" s="1135">
        <v>0</v>
      </c>
      <c r="K1548" s="1140"/>
      <c r="L1548" s="1140"/>
      <c r="M1548" s="1140">
        <f t="shared" si="270"/>
        <v>0</v>
      </c>
      <c r="N1548" s="1140">
        <f t="shared" si="271"/>
        <v>0</v>
      </c>
    </row>
    <row r="1549" spans="1:14" outlineLevel="1" x14ac:dyDescent="0.25">
      <c r="A1549" s="1038">
        <f t="shared" si="272"/>
        <v>10</v>
      </c>
      <c r="B1549" s="995" t="str">
        <f t="shared" si="272"/>
        <v>&lt;Supply of chairs for KGSC, Pophali&gt;</v>
      </c>
      <c r="C1549" s="1038" t="str">
        <f t="shared" si="272"/>
        <v>N.A.</v>
      </c>
      <c r="D1549" s="1053" t="str">
        <f t="shared" si="272"/>
        <v>-</v>
      </c>
      <c r="E1549" s="1163">
        <f t="shared" si="272"/>
        <v>0</v>
      </c>
      <c r="F1549" s="1140">
        <f t="shared" si="265"/>
        <v>4.4238199999999998E-2</v>
      </c>
      <c r="G1549" s="1140">
        <f t="shared" si="266"/>
        <v>4.4238199999999998E-2</v>
      </c>
      <c r="H1549" s="1140">
        <f t="shared" si="269"/>
        <v>0</v>
      </c>
      <c r="I1549" s="1135">
        <v>0</v>
      </c>
      <c r="J1549" s="1135">
        <v>0</v>
      </c>
      <c r="K1549" s="1140"/>
      <c r="L1549" s="1140"/>
      <c r="M1549" s="1140">
        <f t="shared" si="270"/>
        <v>0</v>
      </c>
      <c r="N1549" s="1140">
        <f t="shared" si="271"/>
        <v>0</v>
      </c>
    </row>
    <row r="1550" spans="1:14" outlineLevel="1" x14ac:dyDescent="0.25">
      <c r="A1550" s="1038">
        <f t="shared" si="272"/>
        <v>11</v>
      </c>
      <c r="B1550" s="995" t="str">
        <f t="shared" si="272"/>
        <v>&lt;Laser Jet NetwoksPrinters at KGSC, Pophali&gt;</v>
      </c>
      <c r="C1550" s="1038" t="str">
        <f t="shared" si="272"/>
        <v>N.A.</v>
      </c>
      <c r="D1550" s="1053" t="str">
        <f t="shared" si="272"/>
        <v>-</v>
      </c>
      <c r="E1550" s="1163">
        <f t="shared" si="272"/>
        <v>0</v>
      </c>
      <c r="F1550" s="1140">
        <f t="shared" si="265"/>
        <v>8.4074999999999997E-2</v>
      </c>
      <c r="G1550" s="1140">
        <f t="shared" si="266"/>
        <v>8.4074999999999997E-2</v>
      </c>
      <c r="H1550" s="1140">
        <f t="shared" si="269"/>
        <v>0</v>
      </c>
      <c r="I1550" s="1135">
        <v>0</v>
      </c>
      <c r="J1550" s="1135">
        <v>0</v>
      </c>
      <c r="K1550" s="1140"/>
      <c r="L1550" s="1140"/>
      <c r="M1550" s="1140">
        <f t="shared" si="270"/>
        <v>0</v>
      </c>
      <c r="N1550" s="1140">
        <f t="shared" si="271"/>
        <v>0</v>
      </c>
    </row>
    <row r="1551" spans="1:14" outlineLevel="1" x14ac:dyDescent="0.25">
      <c r="A1551" s="1038">
        <f t="shared" si="272"/>
        <v>12</v>
      </c>
      <c r="B1551" s="995" t="str">
        <f t="shared" si="272"/>
        <v>&lt;Night Vision Binoculars&gt;</v>
      </c>
      <c r="C1551" s="1038" t="str">
        <f t="shared" si="272"/>
        <v>N.A.</v>
      </c>
      <c r="D1551" s="1053" t="str">
        <f t="shared" si="272"/>
        <v>-</v>
      </c>
      <c r="E1551" s="1163">
        <f t="shared" si="272"/>
        <v>0</v>
      </c>
      <c r="F1551" s="1140">
        <f t="shared" si="265"/>
        <v>2.34112E-2</v>
      </c>
      <c r="G1551" s="1140">
        <f t="shared" si="266"/>
        <v>2.34112E-2</v>
      </c>
      <c r="H1551" s="1140">
        <f t="shared" si="269"/>
        <v>0</v>
      </c>
      <c r="I1551" s="1135">
        <v>0</v>
      </c>
      <c r="J1551" s="1135">
        <v>0</v>
      </c>
      <c r="K1551" s="1140"/>
      <c r="L1551" s="1140"/>
      <c r="M1551" s="1140">
        <f t="shared" si="270"/>
        <v>0</v>
      </c>
      <c r="N1551" s="1140">
        <f t="shared" si="271"/>
        <v>0</v>
      </c>
    </row>
    <row r="1552" spans="1:14" outlineLevel="1" x14ac:dyDescent="0.25">
      <c r="A1552" s="1038">
        <f t="shared" si="272"/>
        <v>13</v>
      </c>
      <c r="B1552" s="995" t="str">
        <f t="shared" si="272"/>
        <v>&lt;TATA Star Bus-32 seater LCV MH08-9358&gt;</v>
      </c>
      <c r="C1552" s="1038" t="str">
        <f t="shared" si="272"/>
        <v>N.A.</v>
      </c>
      <c r="D1552" s="1053" t="str">
        <f t="shared" si="272"/>
        <v>-</v>
      </c>
      <c r="E1552" s="1163">
        <f t="shared" si="272"/>
        <v>0</v>
      </c>
      <c r="F1552" s="1140">
        <f t="shared" si="265"/>
        <v>0</v>
      </c>
      <c r="G1552" s="1140">
        <f t="shared" si="266"/>
        <v>0</v>
      </c>
      <c r="H1552" s="1140">
        <f t="shared" si="269"/>
        <v>0</v>
      </c>
      <c r="I1552" s="1135">
        <v>0</v>
      </c>
      <c r="J1552" s="1135">
        <v>0</v>
      </c>
      <c r="K1552" s="1140"/>
      <c r="L1552" s="1140"/>
      <c r="M1552" s="1140">
        <f t="shared" si="270"/>
        <v>0</v>
      </c>
      <c r="N1552" s="1140">
        <f t="shared" si="271"/>
        <v>0</v>
      </c>
    </row>
    <row r="1553" spans="1:14" outlineLevel="1" x14ac:dyDescent="0.25">
      <c r="A1553" s="1038">
        <f t="shared" si="272"/>
        <v>14</v>
      </c>
      <c r="B1553" s="995" t="str">
        <f t="shared" si="272"/>
        <v>&lt;TATA Star Bus-32 seater LCV MH08-9359&gt;</v>
      </c>
      <c r="C1553" s="1038" t="str">
        <f t="shared" si="272"/>
        <v>N.A.</v>
      </c>
      <c r="D1553" s="1053" t="str">
        <f t="shared" si="272"/>
        <v>-</v>
      </c>
      <c r="E1553" s="1163">
        <f t="shared" si="272"/>
        <v>0</v>
      </c>
      <c r="F1553" s="1140">
        <f t="shared" si="265"/>
        <v>0</v>
      </c>
      <c r="G1553" s="1140">
        <f t="shared" si="266"/>
        <v>0</v>
      </c>
      <c r="H1553" s="1140">
        <f t="shared" si="269"/>
        <v>0</v>
      </c>
      <c r="I1553" s="1135">
        <v>0</v>
      </c>
      <c r="J1553" s="1135">
        <v>0</v>
      </c>
      <c r="K1553" s="1140"/>
      <c r="L1553" s="1140"/>
      <c r="M1553" s="1140">
        <f t="shared" si="270"/>
        <v>0</v>
      </c>
      <c r="N1553" s="1140">
        <f t="shared" si="271"/>
        <v>0</v>
      </c>
    </row>
    <row r="1554" spans="1:14" outlineLevel="1" x14ac:dyDescent="0.25">
      <c r="A1554" s="1038">
        <f t="shared" si="272"/>
        <v>15</v>
      </c>
      <c r="B1554" s="995" t="str">
        <f t="shared" si="272"/>
        <v>&lt;Vehicle No.MH 08-9401 TATA Star Bus 32 seater&gt;</v>
      </c>
      <c r="C1554" s="1038" t="str">
        <f t="shared" si="272"/>
        <v>N.A.</v>
      </c>
      <c r="D1554" s="1053" t="str">
        <f t="shared" si="272"/>
        <v>-</v>
      </c>
      <c r="E1554" s="1163">
        <f t="shared" si="272"/>
        <v>0</v>
      </c>
      <c r="F1554" s="1140">
        <f t="shared" si="265"/>
        <v>0</v>
      </c>
      <c r="G1554" s="1140">
        <f t="shared" si="266"/>
        <v>0</v>
      </c>
      <c r="H1554" s="1140">
        <f t="shared" si="269"/>
        <v>0</v>
      </c>
      <c r="I1554" s="1135">
        <v>0</v>
      </c>
      <c r="J1554" s="1135">
        <v>0</v>
      </c>
      <c r="K1554" s="1140"/>
      <c r="L1554" s="1140"/>
      <c r="M1554" s="1140">
        <f t="shared" si="270"/>
        <v>0</v>
      </c>
      <c r="N1554" s="1140">
        <f t="shared" si="271"/>
        <v>0</v>
      </c>
    </row>
    <row r="1555" spans="1:14" outlineLevel="1" x14ac:dyDescent="0.25">
      <c r="A1555" s="1038">
        <f t="shared" si="272"/>
        <v>16</v>
      </c>
      <c r="B1555" s="995" t="str">
        <f t="shared" si="272"/>
        <v xml:space="preserve"> &lt;Not in use DCM Toyato Bus MH-1&gt;</v>
      </c>
      <c r="C1555" s="1038" t="str">
        <f t="shared" si="272"/>
        <v>N.A.</v>
      </c>
      <c r="D1555" s="1053" t="str">
        <f t="shared" si="272"/>
        <v>-</v>
      </c>
      <c r="E1555" s="1163">
        <f t="shared" si="272"/>
        <v>0</v>
      </c>
      <c r="F1555" s="1140">
        <f t="shared" si="265"/>
        <v>0</v>
      </c>
      <c r="G1555" s="1140">
        <f t="shared" si="266"/>
        <v>0</v>
      </c>
      <c r="H1555" s="1140">
        <f t="shared" si="269"/>
        <v>0</v>
      </c>
      <c r="I1555" s="1135">
        <v>0</v>
      </c>
      <c r="J1555" s="1135">
        <v>0</v>
      </c>
      <c r="K1555" s="1140"/>
      <c r="L1555" s="1140"/>
      <c r="M1555" s="1140">
        <f t="shared" si="270"/>
        <v>0</v>
      </c>
      <c r="N1555" s="1140">
        <f t="shared" si="271"/>
        <v>0</v>
      </c>
    </row>
    <row r="1556" spans="1:14" outlineLevel="1" x14ac:dyDescent="0.25">
      <c r="A1556" s="1038">
        <f t="shared" si="272"/>
        <v>17</v>
      </c>
      <c r="B1556" s="995" t="str">
        <f t="shared" si="272"/>
        <v xml:space="preserve"> &lt;Not in use DCM Toyato Mini Bus&gt;</v>
      </c>
      <c r="C1556" s="1038" t="str">
        <f t="shared" si="272"/>
        <v>N.A.</v>
      </c>
      <c r="D1556" s="1053" t="str">
        <f t="shared" si="272"/>
        <v>-</v>
      </c>
      <c r="E1556" s="1163">
        <f t="shared" si="272"/>
        <v>0</v>
      </c>
      <c r="F1556" s="1140">
        <f t="shared" si="265"/>
        <v>0</v>
      </c>
      <c r="G1556" s="1140">
        <f t="shared" si="266"/>
        <v>0</v>
      </c>
      <c r="H1556" s="1140">
        <f t="shared" si="269"/>
        <v>0</v>
      </c>
      <c r="I1556" s="1135">
        <v>0</v>
      </c>
      <c r="J1556" s="1135">
        <v>0</v>
      </c>
      <c r="K1556" s="1140"/>
      <c r="L1556" s="1140"/>
      <c r="M1556" s="1140">
        <f t="shared" si="270"/>
        <v>0</v>
      </c>
      <c r="N1556" s="1140">
        <f t="shared" si="271"/>
        <v>0</v>
      </c>
    </row>
    <row r="1557" spans="1:14" outlineLevel="1" x14ac:dyDescent="0.25">
      <c r="A1557" s="1038">
        <f t="shared" si="272"/>
        <v>18</v>
      </c>
      <c r="B1557" s="995" t="str">
        <f t="shared" si="272"/>
        <v>&lt;Digital Multimeters, Clamp Meter &amp; Insulation resistance tester for TIC, Stage I&amp;II, Pophali&gt;</v>
      </c>
      <c r="C1557" s="1038" t="str">
        <f t="shared" si="272"/>
        <v>N.A.</v>
      </c>
      <c r="D1557" s="1053" t="str">
        <f t="shared" si="272"/>
        <v>-</v>
      </c>
      <c r="E1557" s="1163">
        <f t="shared" si="272"/>
        <v>0</v>
      </c>
      <c r="F1557" s="1140">
        <f t="shared" si="265"/>
        <v>2.8927700000000001E-2</v>
      </c>
      <c r="G1557" s="1140">
        <f t="shared" si="266"/>
        <v>2.8927700000000001E-2</v>
      </c>
      <c r="H1557" s="1140">
        <f t="shared" si="269"/>
        <v>0</v>
      </c>
      <c r="I1557" s="1135">
        <v>0</v>
      </c>
      <c r="J1557" s="1135">
        <v>0</v>
      </c>
      <c r="K1557" s="1140"/>
      <c r="L1557" s="1140"/>
      <c r="M1557" s="1140">
        <f t="shared" si="270"/>
        <v>0</v>
      </c>
      <c r="N1557" s="1140">
        <f t="shared" si="271"/>
        <v>0</v>
      </c>
    </row>
    <row r="1558" spans="1:14" outlineLevel="1" x14ac:dyDescent="0.25">
      <c r="A1558" s="1038">
        <f t="shared" si="272"/>
        <v>19</v>
      </c>
      <c r="B1558" s="995" t="str">
        <f t="shared" si="272"/>
        <v>&lt;Transformer Winding resistance measurement kit at Stage-III,  Alore&gt;</v>
      </c>
      <c r="C1558" s="1038" t="str">
        <f t="shared" si="272"/>
        <v>N.A.</v>
      </c>
      <c r="D1558" s="1053" t="str">
        <f t="shared" si="272"/>
        <v>-</v>
      </c>
      <c r="E1558" s="1163">
        <f t="shared" si="272"/>
        <v>0</v>
      </c>
      <c r="F1558" s="1140">
        <f t="shared" si="265"/>
        <v>2.4337500000000001E-2</v>
      </c>
      <c r="G1558" s="1140">
        <f t="shared" si="266"/>
        <v>2.4337500000000001E-2</v>
      </c>
      <c r="H1558" s="1140">
        <f t="shared" si="269"/>
        <v>0</v>
      </c>
      <c r="I1558" s="1135">
        <v>0</v>
      </c>
      <c r="J1558" s="1135">
        <v>0</v>
      </c>
      <c r="K1558" s="1140"/>
      <c r="L1558" s="1140"/>
      <c r="M1558" s="1140">
        <f t="shared" si="270"/>
        <v>0</v>
      </c>
      <c r="N1558" s="1140">
        <f t="shared" si="271"/>
        <v>0</v>
      </c>
    </row>
    <row r="1559" spans="1:14" outlineLevel="1" x14ac:dyDescent="0.25">
      <c r="A1559" s="1038">
        <f t="shared" si="272"/>
        <v>20</v>
      </c>
      <c r="B1559" s="995" t="str">
        <f t="shared" si="272"/>
        <v>&lt;Multifunc A3 Scanner &amp; all in one A4 laser printer Technical Purchase , Account Section, H.R. ,MPD&gt;</v>
      </c>
      <c r="C1559" s="1038" t="str">
        <f t="shared" si="272"/>
        <v>N.A.</v>
      </c>
      <c r="D1559" s="1053" t="str">
        <f t="shared" si="272"/>
        <v>-</v>
      </c>
      <c r="E1559" s="1163">
        <f t="shared" si="272"/>
        <v>0</v>
      </c>
      <c r="F1559" s="1140">
        <f t="shared" si="265"/>
        <v>3.2520800000000002E-2</v>
      </c>
      <c r="G1559" s="1140">
        <f t="shared" si="266"/>
        <v>3.2520800000000002E-2</v>
      </c>
      <c r="H1559" s="1140">
        <f t="shared" si="269"/>
        <v>0</v>
      </c>
      <c r="I1559" s="1135">
        <v>0</v>
      </c>
      <c r="J1559" s="1135">
        <v>0</v>
      </c>
      <c r="K1559" s="1140"/>
      <c r="L1559" s="1140"/>
      <c r="M1559" s="1140">
        <f t="shared" si="270"/>
        <v>0</v>
      </c>
      <c r="N1559" s="1140">
        <f t="shared" si="271"/>
        <v>0</v>
      </c>
    </row>
    <row r="1560" spans="1:14" outlineLevel="1" x14ac:dyDescent="0.25">
      <c r="A1560" s="1038">
        <f t="shared" si="272"/>
        <v>21</v>
      </c>
      <c r="B1560" s="995" t="str">
        <f t="shared" si="272"/>
        <v>&lt;Temperature Calibrator at St-IV, KGSC,Pophali&gt;</v>
      </c>
      <c r="C1560" s="1038" t="str">
        <f t="shared" si="272"/>
        <v>N.A.</v>
      </c>
      <c r="D1560" s="1053" t="str">
        <f t="shared" si="272"/>
        <v>-</v>
      </c>
      <c r="E1560" s="1163">
        <f t="shared" si="272"/>
        <v>0</v>
      </c>
      <c r="F1560" s="1140">
        <f t="shared" si="265"/>
        <v>1.2272E-2</v>
      </c>
      <c r="G1560" s="1140">
        <f t="shared" si="266"/>
        <v>1.2272E-2</v>
      </c>
      <c r="H1560" s="1140">
        <f t="shared" si="269"/>
        <v>0</v>
      </c>
      <c r="I1560" s="1135">
        <v>0</v>
      </c>
      <c r="J1560" s="1135">
        <v>0</v>
      </c>
      <c r="K1560" s="1140"/>
      <c r="L1560" s="1140"/>
      <c r="M1560" s="1140">
        <f t="shared" si="270"/>
        <v>0</v>
      </c>
      <c r="N1560" s="1140">
        <f t="shared" si="271"/>
        <v>0</v>
      </c>
    </row>
    <row r="1561" spans="1:14" outlineLevel="1" x14ac:dyDescent="0.25">
      <c r="A1561" s="1038">
        <f t="shared" ref="A1561:E1576" si="273">A1358</f>
        <v>22</v>
      </c>
      <c r="B1561" s="995" t="str">
        <f t="shared" si="273"/>
        <v>&lt; 1 no. new departmental car Maruti Sweft Desire for conveyance of Chief Engr&gt;</v>
      </c>
      <c r="C1561" s="1038" t="str">
        <f t="shared" si="273"/>
        <v>N.A.</v>
      </c>
      <c r="D1561" s="1053" t="str">
        <f t="shared" si="273"/>
        <v>-</v>
      </c>
      <c r="E1561" s="1163">
        <f t="shared" si="273"/>
        <v>0</v>
      </c>
      <c r="F1561" s="1140">
        <f t="shared" si="265"/>
        <v>7.7924499999999994E-2</v>
      </c>
      <c r="G1561" s="1140">
        <f t="shared" si="266"/>
        <v>7.7924499999999994E-2</v>
      </c>
      <c r="H1561" s="1140">
        <f t="shared" si="269"/>
        <v>0</v>
      </c>
      <c r="I1561" s="1135">
        <v>0</v>
      </c>
      <c r="J1561" s="1135">
        <v>0</v>
      </c>
      <c r="K1561" s="1140"/>
      <c r="L1561" s="1140"/>
      <c r="M1561" s="1140">
        <f t="shared" si="270"/>
        <v>0</v>
      </c>
      <c r="N1561" s="1140">
        <f t="shared" si="271"/>
        <v>0</v>
      </c>
    </row>
    <row r="1562" spans="1:14" outlineLevel="1" x14ac:dyDescent="0.25">
      <c r="A1562" s="1038">
        <f t="shared" si="273"/>
        <v>23</v>
      </c>
      <c r="B1562" s="995" t="str">
        <f t="shared" si="273"/>
        <v>&lt;Hitachi A/c Two.NO.VIP Rest House&gt;</v>
      </c>
      <c r="C1562" s="1038" t="str">
        <f t="shared" si="273"/>
        <v>N.A.</v>
      </c>
      <c r="D1562" s="1053" t="str">
        <f t="shared" si="273"/>
        <v>-</v>
      </c>
      <c r="E1562" s="1163">
        <f t="shared" si="273"/>
        <v>0</v>
      </c>
      <c r="F1562" s="1140">
        <f t="shared" si="265"/>
        <v>8.0000000000000002E-3</v>
      </c>
      <c r="G1562" s="1140">
        <f t="shared" si="266"/>
        <v>8.0000000000000002E-3</v>
      </c>
      <c r="H1562" s="1140">
        <f t="shared" si="269"/>
        <v>0</v>
      </c>
      <c r="I1562" s="1135">
        <v>0</v>
      </c>
      <c r="J1562" s="1135">
        <v>0</v>
      </c>
      <c r="K1562" s="1140"/>
      <c r="L1562" s="1140"/>
      <c r="M1562" s="1140">
        <f t="shared" si="270"/>
        <v>0</v>
      </c>
      <c r="N1562" s="1140">
        <f t="shared" si="271"/>
        <v>0</v>
      </c>
    </row>
    <row r="1563" spans="1:14" outlineLevel="1" x14ac:dyDescent="0.25">
      <c r="A1563" s="1038">
        <f t="shared" si="273"/>
        <v>24</v>
      </c>
      <c r="B1563" s="995" t="str">
        <f t="shared" si="273"/>
        <v>&lt;Inverter Split AC Unit, Desert Coolers Water Coolers for KGSC, Pophali&gt;</v>
      </c>
      <c r="C1563" s="1038" t="str">
        <f t="shared" si="273"/>
        <v>N.A.</v>
      </c>
      <c r="D1563" s="1053" t="str">
        <f t="shared" si="273"/>
        <v>-</v>
      </c>
      <c r="E1563" s="1163">
        <f t="shared" si="273"/>
        <v>0</v>
      </c>
      <c r="F1563" s="1140">
        <f t="shared" si="265"/>
        <v>7.0799000000000001E-3</v>
      </c>
      <c r="G1563" s="1140">
        <f t="shared" si="266"/>
        <v>7.0799000000000001E-3</v>
      </c>
      <c r="H1563" s="1140">
        <f t="shared" si="269"/>
        <v>0</v>
      </c>
      <c r="I1563" s="1135">
        <v>0</v>
      </c>
      <c r="J1563" s="1135">
        <v>0</v>
      </c>
      <c r="K1563" s="1140"/>
      <c r="L1563" s="1140"/>
      <c r="M1563" s="1140">
        <f t="shared" si="270"/>
        <v>0</v>
      </c>
      <c r="N1563" s="1140">
        <f t="shared" si="271"/>
        <v>0</v>
      </c>
    </row>
    <row r="1564" spans="1:14" outlineLevel="1" x14ac:dyDescent="0.25">
      <c r="A1564" s="1038">
        <f t="shared" si="273"/>
        <v>25</v>
      </c>
      <c r="B1564" s="995" t="str">
        <f t="shared" si="273"/>
        <v>&lt;Advanced ISDN EPABX system for Koyna Generating St ntercom Telephone Advanced ISDN EPABX system for Koyna Generating Station Complex&gt;</v>
      </c>
      <c r="C1564" s="1038" t="str">
        <f t="shared" si="273"/>
        <v>N.A.</v>
      </c>
      <c r="D1564" s="1053" t="str">
        <f t="shared" si="273"/>
        <v>-</v>
      </c>
      <c r="E1564" s="1163">
        <f t="shared" si="273"/>
        <v>0</v>
      </c>
      <c r="F1564" s="1140">
        <f t="shared" si="265"/>
        <v>2.9644799999999999E-2</v>
      </c>
      <c r="G1564" s="1140">
        <f t="shared" si="266"/>
        <v>2.9644799999999999E-2</v>
      </c>
      <c r="H1564" s="1140">
        <f t="shared" si="269"/>
        <v>0</v>
      </c>
      <c r="I1564" s="1135">
        <v>0</v>
      </c>
      <c r="J1564" s="1135">
        <v>0</v>
      </c>
      <c r="K1564" s="1140"/>
      <c r="L1564" s="1140"/>
      <c r="M1564" s="1140">
        <f t="shared" si="270"/>
        <v>0</v>
      </c>
      <c r="N1564" s="1140">
        <f t="shared" si="271"/>
        <v>0</v>
      </c>
    </row>
    <row r="1565" spans="1:14" outlineLevel="1" x14ac:dyDescent="0.25">
      <c r="A1565" s="1038">
        <f t="shared" si="273"/>
        <v>26</v>
      </c>
      <c r="B1565" s="995" t="str">
        <f t="shared" si="273"/>
        <v>&lt;TATA Sumo MH-14/9763 1 No&gt;</v>
      </c>
      <c r="C1565" s="1038" t="str">
        <f t="shared" si="273"/>
        <v>N.A.</v>
      </c>
      <c r="D1565" s="1053" t="str">
        <f t="shared" si="273"/>
        <v>-</v>
      </c>
      <c r="E1565" s="1163">
        <f t="shared" si="273"/>
        <v>0</v>
      </c>
      <c r="F1565" s="1140">
        <f t="shared" si="265"/>
        <v>4.1196799999999999E-2</v>
      </c>
      <c r="G1565" s="1140">
        <f t="shared" si="266"/>
        <v>4.1196799999999999E-2</v>
      </c>
      <c r="H1565" s="1140">
        <f t="shared" si="269"/>
        <v>0</v>
      </c>
      <c r="I1565" s="1135">
        <v>0</v>
      </c>
      <c r="J1565" s="1135">
        <v>0</v>
      </c>
      <c r="K1565" s="1140"/>
      <c r="L1565" s="1140"/>
      <c r="M1565" s="1140">
        <f t="shared" si="270"/>
        <v>0</v>
      </c>
      <c r="N1565" s="1140">
        <f t="shared" si="271"/>
        <v>0</v>
      </c>
    </row>
    <row r="1566" spans="1:14" outlineLevel="1" x14ac:dyDescent="0.25">
      <c r="A1566" s="1038">
        <f t="shared" si="273"/>
        <v>27</v>
      </c>
      <c r="B1566" s="995" t="str">
        <f t="shared" si="273"/>
        <v>&lt;Ambulance TATA make MH-31/4475 1 No&gt;</v>
      </c>
      <c r="C1566" s="1038" t="str">
        <f t="shared" si="273"/>
        <v>N.A.</v>
      </c>
      <c r="D1566" s="1053" t="str">
        <f t="shared" si="273"/>
        <v>-</v>
      </c>
      <c r="E1566" s="1163">
        <f t="shared" si="273"/>
        <v>0</v>
      </c>
      <c r="F1566" s="1140">
        <f t="shared" ref="F1566:F1628" si="274">F1363+I1363</f>
        <v>3.6143000000000002E-2</v>
      </c>
      <c r="G1566" s="1140">
        <f t="shared" ref="G1566:G1628" si="275">G1363+M1363</f>
        <v>3.6143000000000002E-2</v>
      </c>
      <c r="H1566" s="1140">
        <f t="shared" si="269"/>
        <v>0</v>
      </c>
      <c r="I1566" s="1135">
        <v>0</v>
      </c>
      <c r="J1566" s="1135">
        <v>0</v>
      </c>
      <c r="K1566" s="1140"/>
      <c r="L1566" s="1140"/>
      <c r="M1566" s="1140">
        <f t="shared" si="270"/>
        <v>0</v>
      </c>
      <c r="N1566" s="1140">
        <f t="shared" si="271"/>
        <v>0</v>
      </c>
    </row>
    <row r="1567" spans="1:14" outlineLevel="1" x14ac:dyDescent="0.25">
      <c r="A1567" s="1038">
        <f t="shared" si="273"/>
        <v>28</v>
      </c>
      <c r="B1567" s="995" t="str">
        <f t="shared" si="273"/>
        <v>&lt;Supply of 1 No of Ambulance Vane for Pophali&gt;</v>
      </c>
      <c r="C1567" s="1038" t="str">
        <f t="shared" si="273"/>
        <v>N.A.</v>
      </c>
      <c r="D1567" s="1053" t="str">
        <f t="shared" si="273"/>
        <v>-</v>
      </c>
      <c r="E1567" s="1163">
        <f t="shared" si="273"/>
        <v>0</v>
      </c>
      <c r="F1567" s="1140">
        <f t="shared" si="274"/>
        <v>0.14882899999999999</v>
      </c>
      <c r="G1567" s="1140">
        <f t="shared" si="275"/>
        <v>0.14882899999999999</v>
      </c>
      <c r="H1567" s="1140">
        <f t="shared" si="269"/>
        <v>0</v>
      </c>
      <c r="I1567" s="1135">
        <v>0</v>
      </c>
      <c r="J1567" s="1135">
        <v>0</v>
      </c>
      <c r="K1567" s="1140"/>
      <c r="L1567" s="1140"/>
      <c r="M1567" s="1140">
        <f t="shared" si="270"/>
        <v>0</v>
      </c>
      <c r="N1567" s="1140">
        <f t="shared" si="271"/>
        <v>0</v>
      </c>
    </row>
    <row r="1568" spans="1:14" outlineLevel="1" x14ac:dyDescent="0.25">
      <c r="A1568" s="1038">
        <f t="shared" si="273"/>
        <v>29</v>
      </c>
      <c r="B1568" s="995" t="str">
        <f t="shared" si="273"/>
        <v>&lt;Supply of 1 No of Ambulance Vane for Pophali&gt;</v>
      </c>
      <c r="C1568" s="1038" t="str">
        <f t="shared" si="273"/>
        <v>N.A.</v>
      </c>
      <c r="D1568" s="1053" t="str">
        <f t="shared" si="273"/>
        <v>-</v>
      </c>
      <c r="E1568" s="1163">
        <f t="shared" si="273"/>
        <v>0</v>
      </c>
      <c r="F1568" s="1140">
        <f t="shared" si="274"/>
        <v>0.14882899999999999</v>
      </c>
      <c r="G1568" s="1140">
        <f t="shared" si="275"/>
        <v>0.14882899999999999</v>
      </c>
      <c r="H1568" s="1140">
        <f t="shared" si="269"/>
        <v>0</v>
      </c>
      <c r="I1568" s="1135">
        <v>0</v>
      </c>
      <c r="J1568" s="1135">
        <v>0</v>
      </c>
      <c r="K1568" s="1140"/>
      <c r="L1568" s="1140"/>
      <c r="M1568" s="1140">
        <f t="shared" si="270"/>
        <v>0</v>
      </c>
      <c r="N1568" s="1140">
        <f t="shared" si="271"/>
        <v>0</v>
      </c>
    </row>
    <row r="1569" spans="1:14" outlineLevel="1" x14ac:dyDescent="0.25">
      <c r="A1569" s="1038">
        <f t="shared" si="273"/>
        <v>30</v>
      </c>
      <c r="B1569" s="995" t="str">
        <f t="shared" si="273"/>
        <v>&lt;HITACHI Make 2 TR non inverter split Air conditioner&gt;</v>
      </c>
      <c r="C1569" s="1038" t="str">
        <f t="shared" si="273"/>
        <v>N.A.</v>
      </c>
      <c r="D1569" s="1053" t="str">
        <f t="shared" si="273"/>
        <v>-</v>
      </c>
      <c r="E1569" s="1163">
        <f t="shared" si="273"/>
        <v>0</v>
      </c>
      <c r="F1569" s="1140">
        <f t="shared" si="274"/>
        <v>0.16739329999999999</v>
      </c>
      <c r="G1569" s="1140">
        <f t="shared" si="275"/>
        <v>0.16739329999999999</v>
      </c>
      <c r="H1569" s="1140">
        <f t="shared" si="269"/>
        <v>0</v>
      </c>
      <c r="I1569" s="1135">
        <v>0</v>
      </c>
      <c r="J1569" s="1135">
        <v>0</v>
      </c>
      <c r="K1569" s="1140"/>
      <c r="L1569" s="1140"/>
      <c r="M1569" s="1140">
        <f t="shared" si="270"/>
        <v>0</v>
      </c>
      <c r="N1569" s="1140">
        <f t="shared" si="271"/>
        <v>0</v>
      </c>
    </row>
    <row r="1570" spans="1:14" outlineLevel="1" x14ac:dyDescent="0.25">
      <c r="A1570" s="1038">
        <f t="shared" si="273"/>
        <v>31</v>
      </c>
      <c r="B1570" s="995" t="str">
        <f t="shared" si="273"/>
        <v>&lt;250 KVA D.G. Set Model KG1-250WS&gt;</v>
      </c>
      <c r="C1570" s="1038" t="str">
        <f t="shared" si="273"/>
        <v>N.A.</v>
      </c>
      <c r="D1570" s="1053" t="str">
        <f t="shared" si="273"/>
        <v>-</v>
      </c>
      <c r="E1570" s="1163">
        <f t="shared" si="273"/>
        <v>0</v>
      </c>
      <c r="F1570" s="1140">
        <f t="shared" si="274"/>
        <v>0.192222</v>
      </c>
      <c r="G1570" s="1140">
        <f t="shared" si="275"/>
        <v>0.192222</v>
      </c>
      <c r="H1570" s="1140">
        <f t="shared" si="269"/>
        <v>0</v>
      </c>
      <c r="I1570" s="1135">
        <v>0</v>
      </c>
      <c r="J1570" s="1135">
        <v>0</v>
      </c>
      <c r="K1570" s="1140"/>
      <c r="L1570" s="1140"/>
      <c r="M1570" s="1140">
        <f t="shared" si="270"/>
        <v>0</v>
      </c>
      <c r="N1570" s="1140">
        <f t="shared" si="271"/>
        <v>0</v>
      </c>
    </row>
    <row r="1571" spans="1:14" outlineLevel="1" x14ac:dyDescent="0.25">
      <c r="A1571" s="1038">
        <f t="shared" si="273"/>
        <v>32</v>
      </c>
      <c r="B1571" s="995" t="str">
        <f t="shared" si="273"/>
        <v>&lt;Dell laptops at KGSC Pophali&gt;</v>
      </c>
      <c r="C1571" s="1038" t="str">
        <f t="shared" si="273"/>
        <v>N.A.</v>
      </c>
      <c r="D1571" s="1053" t="str">
        <f t="shared" si="273"/>
        <v>-</v>
      </c>
      <c r="E1571" s="1163">
        <f t="shared" si="273"/>
        <v>0</v>
      </c>
      <c r="F1571" s="1140">
        <f t="shared" si="274"/>
        <v>1.5599999999999999E-2</v>
      </c>
      <c r="G1571" s="1140">
        <f t="shared" si="275"/>
        <v>1.5599999999999999E-2</v>
      </c>
      <c r="H1571" s="1140">
        <f t="shared" si="269"/>
        <v>0</v>
      </c>
      <c r="I1571" s="1135">
        <v>0</v>
      </c>
      <c r="J1571" s="1135">
        <v>0</v>
      </c>
      <c r="K1571" s="1140"/>
      <c r="L1571" s="1140"/>
      <c r="M1571" s="1140">
        <f t="shared" si="270"/>
        <v>0</v>
      </c>
      <c r="N1571" s="1140">
        <f t="shared" si="271"/>
        <v>0</v>
      </c>
    </row>
    <row r="1572" spans="1:14" outlineLevel="1" x14ac:dyDescent="0.25">
      <c r="A1572" s="1038">
        <f t="shared" si="273"/>
        <v>33</v>
      </c>
      <c r="B1572" s="995" t="str">
        <f t="shared" si="273"/>
        <v>&lt;A.C. Plant chiller 515 to 535 TRx2 at kgsc,Pophali&gt;</v>
      </c>
      <c r="C1572" s="1038" t="str">
        <f t="shared" si="273"/>
        <v>N.A.</v>
      </c>
      <c r="D1572" s="1053" t="str">
        <f t="shared" si="273"/>
        <v>-</v>
      </c>
      <c r="E1572" s="1163">
        <f t="shared" si="273"/>
        <v>0</v>
      </c>
      <c r="F1572" s="1140">
        <f t="shared" si="274"/>
        <v>2.1143972</v>
      </c>
      <c r="G1572" s="1140">
        <f t="shared" si="275"/>
        <v>2.1143972</v>
      </c>
      <c r="H1572" s="1140">
        <f t="shared" si="269"/>
        <v>0</v>
      </c>
      <c r="I1572" s="1135">
        <v>0</v>
      </c>
      <c r="J1572" s="1135">
        <v>0</v>
      </c>
      <c r="K1572" s="1140"/>
      <c r="L1572" s="1140"/>
      <c r="M1572" s="1140">
        <f t="shared" si="270"/>
        <v>0</v>
      </c>
      <c r="N1572" s="1140">
        <f t="shared" si="271"/>
        <v>0</v>
      </c>
    </row>
    <row r="1573" spans="1:14" outlineLevel="1" x14ac:dyDescent="0.25">
      <c r="A1573" s="1038">
        <f t="shared" si="273"/>
        <v>34</v>
      </c>
      <c r="B1573" s="995" t="str">
        <f t="shared" si="273"/>
        <v>&lt;Supply of RDP make Computers at KGSC&gt;</v>
      </c>
      <c r="C1573" s="1038" t="str">
        <f t="shared" si="273"/>
        <v>N.A.</v>
      </c>
      <c r="D1573" s="1053" t="str">
        <f t="shared" si="273"/>
        <v>-</v>
      </c>
      <c r="E1573" s="1163">
        <f t="shared" si="273"/>
        <v>0</v>
      </c>
      <c r="F1573" s="1140">
        <f t="shared" si="274"/>
        <v>0.43134899999999998</v>
      </c>
      <c r="G1573" s="1140">
        <f t="shared" si="275"/>
        <v>0.43134899999999998</v>
      </c>
      <c r="H1573" s="1140">
        <f t="shared" si="269"/>
        <v>0</v>
      </c>
      <c r="I1573" s="1135">
        <v>0</v>
      </c>
      <c r="J1573" s="1135">
        <v>0</v>
      </c>
      <c r="K1573" s="1140"/>
      <c r="L1573" s="1140"/>
      <c r="M1573" s="1140">
        <f t="shared" si="270"/>
        <v>0</v>
      </c>
      <c r="N1573" s="1140">
        <f t="shared" si="271"/>
        <v>0</v>
      </c>
    </row>
    <row r="1574" spans="1:14" outlineLevel="1" x14ac:dyDescent="0.25">
      <c r="A1574" s="1038">
        <f t="shared" si="273"/>
        <v>35</v>
      </c>
      <c r="B1574" s="995" t="str">
        <f t="shared" si="273"/>
        <v>&lt;Welding Machine for KDPH&gt;</v>
      </c>
      <c r="C1574" s="1038" t="str">
        <f t="shared" si="273"/>
        <v>N.A.</v>
      </c>
      <c r="D1574" s="1053" t="str">
        <f t="shared" si="273"/>
        <v>-</v>
      </c>
      <c r="E1574" s="1163">
        <f t="shared" si="273"/>
        <v>0</v>
      </c>
      <c r="F1574" s="1140">
        <f t="shared" si="274"/>
        <v>1.039E-3</v>
      </c>
      <c r="G1574" s="1140">
        <f t="shared" si="275"/>
        <v>1.039E-3</v>
      </c>
      <c r="H1574" s="1140">
        <f t="shared" si="269"/>
        <v>0</v>
      </c>
      <c r="I1574" s="1135">
        <v>0</v>
      </c>
      <c r="J1574" s="1135">
        <v>0</v>
      </c>
      <c r="K1574" s="1140"/>
      <c r="L1574" s="1140"/>
      <c r="M1574" s="1140">
        <f t="shared" si="270"/>
        <v>0</v>
      </c>
      <c r="N1574" s="1140">
        <f t="shared" si="271"/>
        <v>0</v>
      </c>
    </row>
    <row r="1575" spans="1:14" outlineLevel="1" x14ac:dyDescent="0.25">
      <c r="A1575" s="1038">
        <f t="shared" si="273"/>
        <v>36</v>
      </c>
      <c r="B1575" s="995" t="str">
        <f t="shared" si="273"/>
        <v>&lt;Material handling trolley for Majot store&gt;</v>
      </c>
      <c r="C1575" s="1038" t="str">
        <f t="shared" si="273"/>
        <v>N.A.</v>
      </c>
      <c r="D1575" s="1053" t="str">
        <f t="shared" si="273"/>
        <v>-</v>
      </c>
      <c r="E1575" s="1163">
        <f t="shared" si="273"/>
        <v>0</v>
      </c>
      <c r="F1575" s="1140">
        <f t="shared" si="274"/>
        <v>1.4197999999999999E-3</v>
      </c>
      <c r="G1575" s="1140">
        <f t="shared" si="275"/>
        <v>1.4197999999999999E-3</v>
      </c>
      <c r="H1575" s="1140">
        <f t="shared" si="269"/>
        <v>0</v>
      </c>
      <c r="I1575" s="1135">
        <v>0</v>
      </c>
      <c r="J1575" s="1135">
        <v>0</v>
      </c>
      <c r="K1575" s="1140"/>
      <c r="L1575" s="1140"/>
      <c r="M1575" s="1140">
        <f t="shared" ref="M1575:M1628" si="276">SUM(J1575:L1575)</f>
        <v>0</v>
      </c>
      <c r="N1575" s="1140">
        <f t="shared" si="271"/>
        <v>0</v>
      </c>
    </row>
    <row r="1576" spans="1:14" outlineLevel="1" x14ac:dyDescent="0.25">
      <c r="A1576" s="1038">
        <f t="shared" si="273"/>
        <v>37</v>
      </c>
      <c r="B1576" s="995" t="str">
        <f t="shared" si="273"/>
        <v>&lt;Canon  LiDe 300 IN Scanner&gt;</v>
      </c>
      <c r="C1576" s="1038" t="str">
        <f t="shared" si="273"/>
        <v>N.A.</v>
      </c>
      <c r="D1576" s="1053" t="str">
        <f t="shared" si="273"/>
        <v>-</v>
      </c>
      <c r="E1576" s="1163">
        <f t="shared" si="273"/>
        <v>0</v>
      </c>
      <c r="F1576" s="1140">
        <f t="shared" si="274"/>
        <v>4.8000000000000001E-4</v>
      </c>
      <c r="G1576" s="1140">
        <f t="shared" si="275"/>
        <v>4.8000000000000001E-4</v>
      </c>
      <c r="H1576" s="1140">
        <f t="shared" si="269"/>
        <v>0</v>
      </c>
      <c r="I1576" s="1135">
        <v>0</v>
      </c>
      <c r="J1576" s="1135">
        <v>0</v>
      </c>
      <c r="K1576" s="1140"/>
      <c r="L1576" s="1140"/>
      <c r="M1576" s="1140">
        <f t="shared" si="276"/>
        <v>0</v>
      </c>
      <c r="N1576" s="1140">
        <f t="shared" si="271"/>
        <v>0</v>
      </c>
    </row>
    <row r="1577" spans="1:14" outlineLevel="1" x14ac:dyDescent="0.25">
      <c r="A1577" s="1038">
        <f t="shared" ref="A1577:E1592" si="277">A1374</f>
        <v>38</v>
      </c>
      <c r="B1577" s="995" t="str">
        <f t="shared" si="277"/>
        <v>&lt;Supply of Pedestal fan at KDPH&gt;</v>
      </c>
      <c r="C1577" s="1038" t="str">
        <f t="shared" si="277"/>
        <v>N.A.</v>
      </c>
      <c r="D1577" s="1053" t="str">
        <f t="shared" si="277"/>
        <v>-</v>
      </c>
      <c r="E1577" s="1163">
        <f t="shared" si="277"/>
        <v>0</v>
      </c>
      <c r="F1577" s="1140">
        <f t="shared" si="274"/>
        <v>1.50002E-2</v>
      </c>
      <c r="G1577" s="1140">
        <f t="shared" si="275"/>
        <v>1.50002E-2</v>
      </c>
      <c r="H1577" s="1140">
        <f t="shared" si="269"/>
        <v>0</v>
      </c>
      <c r="I1577" s="1135">
        <v>0</v>
      </c>
      <c r="J1577" s="1135">
        <v>0</v>
      </c>
      <c r="K1577" s="1140"/>
      <c r="L1577" s="1140"/>
      <c r="M1577" s="1140">
        <f t="shared" si="276"/>
        <v>0</v>
      </c>
      <c r="N1577" s="1140">
        <f t="shared" si="271"/>
        <v>0</v>
      </c>
    </row>
    <row r="1578" spans="1:14" outlineLevel="1" x14ac:dyDescent="0.25">
      <c r="A1578" s="1038">
        <f t="shared" si="277"/>
        <v>39</v>
      </c>
      <c r="B1578" s="995" t="str">
        <f t="shared" si="277"/>
        <v>&lt;Supply of Refrigerator 290 LTR double door capacity&gt;</v>
      </c>
      <c r="C1578" s="1038" t="str">
        <f t="shared" si="277"/>
        <v>N.A.</v>
      </c>
      <c r="D1578" s="1053" t="str">
        <f t="shared" si="277"/>
        <v>-</v>
      </c>
      <c r="E1578" s="1163">
        <f t="shared" si="277"/>
        <v>0</v>
      </c>
      <c r="F1578" s="1140">
        <f t="shared" si="274"/>
        <v>2.2000000000000001E-3</v>
      </c>
      <c r="G1578" s="1140">
        <f t="shared" si="275"/>
        <v>2.2000000000000001E-3</v>
      </c>
      <c r="H1578" s="1140">
        <f t="shared" si="269"/>
        <v>0</v>
      </c>
      <c r="I1578" s="1135">
        <v>0</v>
      </c>
      <c r="J1578" s="1135">
        <v>0</v>
      </c>
      <c r="K1578" s="1140"/>
      <c r="L1578" s="1140"/>
      <c r="M1578" s="1140">
        <f t="shared" si="276"/>
        <v>0</v>
      </c>
      <c r="N1578" s="1140">
        <f t="shared" si="271"/>
        <v>0</v>
      </c>
    </row>
    <row r="1579" spans="1:14" outlineLevel="1" x14ac:dyDescent="0.25">
      <c r="A1579" s="1038">
        <f t="shared" si="277"/>
        <v>40</v>
      </c>
      <c r="B1579" s="995" t="str">
        <f t="shared" si="277"/>
        <v>&lt;Supply of Refrigerator 290 LTR double door capacity&gt;</v>
      </c>
      <c r="C1579" s="1038" t="str">
        <f t="shared" si="277"/>
        <v>N.A.</v>
      </c>
      <c r="D1579" s="1053" t="str">
        <f t="shared" si="277"/>
        <v>-</v>
      </c>
      <c r="E1579" s="1163">
        <f t="shared" si="277"/>
        <v>0</v>
      </c>
      <c r="F1579" s="1140">
        <f t="shared" si="274"/>
        <v>2.2000000000000001E-3</v>
      </c>
      <c r="G1579" s="1140">
        <f t="shared" si="275"/>
        <v>2.2000000000000001E-3</v>
      </c>
      <c r="H1579" s="1140">
        <f t="shared" si="269"/>
        <v>0</v>
      </c>
      <c r="I1579" s="1135">
        <v>0</v>
      </c>
      <c r="J1579" s="1135">
        <v>0</v>
      </c>
      <c r="K1579" s="1140"/>
      <c r="L1579" s="1140"/>
      <c r="M1579" s="1140">
        <f t="shared" si="276"/>
        <v>0</v>
      </c>
      <c r="N1579" s="1140">
        <f t="shared" si="271"/>
        <v>0</v>
      </c>
    </row>
    <row r="1580" spans="1:14" outlineLevel="1" x14ac:dyDescent="0.25">
      <c r="A1580" s="1038">
        <f t="shared" si="277"/>
        <v>41</v>
      </c>
      <c r="B1580" s="995" t="str">
        <f t="shared" si="277"/>
        <v>&lt;HEAVY DUTY AIR PURIFIURE 230V,50HZ&gt;</v>
      </c>
      <c r="C1580" s="1038" t="str">
        <f t="shared" si="277"/>
        <v>N.A.</v>
      </c>
      <c r="D1580" s="1053" t="str">
        <f t="shared" si="277"/>
        <v>-</v>
      </c>
      <c r="E1580" s="1163">
        <f t="shared" si="277"/>
        <v>0</v>
      </c>
      <c r="F1580" s="1140">
        <f t="shared" si="274"/>
        <v>7.0000000000000001E-3</v>
      </c>
      <c r="G1580" s="1140">
        <f t="shared" si="275"/>
        <v>7.0000000000000001E-3</v>
      </c>
      <c r="H1580" s="1140">
        <f t="shared" si="269"/>
        <v>0</v>
      </c>
      <c r="I1580" s="1135">
        <v>0</v>
      </c>
      <c r="J1580" s="1135">
        <v>0</v>
      </c>
      <c r="K1580" s="1140"/>
      <c r="L1580" s="1140"/>
      <c r="M1580" s="1140">
        <f t="shared" si="276"/>
        <v>0</v>
      </c>
      <c r="N1580" s="1140">
        <f t="shared" si="271"/>
        <v>0</v>
      </c>
    </row>
    <row r="1581" spans="1:14" outlineLevel="1" x14ac:dyDescent="0.25">
      <c r="A1581" s="1038">
        <f t="shared" si="277"/>
        <v>42</v>
      </c>
      <c r="B1581" s="995" t="str">
        <f t="shared" si="277"/>
        <v>&lt;HEAVY DUTY AIR PURIFIURE 230V,50HZ&gt;</v>
      </c>
      <c r="C1581" s="1038" t="str">
        <f t="shared" si="277"/>
        <v>N.A.</v>
      </c>
      <c r="D1581" s="1053" t="str">
        <f t="shared" si="277"/>
        <v>-</v>
      </c>
      <c r="E1581" s="1163">
        <f t="shared" si="277"/>
        <v>0</v>
      </c>
      <c r="F1581" s="1140">
        <f t="shared" si="274"/>
        <v>3.5000000000000001E-3</v>
      </c>
      <c r="G1581" s="1140">
        <f t="shared" si="275"/>
        <v>3.5000000000000001E-3</v>
      </c>
      <c r="H1581" s="1140">
        <f t="shared" si="269"/>
        <v>0</v>
      </c>
      <c r="I1581" s="1135">
        <v>0</v>
      </c>
      <c r="J1581" s="1135">
        <v>0</v>
      </c>
      <c r="K1581" s="1140"/>
      <c r="L1581" s="1140"/>
      <c r="M1581" s="1140">
        <f t="shared" si="276"/>
        <v>0</v>
      </c>
      <c r="N1581" s="1140">
        <f t="shared" si="271"/>
        <v>0</v>
      </c>
    </row>
    <row r="1582" spans="1:14" outlineLevel="1" x14ac:dyDescent="0.25">
      <c r="A1582" s="1038">
        <f t="shared" si="277"/>
        <v>43</v>
      </c>
      <c r="B1582" s="995" t="str">
        <f t="shared" si="277"/>
        <v>&lt;HEAVY DUTY AIR PURIFIURE 230V,50HZ&gt;</v>
      </c>
      <c r="C1582" s="1038" t="str">
        <f t="shared" si="277"/>
        <v>N.A.</v>
      </c>
      <c r="D1582" s="1053" t="str">
        <f t="shared" si="277"/>
        <v>-</v>
      </c>
      <c r="E1582" s="1163">
        <f t="shared" si="277"/>
        <v>0</v>
      </c>
      <c r="F1582" s="1140">
        <f t="shared" si="274"/>
        <v>3.5000000000000001E-3</v>
      </c>
      <c r="G1582" s="1140">
        <f t="shared" si="275"/>
        <v>3.5000000000000001E-3</v>
      </c>
      <c r="H1582" s="1140">
        <f t="shared" si="269"/>
        <v>0</v>
      </c>
      <c r="I1582" s="1135">
        <v>0</v>
      </c>
      <c r="J1582" s="1135">
        <v>0</v>
      </c>
      <c r="K1582" s="1140"/>
      <c r="L1582" s="1140"/>
      <c r="M1582" s="1140">
        <f t="shared" si="276"/>
        <v>0</v>
      </c>
      <c r="N1582" s="1140">
        <f t="shared" si="271"/>
        <v>0</v>
      </c>
    </row>
    <row r="1583" spans="1:14" outlineLevel="1" x14ac:dyDescent="0.25">
      <c r="A1583" s="1038">
        <f t="shared" si="277"/>
        <v>44</v>
      </c>
      <c r="B1583" s="995" t="str">
        <f t="shared" si="277"/>
        <v>&lt;HEAVY DUTY AIR PURIFIURE 230V,50HZ&gt;</v>
      </c>
      <c r="C1583" s="1038" t="str">
        <f t="shared" si="277"/>
        <v>N.A.</v>
      </c>
      <c r="D1583" s="1053" t="str">
        <f t="shared" si="277"/>
        <v>-</v>
      </c>
      <c r="E1583" s="1163">
        <f t="shared" si="277"/>
        <v>0</v>
      </c>
      <c r="F1583" s="1140">
        <f t="shared" si="274"/>
        <v>3.5000000000000001E-3</v>
      </c>
      <c r="G1583" s="1140">
        <f t="shared" si="275"/>
        <v>3.5000000000000001E-3</v>
      </c>
      <c r="H1583" s="1140">
        <f t="shared" si="269"/>
        <v>0</v>
      </c>
      <c r="I1583" s="1135">
        <v>0</v>
      </c>
      <c r="J1583" s="1135">
        <v>0</v>
      </c>
      <c r="K1583" s="1140"/>
      <c r="L1583" s="1140"/>
      <c r="M1583" s="1140">
        <f t="shared" si="276"/>
        <v>0</v>
      </c>
      <c r="N1583" s="1140">
        <f t="shared" si="271"/>
        <v>0</v>
      </c>
    </row>
    <row r="1584" spans="1:14" outlineLevel="1" x14ac:dyDescent="0.25">
      <c r="A1584" s="1038">
        <f t="shared" si="277"/>
        <v>45</v>
      </c>
      <c r="B1584" s="995" t="str">
        <f t="shared" si="277"/>
        <v>&lt;Redmi 10 prime Mobile Black for Chief Engineer&gt;</v>
      </c>
      <c r="C1584" s="1038" t="str">
        <f t="shared" si="277"/>
        <v>N.A.</v>
      </c>
      <c r="D1584" s="1053" t="str">
        <f t="shared" si="277"/>
        <v>-</v>
      </c>
      <c r="E1584" s="1163">
        <f t="shared" si="277"/>
        <v>0</v>
      </c>
      <c r="F1584" s="1140">
        <f t="shared" si="274"/>
        <v>1.5E-3</v>
      </c>
      <c r="G1584" s="1140">
        <f t="shared" si="275"/>
        <v>1.5E-3</v>
      </c>
      <c r="H1584" s="1140">
        <f t="shared" si="269"/>
        <v>0</v>
      </c>
      <c r="I1584" s="1135">
        <v>0</v>
      </c>
      <c r="J1584" s="1135">
        <v>0</v>
      </c>
      <c r="K1584" s="1140"/>
      <c r="L1584" s="1140"/>
      <c r="M1584" s="1140">
        <f t="shared" si="276"/>
        <v>0</v>
      </c>
      <c r="N1584" s="1140">
        <f t="shared" si="271"/>
        <v>0</v>
      </c>
    </row>
    <row r="1585" spans="1:14" outlineLevel="1" x14ac:dyDescent="0.25">
      <c r="A1585" s="1038">
        <f t="shared" si="277"/>
        <v>46</v>
      </c>
      <c r="B1585" s="995" t="str">
        <f t="shared" si="277"/>
        <v>&lt;TATA Sumo MH-14/9763 1 No&gt;</v>
      </c>
      <c r="C1585" s="1038" t="str">
        <f t="shared" si="277"/>
        <v>N.A.</v>
      </c>
      <c r="D1585" s="1053" t="str">
        <f t="shared" si="277"/>
        <v>-</v>
      </c>
      <c r="E1585" s="1163">
        <f t="shared" si="277"/>
        <v>0</v>
      </c>
      <c r="F1585" s="1140">
        <f t="shared" si="274"/>
        <v>0</v>
      </c>
      <c r="G1585" s="1140">
        <f t="shared" si="275"/>
        <v>0</v>
      </c>
      <c r="H1585" s="1140">
        <f t="shared" si="269"/>
        <v>0</v>
      </c>
      <c r="I1585" s="1140">
        <v>0</v>
      </c>
      <c r="J1585" s="1140">
        <v>0</v>
      </c>
      <c r="K1585" s="1140"/>
      <c r="L1585" s="1140"/>
      <c r="M1585" s="1140">
        <f t="shared" si="276"/>
        <v>0</v>
      </c>
      <c r="N1585" s="1140">
        <f t="shared" si="271"/>
        <v>0</v>
      </c>
    </row>
    <row r="1586" spans="1:14" outlineLevel="1" x14ac:dyDescent="0.25">
      <c r="A1586" s="1038">
        <f t="shared" si="277"/>
        <v>47</v>
      </c>
      <c r="B1586" s="995" t="str">
        <f t="shared" si="277"/>
        <v>&lt;Ambulance TATA make MH-31/4475 1 No&gt;</v>
      </c>
      <c r="C1586" s="1038" t="str">
        <f t="shared" si="277"/>
        <v>N.A.</v>
      </c>
      <c r="D1586" s="1053" t="str">
        <f t="shared" si="277"/>
        <v>-</v>
      </c>
      <c r="E1586" s="1163">
        <f t="shared" si="277"/>
        <v>0</v>
      </c>
      <c r="F1586" s="1140">
        <f t="shared" si="274"/>
        <v>0</v>
      </c>
      <c r="G1586" s="1140">
        <f t="shared" si="275"/>
        <v>0</v>
      </c>
      <c r="H1586" s="1140">
        <f t="shared" si="269"/>
        <v>0</v>
      </c>
      <c r="I1586" s="1140">
        <v>0</v>
      </c>
      <c r="J1586" s="1140">
        <v>0</v>
      </c>
      <c r="K1586" s="1140"/>
      <c r="L1586" s="1140"/>
      <c r="M1586" s="1140">
        <f t="shared" si="276"/>
        <v>0</v>
      </c>
      <c r="N1586" s="1140">
        <f t="shared" si="271"/>
        <v>0</v>
      </c>
    </row>
    <row r="1587" spans="1:14" outlineLevel="1" x14ac:dyDescent="0.25">
      <c r="A1587" s="967">
        <f t="shared" si="277"/>
        <v>48</v>
      </c>
      <c r="B1587" s="968" t="str">
        <f t="shared" si="277"/>
        <v xml:space="preserve">     &lt;Supply of Two Post Lift (4 Ton) for Vehicle Maint.&gt;</v>
      </c>
      <c r="C1587" s="967" t="str">
        <f t="shared" si="277"/>
        <v>N.A.</v>
      </c>
      <c r="D1587" s="1052" t="str">
        <f t="shared" si="277"/>
        <v>-</v>
      </c>
      <c r="E1587" s="1162">
        <f t="shared" si="277"/>
        <v>0</v>
      </c>
      <c r="F1587" s="1146">
        <f t="shared" si="274"/>
        <v>1.4396000000000001E-2</v>
      </c>
      <c r="G1587" s="1146">
        <f t="shared" si="275"/>
        <v>1.4396000000000001E-2</v>
      </c>
      <c r="H1587" s="1146">
        <f t="shared" si="269"/>
        <v>0</v>
      </c>
      <c r="I1587" s="1146">
        <v>0</v>
      </c>
      <c r="J1587" s="1146">
        <v>0</v>
      </c>
      <c r="K1587" s="1146"/>
      <c r="L1587" s="1146"/>
      <c r="M1587" s="1146">
        <f t="shared" si="276"/>
        <v>0</v>
      </c>
      <c r="N1587" s="1146">
        <f t="shared" si="271"/>
        <v>0</v>
      </c>
    </row>
    <row r="1588" spans="1:14" outlineLevel="1" x14ac:dyDescent="0.25">
      <c r="A1588" s="967">
        <f t="shared" si="277"/>
        <v>49</v>
      </c>
      <c r="B1588" s="968" t="str">
        <f t="shared" si="277"/>
        <v>Supply,Installation, commissioning and testing of 415V, 3 Phase diesel 
generating setof 125 KVA capacity for Admin building emergency power 
supply backup at KGSC,Pophali.</v>
      </c>
      <c r="C1588" s="967" t="str">
        <f t="shared" si="277"/>
        <v>N.A.</v>
      </c>
      <c r="D1588" s="1052" t="str">
        <f t="shared" si="277"/>
        <v>-</v>
      </c>
      <c r="E1588" s="1162">
        <f t="shared" si="277"/>
        <v>0</v>
      </c>
      <c r="F1588" s="1146">
        <f t="shared" si="274"/>
        <v>9.9499900000000002E-2</v>
      </c>
      <c r="G1588" s="1146">
        <f t="shared" si="275"/>
        <v>9.9499900000000002E-2</v>
      </c>
      <c r="H1588" s="1146">
        <f t="shared" si="269"/>
        <v>0</v>
      </c>
      <c r="I1588" s="1146">
        <v>0</v>
      </c>
      <c r="J1588" s="1146">
        <v>0</v>
      </c>
      <c r="K1588" s="1146"/>
      <c r="L1588" s="1146"/>
      <c r="M1588" s="1146">
        <f t="shared" si="276"/>
        <v>0</v>
      </c>
      <c r="N1588" s="1146">
        <f t="shared" si="271"/>
        <v>0</v>
      </c>
    </row>
    <row r="1589" spans="1:14" outlineLevel="1" x14ac:dyDescent="0.25">
      <c r="A1589" s="967">
        <f t="shared" si="277"/>
        <v>50</v>
      </c>
      <c r="B1589" s="968" t="str">
        <f t="shared" si="277"/>
        <v>Design,Manufacturing, supply erriction and commissioning of 60 MT surface mounted (pit type/ platform type) weighbridge at major stores 'c' pophali</v>
      </c>
      <c r="C1589" s="967" t="str">
        <f t="shared" si="277"/>
        <v>N.A.</v>
      </c>
      <c r="D1589" s="1052" t="str">
        <f t="shared" si="277"/>
        <v>-</v>
      </c>
      <c r="E1589" s="1162">
        <f t="shared" si="277"/>
        <v>0</v>
      </c>
      <c r="F1589" s="1146">
        <f t="shared" si="274"/>
        <v>0.21577479999999999</v>
      </c>
      <c r="G1589" s="1146">
        <f t="shared" si="275"/>
        <v>0.21577479999999999</v>
      </c>
      <c r="H1589" s="1146">
        <f t="shared" si="269"/>
        <v>0</v>
      </c>
      <c r="I1589" s="1146">
        <v>0</v>
      </c>
      <c r="J1589" s="1146">
        <v>0</v>
      </c>
      <c r="K1589" s="1146"/>
      <c r="L1589" s="1146"/>
      <c r="M1589" s="1146">
        <f t="shared" si="276"/>
        <v>0</v>
      </c>
      <c r="N1589" s="1146">
        <f t="shared" si="271"/>
        <v>0</v>
      </c>
    </row>
    <row r="1590" spans="1:14" outlineLevel="1" x14ac:dyDescent="0.25">
      <c r="A1590" s="967">
        <f t="shared" si="277"/>
        <v>51</v>
      </c>
      <c r="B1590" s="968" t="str">
        <f t="shared" si="277"/>
        <v>Supply of Hydraulically operated manual stacker for Material Handling at Major Store "C", KGSC, Pophali</v>
      </c>
      <c r="C1590" s="967" t="str">
        <f t="shared" si="277"/>
        <v>N.A.</v>
      </c>
      <c r="D1590" s="1052" t="str">
        <f t="shared" si="277"/>
        <v>-</v>
      </c>
      <c r="E1590" s="1162">
        <f t="shared" si="277"/>
        <v>0</v>
      </c>
      <c r="F1590" s="1146">
        <f t="shared" si="274"/>
        <v>5.2399999999999999E-3</v>
      </c>
      <c r="G1590" s="1146">
        <f t="shared" si="275"/>
        <v>5.2399999999999999E-3</v>
      </c>
      <c r="H1590" s="1146">
        <f t="shared" si="269"/>
        <v>0</v>
      </c>
      <c r="I1590" s="1146">
        <v>0</v>
      </c>
      <c r="J1590" s="1146">
        <v>0</v>
      </c>
      <c r="K1590" s="1146"/>
      <c r="L1590" s="1146"/>
      <c r="M1590" s="1146">
        <f t="shared" si="276"/>
        <v>0</v>
      </c>
      <c r="N1590" s="1146">
        <f t="shared" si="271"/>
        <v>0</v>
      </c>
    </row>
    <row r="1591" spans="1:14" outlineLevel="1" x14ac:dyDescent="0.25">
      <c r="A1591" s="967">
        <f t="shared" si="277"/>
        <v>52</v>
      </c>
      <c r="B1591" s="968" t="str">
        <f t="shared" si="277"/>
        <v>Supply of Indef makes Chain Pulley Blocks</v>
      </c>
      <c r="C1591" s="967" t="str">
        <f t="shared" si="277"/>
        <v>N.A.</v>
      </c>
      <c r="D1591" s="1052" t="str">
        <f t="shared" si="277"/>
        <v>-</v>
      </c>
      <c r="E1591" s="1162">
        <f t="shared" si="277"/>
        <v>0</v>
      </c>
      <c r="F1591" s="1146">
        <f t="shared" si="274"/>
        <v>1.1505E-2</v>
      </c>
      <c r="G1591" s="1146">
        <f t="shared" si="275"/>
        <v>1.1505E-2</v>
      </c>
      <c r="H1591" s="1146">
        <f t="shared" si="269"/>
        <v>0</v>
      </c>
      <c r="I1591" s="1146">
        <v>0</v>
      </c>
      <c r="J1591" s="1146">
        <v>0</v>
      </c>
      <c r="K1591" s="1146"/>
      <c r="L1591" s="1146"/>
      <c r="M1591" s="1146">
        <f t="shared" si="276"/>
        <v>0</v>
      </c>
      <c r="N1591" s="1146">
        <f t="shared" si="271"/>
        <v>0</v>
      </c>
    </row>
    <row r="1592" spans="1:14" outlineLevel="1" x14ac:dyDescent="0.25">
      <c r="A1592" s="967">
        <f t="shared" si="277"/>
        <v>53</v>
      </c>
      <c r="B1592" s="968" t="str">
        <f t="shared" si="277"/>
        <v>Supply of  Motwane Make ‘Digital Multimeter and AC Multimeter</v>
      </c>
      <c r="C1592" s="967" t="str">
        <f t="shared" si="277"/>
        <v>N.A.</v>
      </c>
      <c r="D1592" s="1052" t="str">
        <f t="shared" si="277"/>
        <v>-</v>
      </c>
      <c r="E1592" s="1162">
        <f t="shared" si="277"/>
        <v>0</v>
      </c>
      <c r="F1592" s="1146">
        <f t="shared" si="274"/>
        <v>1.8457500000000002E-2</v>
      </c>
      <c r="G1592" s="1146">
        <f t="shared" si="275"/>
        <v>1.8457500000000002E-2</v>
      </c>
      <c r="H1592" s="1146">
        <f t="shared" si="269"/>
        <v>0</v>
      </c>
      <c r="I1592" s="1146">
        <v>0</v>
      </c>
      <c r="J1592" s="1146">
        <v>0</v>
      </c>
      <c r="K1592" s="1146"/>
      <c r="L1592" s="1146"/>
      <c r="M1592" s="1146">
        <f t="shared" si="276"/>
        <v>0</v>
      </c>
      <c r="N1592" s="1146">
        <f t="shared" si="271"/>
        <v>0</v>
      </c>
    </row>
    <row r="1593" spans="1:14" outlineLevel="1" x14ac:dyDescent="0.25">
      <c r="A1593" s="967">
        <f t="shared" ref="A1593:E1608" si="278">A1390</f>
        <v>54</v>
      </c>
      <c r="B1593" s="968" t="str">
        <f t="shared" si="278"/>
        <v>Supply 1 Ton split AC Daiken make for control room cabin Operation Stage III</v>
      </c>
      <c r="C1593" s="967" t="str">
        <f t="shared" si="278"/>
        <v>N.A.</v>
      </c>
      <c r="D1593" s="1052" t="str">
        <f t="shared" si="278"/>
        <v>-</v>
      </c>
      <c r="E1593" s="1162">
        <f t="shared" si="278"/>
        <v>0</v>
      </c>
      <c r="F1593" s="1146">
        <f t="shared" si="274"/>
        <v>3.96E-3</v>
      </c>
      <c r="G1593" s="1146">
        <f t="shared" si="275"/>
        <v>3.96E-3</v>
      </c>
      <c r="H1593" s="1146">
        <f t="shared" ref="H1593:H1628" si="279">F1593-G1593</f>
        <v>0</v>
      </c>
      <c r="I1593" s="1146">
        <v>0</v>
      </c>
      <c r="J1593" s="1146">
        <v>0</v>
      </c>
      <c r="K1593" s="1146"/>
      <c r="L1593" s="1146"/>
      <c r="M1593" s="1146">
        <f t="shared" si="276"/>
        <v>0</v>
      </c>
      <c r="N1593" s="1146">
        <f t="shared" ref="N1593:N1628" si="280">H1593+I1593-M1593</f>
        <v>0</v>
      </c>
    </row>
    <row r="1594" spans="1:14" outlineLevel="1" x14ac:dyDescent="0.25">
      <c r="A1594" s="967">
        <f t="shared" si="278"/>
        <v>55</v>
      </c>
      <c r="B1594" s="968" t="str">
        <f t="shared" si="278"/>
        <v>Emer Rescue cum Multipurpose Fire Tender</v>
      </c>
      <c r="C1594" s="967" t="str">
        <f t="shared" si="278"/>
        <v>N.A.</v>
      </c>
      <c r="D1594" s="1052" t="str">
        <f t="shared" si="278"/>
        <v>-</v>
      </c>
      <c r="E1594" s="1162">
        <f t="shared" si="278"/>
        <v>0</v>
      </c>
      <c r="F1594" s="1146">
        <f t="shared" si="274"/>
        <v>2.0038809999999998</v>
      </c>
      <c r="G1594" s="1146">
        <f t="shared" si="275"/>
        <v>2.0038809999999998</v>
      </c>
      <c r="H1594" s="1146">
        <f t="shared" si="279"/>
        <v>0</v>
      </c>
      <c r="I1594" s="1146">
        <v>0</v>
      </c>
      <c r="J1594" s="1146">
        <v>0</v>
      </c>
      <c r="K1594" s="1146"/>
      <c r="L1594" s="1146"/>
      <c r="M1594" s="1146">
        <f t="shared" si="276"/>
        <v>0</v>
      </c>
      <c r="N1594" s="1146">
        <f t="shared" si="280"/>
        <v>0</v>
      </c>
    </row>
    <row r="1595" spans="1:14" outlineLevel="1" x14ac:dyDescent="0.25">
      <c r="A1595" s="967">
        <f t="shared" si="278"/>
        <v>56</v>
      </c>
      <c r="B1595" s="968" t="str">
        <f t="shared" si="278"/>
        <v>Procurement of portable chairs for training sub centre</v>
      </c>
      <c r="C1595" s="967" t="str">
        <f t="shared" si="278"/>
        <v>N.A.</v>
      </c>
      <c r="D1595" s="1052" t="str">
        <f t="shared" si="278"/>
        <v>-</v>
      </c>
      <c r="E1595" s="1162">
        <f t="shared" si="278"/>
        <v>0</v>
      </c>
      <c r="F1595" s="1146">
        <f t="shared" si="274"/>
        <v>1.308E-2</v>
      </c>
      <c r="G1595" s="1146">
        <f t="shared" si="275"/>
        <v>1.308E-2</v>
      </c>
      <c r="H1595" s="1146">
        <f t="shared" si="279"/>
        <v>0</v>
      </c>
      <c r="I1595" s="1146">
        <v>0</v>
      </c>
      <c r="J1595" s="1146">
        <v>0</v>
      </c>
      <c r="K1595" s="1146"/>
      <c r="L1595" s="1146"/>
      <c r="M1595" s="1146">
        <f t="shared" si="276"/>
        <v>0</v>
      </c>
      <c r="N1595" s="1146">
        <f t="shared" si="280"/>
        <v>0</v>
      </c>
    </row>
    <row r="1596" spans="1:14" outlineLevel="1" x14ac:dyDescent="0.25">
      <c r="A1596" s="967">
        <f t="shared" si="278"/>
        <v>57</v>
      </c>
      <c r="B1596" s="968" t="str">
        <f t="shared" si="278"/>
        <v>Procurement of portable computer tables</v>
      </c>
      <c r="C1596" s="967" t="str">
        <f t="shared" si="278"/>
        <v>N.A.</v>
      </c>
      <c r="D1596" s="1052" t="str">
        <f t="shared" si="278"/>
        <v>-</v>
      </c>
      <c r="E1596" s="1162">
        <f t="shared" si="278"/>
        <v>0</v>
      </c>
      <c r="F1596" s="1146">
        <f t="shared" si="274"/>
        <v>3.3449E-3</v>
      </c>
      <c r="G1596" s="1146">
        <f t="shared" si="275"/>
        <v>3.3449E-3</v>
      </c>
      <c r="H1596" s="1146">
        <f t="shared" si="279"/>
        <v>0</v>
      </c>
      <c r="I1596" s="1146">
        <v>0</v>
      </c>
      <c r="J1596" s="1146">
        <v>0</v>
      </c>
      <c r="K1596" s="1146"/>
      <c r="L1596" s="1146"/>
      <c r="M1596" s="1146">
        <f t="shared" si="276"/>
        <v>0</v>
      </c>
      <c r="N1596" s="1146">
        <f t="shared" si="280"/>
        <v>0</v>
      </c>
    </row>
    <row r="1597" spans="1:14" outlineLevel="1" x14ac:dyDescent="0.25">
      <c r="A1597" s="967">
        <f t="shared" si="278"/>
        <v>58</v>
      </c>
      <c r="B1597" s="968" t="str">
        <f t="shared" si="278"/>
        <v>Purchase of High back chair (3 Nos.) in conferenc hall</v>
      </c>
      <c r="C1597" s="967" t="str">
        <f t="shared" si="278"/>
        <v>N.A.</v>
      </c>
      <c r="D1597" s="1052" t="str">
        <f t="shared" si="278"/>
        <v>-</v>
      </c>
      <c r="E1597" s="1162">
        <f t="shared" si="278"/>
        <v>0</v>
      </c>
      <c r="F1597" s="1146">
        <f t="shared" si="274"/>
        <v>4.4013999999999998E-3</v>
      </c>
      <c r="G1597" s="1146">
        <f t="shared" si="275"/>
        <v>4.4013999999999998E-3</v>
      </c>
      <c r="H1597" s="1146">
        <f t="shared" si="279"/>
        <v>0</v>
      </c>
      <c r="I1597" s="1146">
        <v>0</v>
      </c>
      <c r="J1597" s="1146">
        <v>0</v>
      </c>
      <c r="K1597" s="1146"/>
      <c r="L1597" s="1146"/>
      <c r="M1597" s="1146">
        <f t="shared" si="276"/>
        <v>0</v>
      </c>
      <c r="N1597" s="1146">
        <f t="shared" si="280"/>
        <v>0</v>
      </c>
    </row>
    <row r="1598" spans="1:14" outlineLevel="1" x14ac:dyDescent="0.25">
      <c r="A1598" s="967">
        <f t="shared" si="278"/>
        <v>59</v>
      </c>
      <c r="B1598" s="968" t="str">
        <f t="shared" si="278"/>
        <v>Supply of Water Purifier at MSPGCL KGSC Pophali.</v>
      </c>
      <c r="C1598" s="967" t="str">
        <f t="shared" si="278"/>
        <v>N.A.</v>
      </c>
      <c r="D1598" s="1052" t="str">
        <f t="shared" si="278"/>
        <v>-</v>
      </c>
      <c r="E1598" s="1162">
        <f t="shared" si="278"/>
        <v>0</v>
      </c>
      <c r="F1598" s="1146">
        <f t="shared" si="274"/>
        <v>5.0000000000000001E-3</v>
      </c>
      <c r="G1598" s="1146">
        <f t="shared" si="275"/>
        <v>5.0000000000000001E-3</v>
      </c>
      <c r="H1598" s="1146">
        <f t="shared" si="279"/>
        <v>0</v>
      </c>
      <c r="I1598" s="1146">
        <v>0</v>
      </c>
      <c r="J1598" s="1146">
        <v>0</v>
      </c>
      <c r="K1598" s="1146"/>
      <c r="L1598" s="1146"/>
      <c r="M1598" s="1146">
        <f t="shared" si="276"/>
        <v>0</v>
      </c>
      <c r="N1598" s="1146">
        <f t="shared" si="280"/>
        <v>0</v>
      </c>
    </row>
    <row r="1599" spans="1:14" outlineLevel="1" x14ac:dyDescent="0.25">
      <c r="A1599" s="967">
        <f t="shared" si="278"/>
        <v>60</v>
      </c>
      <c r="B1599" s="968" t="str">
        <f t="shared" si="278"/>
        <v>Interactive Digital LV SCREEN  6.56 FT X 3.28 FT</v>
      </c>
      <c r="C1599" s="967" t="str">
        <f t="shared" si="278"/>
        <v>N.A.</v>
      </c>
      <c r="D1599" s="1052" t="str">
        <f t="shared" si="278"/>
        <v>-</v>
      </c>
      <c r="E1599" s="1162">
        <f t="shared" si="278"/>
        <v>0</v>
      </c>
      <c r="F1599" s="1146">
        <f t="shared" si="274"/>
        <v>1.295E-2</v>
      </c>
      <c r="G1599" s="1146">
        <f t="shared" si="275"/>
        <v>1.295E-2</v>
      </c>
      <c r="H1599" s="1146">
        <f t="shared" si="279"/>
        <v>0</v>
      </c>
      <c r="I1599" s="1146">
        <v>0</v>
      </c>
      <c r="J1599" s="1146">
        <v>0</v>
      </c>
      <c r="K1599" s="1146"/>
      <c r="L1599" s="1146"/>
      <c r="M1599" s="1146">
        <f t="shared" si="276"/>
        <v>0</v>
      </c>
      <c r="N1599" s="1146">
        <f t="shared" si="280"/>
        <v>0</v>
      </c>
    </row>
    <row r="1600" spans="1:14" outlineLevel="1" x14ac:dyDescent="0.25">
      <c r="A1600" s="967">
        <f t="shared" si="278"/>
        <v>61</v>
      </c>
      <c r="B1600" s="968" t="str">
        <f t="shared" si="278"/>
        <v>Network Attached Storage Server at KGSC, Pophali.</v>
      </c>
      <c r="C1600" s="967" t="str">
        <f t="shared" si="278"/>
        <v>N.A.</v>
      </c>
      <c r="D1600" s="1052" t="str">
        <f t="shared" si="278"/>
        <v>-</v>
      </c>
      <c r="E1600" s="1162">
        <f t="shared" si="278"/>
        <v>0</v>
      </c>
      <c r="F1600" s="1146">
        <f t="shared" si="274"/>
        <v>2.3333199999999998E-2</v>
      </c>
      <c r="G1600" s="1146">
        <f t="shared" si="275"/>
        <v>2.3333199999999998E-2</v>
      </c>
      <c r="H1600" s="1146">
        <f t="shared" si="279"/>
        <v>0</v>
      </c>
      <c r="I1600" s="1146">
        <v>0</v>
      </c>
      <c r="J1600" s="1146">
        <v>0</v>
      </c>
      <c r="K1600" s="1146"/>
      <c r="L1600" s="1146"/>
      <c r="M1600" s="1146">
        <f t="shared" si="276"/>
        <v>0</v>
      </c>
      <c r="N1600" s="1146">
        <f t="shared" si="280"/>
        <v>0</v>
      </c>
    </row>
    <row r="1601" spans="1:14" outlineLevel="1" x14ac:dyDescent="0.25">
      <c r="A1601" s="967">
        <f t="shared" si="278"/>
        <v>62</v>
      </c>
      <c r="B1601" s="968" t="str">
        <f t="shared" si="278"/>
        <v>Supply of A4 Printer at KGSC, Pophali.</v>
      </c>
      <c r="C1601" s="967" t="str">
        <f t="shared" si="278"/>
        <v>N.A.</v>
      </c>
      <c r="D1601" s="1052" t="str">
        <f t="shared" si="278"/>
        <v>-</v>
      </c>
      <c r="E1601" s="1162">
        <f t="shared" si="278"/>
        <v>0</v>
      </c>
      <c r="F1601" s="1146">
        <f t="shared" si="274"/>
        <v>9.9994999999999997E-3</v>
      </c>
      <c r="G1601" s="1146">
        <f t="shared" si="275"/>
        <v>9.9994999999999997E-3</v>
      </c>
      <c r="H1601" s="1146">
        <f t="shared" si="279"/>
        <v>0</v>
      </c>
      <c r="I1601" s="1146">
        <v>0</v>
      </c>
      <c r="J1601" s="1146">
        <v>0</v>
      </c>
      <c r="K1601" s="1146"/>
      <c r="L1601" s="1146"/>
      <c r="M1601" s="1146">
        <f t="shared" si="276"/>
        <v>0</v>
      </c>
      <c r="N1601" s="1146">
        <f t="shared" si="280"/>
        <v>0</v>
      </c>
    </row>
    <row r="1602" spans="1:14" outlineLevel="1" x14ac:dyDescent="0.25">
      <c r="A1602" s="967">
        <f t="shared" si="278"/>
        <v>63</v>
      </c>
      <c r="B1602" s="968" t="str">
        <f t="shared" si="278"/>
        <v>Supply of A4 Scanner, A3 &amp; MF Printer at KGSC, Pop</v>
      </c>
      <c r="C1602" s="967" t="str">
        <f t="shared" si="278"/>
        <v>N.A.</v>
      </c>
      <c r="D1602" s="1052" t="str">
        <f t="shared" si="278"/>
        <v>-</v>
      </c>
      <c r="E1602" s="1162">
        <f t="shared" si="278"/>
        <v>0</v>
      </c>
      <c r="F1602" s="1146">
        <f t="shared" si="274"/>
        <v>5.8599999999999999E-2</v>
      </c>
      <c r="G1602" s="1146">
        <f t="shared" si="275"/>
        <v>5.8599999999999999E-2</v>
      </c>
      <c r="H1602" s="1146">
        <f t="shared" si="279"/>
        <v>0</v>
      </c>
      <c r="I1602" s="1146">
        <v>0</v>
      </c>
      <c r="J1602" s="1146">
        <v>0</v>
      </c>
      <c r="K1602" s="1146"/>
      <c r="L1602" s="1146"/>
      <c r="M1602" s="1146">
        <f t="shared" si="276"/>
        <v>0</v>
      </c>
      <c r="N1602" s="1146">
        <f t="shared" si="280"/>
        <v>0</v>
      </c>
    </row>
    <row r="1603" spans="1:14" outlineLevel="1" x14ac:dyDescent="0.25">
      <c r="A1603" s="967">
        <f t="shared" si="278"/>
        <v>64</v>
      </c>
      <c r="B1603" s="968" t="str">
        <f t="shared" si="278"/>
        <v>Supply of Various Hard Disks for Network Attached</v>
      </c>
      <c r="C1603" s="967" t="str">
        <f t="shared" si="278"/>
        <v>N.A.</v>
      </c>
      <c r="D1603" s="1052" t="str">
        <f t="shared" si="278"/>
        <v>-</v>
      </c>
      <c r="E1603" s="1162">
        <f t="shared" si="278"/>
        <v>0</v>
      </c>
      <c r="F1603" s="1146">
        <f t="shared" si="274"/>
        <v>2.18064E-2</v>
      </c>
      <c r="G1603" s="1146">
        <f t="shared" si="275"/>
        <v>2.18064E-2</v>
      </c>
      <c r="H1603" s="1146">
        <f t="shared" si="279"/>
        <v>0</v>
      </c>
      <c r="I1603" s="1146">
        <v>0</v>
      </c>
      <c r="J1603" s="1146">
        <v>0</v>
      </c>
      <c r="K1603" s="1146"/>
      <c r="L1603" s="1146"/>
      <c r="M1603" s="1146">
        <f t="shared" si="276"/>
        <v>0</v>
      </c>
      <c r="N1603" s="1146">
        <f t="shared" si="280"/>
        <v>0</v>
      </c>
    </row>
    <row r="1604" spans="1:14" outlineLevel="1" x14ac:dyDescent="0.25">
      <c r="A1604" s="967">
        <f t="shared" si="278"/>
        <v>65</v>
      </c>
      <c r="B1604" s="968" t="str">
        <f t="shared" si="278"/>
        <v>Supply of Video conference Microphone at KGSC,</v>
      </c>
      <c r="C1604" s="967" t="str">
        <f t="shared" si="278"/>
        <v>N.A.</v>
      </c>
      <c r="D1604" s="1052" t="str">
        <f t="shared" si="278"/>
        <v>-</v>
      </c>
      <c r="E1604" s="1162">
        <f t="shared" si="278"/>
        <v>0</v>
      </c>
      <c r="F1604" s="1146">
        <f t="shared" si="274"/>
        <v>2.1511999999999998E-3</v>
      </c>
      <c r="G1604" s="1146">
        <f t="shared" si="275"/>
        <v>2.1511999999999998E-3</v>
      </c>
      <c r="H1604" s="1146">
        <f t="shared" si="279"/>
        <v>0</v>
      </c>
      <c r="I1604" s="1146">
        <v>0</v>
      </c>
      <c r="J1604" s="1146">
        <v>0</v>
      </c>
      <c r="K1604" s="1146"/>
      <c r="L1604" s="1146"/>
      <c r="M1604" s="1146">
        <f t="shared" si="276"/>
        <v>0</v>
      </c>
      <c r="N1604" s="1146">
        <f t="shared" si="280"/>
        <v>0</v>
      </c>
    </row>
    <row r="1605" spans="1:14" outlineLevel="1" x14ac:dyDescent="0.25">
      <c r="A1605" s="967">
        <f t="shared" si="278"/>
        <v>66</v>
      </c>
      <c r="B1605" s="968" t="str">
        <f t="shared" si="278"/>
        <v>Supply of Video Conference Screen at KGSC Pophali</v>
      </c>
      <c r="C1605" s="967" t="str">
        <f t="shared" si="278"/>
        <v>N.A.</v>
      </c>
      <c r="D1605" s="1052" t="str">
        <f t="shared" si="278"/>
        <v>-</v>
      </c>
      <c r="E1605" s="1162">
        <f t="shared" si="278"/>
        <v>0</v>
      </c>
      <c r="F1605" s="1146">
        <f t="shared" si="274"/>
        <v>0.02</v>
      </c>
      <c r="G1605" s="1146">
        <f t="shared" si="275"/>
        <v>0.02</v>
      </c>
      <c r="H1605" s="1146">
        <f t="shared" si="279"/>
        <v>0</v>
      </c>
      <c r="I1605" s="1146">
        <v>0</v>
      </c>
      <c r="J1605" s="1146">
        <v>0</v>
      </c>
      <c r="K1605" s="1146"/>
      <c r="L1605" s="1146"/>
      <c r="M1605" s="1146">
        <f t="shared" si="276"/>
        <v>0</v>
      </c>
      <c r="N1605" s="1146">
        <f t="shared" si="280"/>
        <v>0</v>
      </c>
    </row>
    <row r="1606" spans="1:14" outlineLevel="1" x14ac:dyDescent="0.25">
      <c r="A1606" s="967">
        <f t="shared" si="278"/>
        <v>67</v>
      </c>
      <c r="B1606" s="968" t="str">
        <f t="shared" si="278"/>
        <v>Supply of Video conference Screen at KGSC, Pophali</v>
      </c>
      <c r="C1606" s="967" t="str">
        <f t="shared" si="278"/>
        <v>N.A.</v>
      </c>
      <c r="D1606" s="1052" t="str">
        <f t="shared" si="278"/>
        <v>-</v>
      </c>
      <c r="E1606" s="1162">
        <f t="shared" si="278"/>
        <v>0</v>
      </c>
      <c r="F1606" s="1146">
        <f t="shared" si="274"/>
        <v>1.09E-2</v>
      </c>
      <c r="G1606" s="1146">
        <f t="shared" si="275"/>
        <v>1.09E-2</v>
      </c>
      <c r="H1606" s="1146">
        <f t="shared" si="279"/>
        <v>0</v>
      </c>
      <c r="I1606" s="1146">
        <v>0</v>
      </c>
      <c r="J1606" s="1146">
        <v>0</v>
      </c>
      <c r="K1606" s="1146"/>
      <c r="L1606" s="1146"/>
      <c r="M1606" s="1146">
        <f t="shared" si="276"/>
        <v>0</v>
      </c>
      <c r="N1606" s="1146">
        <f t="shared" si="280"/>
        <v>0</v>
      </c>
    </row>
    <row r="1607" spans="1:14" outlineLevel="1" x14ac:dyDescent="0.25">
      <c r="A1607" s="967">
        <f t="shared" si="278"/>
        <v>68</v>
      </c>
      <c r="B1607" s="968" t="str">
        <f t="shared" si="278"/>
        <v>Supply of Kelvinator / Godrej / Croma Make Refrigerator</v>
      </c>
      <c r="C1607" s="967" t="str">
        <f t="shared" si="278"/>
        <v>N.A.</v>
      </c>
      <c r="D1607" s="1052" t="str">
        <f t="shared" si="278"/>
        <v>-</v>
      </c>
      <c r="E1607" s="1162">
        <f t="shared" si="278"/>
        <v>0</v>
      </c>
      <c r="F1607" s="1146">
        <f t="shared" si="274"/>
        <v>1.09322E-2</v>
      </c>
      <c r="G1607" s="1146">
        <f t="shared" si="275"/>
        <v>1.09322E-2</v>
      </c>
      <c r="H1607" s="1146">
        <f t="shared" si="279"/>
        <v>0</v>
      </c>
      <c r="I1607" s="1146">
        <v>0</v>
      </c>
      <c r="J1607" s="1146">
        <v>0</v>
      </c>
      <c r="K1607" s="1146"/>
      <c r="L1607" s="1146"/>
      <c r="M1607" s="1146">
        <f t="shared" si="276"/>
        <v>0</v>
      </c>
      <c r="N1607" s="1146">
        <f t="shared" si="280"/>
        <v>0</v>
      </c>
    </row>
    <row r="1608" spans="1:14" outlineLevel="1" x14ac:dyDescent="0.25">
      <c r="A1608" s="967">
        <f t="shared" si="278"/>
        <v>69</v>
      </c>
      <c r="B1608" s="968" t="str">
        <f t="shared" si="278"/>
        <v>supply of Bosch make High Pressure Washer at Mecha</v>
      </c>
      <c r="C1608" s="967" t="str">
        <f t="shared" si="278"/>
        <v>N.A.</v>
      </c>
      <c r="D1608" s="1052" t="str">
        <f t="shared" si="278"/>
        <v>-</v>
      </c>
      <c r="E1608" s="1162">
        <f t="shared" si="278"/>
        <v>0</v>
      </c>
      <c r="F1608" s="1146">
        <f t="shared" si="274"/>
        <v>2.0649000000000002E-3</v>
      </c>
      <c r="G1608" s="1146">
        <f t="shared" si="275"/>
        <v>2.0649000000000002E-3</v>
      </c>
      <c r="H1608" s="1146">
        <f t="shared" si="279"/>
        <v>0</v>
      </c>
      <c r="I1608" s="1146">
        <v>0</v>
      </c>
      <c r="J1608" s="1146">
        <v>0</v>
      </c>
      <c r="K1608" s="1146"/>
      <c r="L1608" s="1146"/>
      <c r="M1608" s="1146">
        <f t="shared" si="276"/>
        <v>0</v>
      </c>
      <c r="N1608" s="1146">
        <f t="shared" si="280"/>
        <v>0</v>
      </c>
    </row>
    <row r="1609" spans="1:14" outlineLevel="1" x14ac:dyDescent="0.25">
      <c r="A1609" s="967">
        <f t="shared" ref="A1609:E1624" si="281">A1406</f>
        <v>70</v>
      </c>
      <c r="B1609" s="968" t="str">
        <f t="shared" si="281"/>
        <v>Supply of Pneumatic Tools for Mechanical Maintenan</v>
      </c>
      <c r="C1609" s="967" t="str">
        <f t="shared" si="281"/>
        <v>N.A.</v>
      </c>
      <c r="D1609" s="1052" t="str">
        <f t="shared" si="281"/>
        <v>-</v>
      </c>
      <c r="E1609" s="1162">
        <f t="shared" si="281"/>
        <v>0</v>
      </c>
      <c r="F1609" s="1146">
        <f t="shared" si="274"/>
        <v>3.5258699999999997E-2</v>
      </c>
      <c r="G1609" s="1146">
        <f t="shared" si="275"/>
        <v>3.5258699999999997E-2</v>
      </c>
      <c r="H1609" s="1146">
        <f t="shared" si="279"/>
        <v>0</v>
      </c>
      <c r="I1609" s="1146">
        <v>0</v>
      </c>
      <c r="J1609" s="1146">
        <v>0</v>
      </c>
      <c r="K1609" s="1146"/>
      <c r="L1609" s="1146"/>
      <c r="M1609" s="1146">
        <f t="shared" si="276"/>
        <v>0</v>
      </c>
      <c r="N1609" s="1146">
        <f t="shared" si="280"/>
        <v>0</v>
      </c>
    </row>
    <row r="1610" spans="1:14" outlineLevel="1" x14ac:dyDescent="0.25">
      <c r="A1610" s="967">
        <f t="shared" si="281"/>
        <v>72</v>
      </c>
      <c r="B1610" s="968" t="str">
        <f t="shared" si="281"/>
        <v>Low BACK Revolving Chairs 45 No &amp; Desk Chair 2 No</v>
      </c>
      <c r="C1610" s="967" t="str">
        <f t="shared" si="281"/>
        <v>N.A.</v>
      </c>
      <c r="D1610" s="1052" t="str">
        <f t="shared" si="281"/>
        <v>-</v>
      </c>
      <c r="E1610" s="1162">
        <f t="shared" si="281"/>
        <v>0</v>
      </c>
      <c r="F1610" s="1146">
        <f t="shared" si="274"/>
        <v>2.09453E-2</v>
      </c>
      <c r="G1610" s="1146">
        <f t="shared" si="275"/>
        <v>2.09453E-2</v>
      </c>
      <c r="H1610" s="1146">
        <f t="shared" si="279"/>
        <v>0</v>
      </c>
      <c r="I1610" s="1146">
        <v>0</v>
      </c>
      <c r="J1610" s="1146">
        <v>0</v>
      </c>
      <c r="K1610" s="1146"/>
      <c r="L1610" s="1146"/>
      <c r="M1610" s="1146">
        <f t="shared" si="276"/>
        <v>0</v>
      </c>
      <c r="N1610" s="1146">
        <f t="shared" si="280"/>
        <v>0</v>
      </c>
    </row>
    <row r="1611" spans="1:14" outlineLevel="1" x14ac:dyDescent="0.25">
      <c r="A1611" s="967">
        <f t="shared" si="281"/>
        <v>73</v>
      </c>
      <c r="B1611" s="968" t="str">
        <f t="shared" si="281"/>
        <v>Supply of Tables at KGSC</v>
      </c>
      <c r="C1611" s="967" t="str">
        <f t="shared" si="281"/>
        <v>N.A.</v>
      </c>
      <c r="D1611" s="1052" t="str">
        <f t="shared" si="281"/>
        <v>-</v>
      </c>
      <c r="E1611" s="1162">
        <f t="shared" si="281"/>
        <v>0</v>
      </c>
      <c r="F1611" s="1146">
        <f t="shared" si="274"/>
        <v>3.7339400000000002E-2</v>
      </c>
      <c r="G1611" s="1146">
        <f t="shared" si="275"/>
        <v>3.7339400000000002E-2</v>
      </c>
      <c r="H1611" s="1146">
        <f t="shared" si="279"/>
        <v>0</v>
      </c>
      <c r="I1611" s="1146">
        <v>0</v>
      </c>
      <c r="J1611" s="1146">
        <v>0</v>
      </c>
      <c r="K1611" s="1146"/>
      <c r="L1611" s="1146"/>
      <c r="M1611" s="1146">
        <f t="shared" si="276"/>
        <v>0</v>
      </c>
      <c r="N1611" s="1146">
        <f t="shared" si="280"/>
        <v>0</v>
      </c>
    </row>
    <row r="1612" spans="1:14" outlineLevel="1" x14ac:dyDescent="0.25">
      <c r="A1612" s="967">
        <f t="shared" si="281"/>
        <v>74</v>
      </c>
      <c r="B1612" s="968" t="str">
        <f t="shared" si="281"/>
        <v>Supply of Visitor Chairs &amp; Office chairs at KGSC,</v>
      </c>
      <c r="C1612" s="967" t="str">
        <f t="shared" si="281"/>
        <v>N.A.</v>
      </c>
      <c r="D1612" s="1052" t="str">
        <f t="shared" si="281"/>
        <v>-</v>
      </c>
      <c r="E1612" s="1162">
        <f t="shared" si="281"/>
        <v>0</v>
      </c>
      <c r="F1612" s="1146">
        <f t="shared" si="274"/>
        <v>3.3201000000000001E-2</v>
      </c>
      <c r="G1612" s="1146">
        <f t="shared" si="275"/>
        <v>3.3201000000000001E-2</v>
      </c>
      <c r="H1612" s="1146">
        <f t="shared" si="279"/>
        <v>0</v>
      </c>
      <c r="I1612" s="1146">
        <v>0</v>
      </c>
      <c r="J1612" s="1146">
        <v>0</v>
      </c>
      <c r="K1612" s="1146"/>
      <c r="L1612" s="1146"/>
      <c r="M1612" s="1146">
        <f t="shared" si="276"/>
        <v>0</v>
      </c>
      <c r="N1612" s="1146">
        <f t="shared" si="280"/>
        <v>0</v>
      </c>
    </row>
    <row r="1613" spans="1:14" outlineLevel="1" x14ac:dyDescent="0.25">
      <c r="A1613" s="967">
        <f t="shared" si="281"/>
        <v>75</v>
      </c>
      <c r="B1613" s="968" t="str">
        <f t="shared" si="281"/>
        <v>water purifier for colony electrical maintenance</v>
      </c>
      <c r="C1613" s="967" t="str">
        <f t="shared" si="281"/>
        <v>N.A.</v>
      </c>
      <c r="D1613" s="1052" t="str">
        <f t="shared" si="281"/>
        <v>-</v>
      </c>
      <c r="E1613" s="1162">
        <f t="shared" si="281"/>
        <v>0</v>
      </c>
      <c r="F1613" s="1146">
        <f t="shared" si="274"/>
        <v>1.74E-3</v>
      </c>
      <c r="G1613" s="1146">
        <f t="shared" si="275"/>
        <v>1.74E-3</v>
      </c>
      <c r="H1613" s="1146">
        <f t="shared" si="279"/>
        <v>0</v>
      </c>
      <c r="I1613" s="1146">
        <v>0</v>
      </c>
      <c r="J1613" s="1146">
        <v>0</v>
      </c>
      <c r="K1613" s="1146"/>
      <c r="L1613" s="1146"/>
      <c r="M1613" s="1146">
        <f t="shared" si="276"/>
        <v>0</v>
      </c>
      <c r="N1613" s="1146">
        <f t="shared" si="280"/>
        <v>0</v>
      </c>
    </row>
    <row r="1614" spans="1:14" outlineLevel="1" x14ac:dyDescent="0.25">
      <c r="A1614" s="967">
        <f t="shared" si="281"/>
        <v>76</v>
      </c>
      <c r="B1614" s="968" t="str">
        <f t="shared" si="281"/>
        <v>Projectors and Motorized Projector Screens (2+2)</v>
      </c>
      <c r="C1614" s="967" t="str">
        <f t="shared" si="281"/>
        <v>N.A.</v>
      </c>
      <c r="D1614" s="1052" t="str">
        <f t="shared" si="281"/>
        <v>-</v>
      </c>
      <c r="E1614" s="1162">
        <f t="shared" si="281"/>
        <v>0</v>
      </c>
      <c r="F1614" s="1146">
        <f t="shared" si="274"/>
        <v>3.4810000000000001E-2</v>
      </c>
      <c r="G1614" s="1146">
        <f t="shared" si="275"/>
        <v>3.4810000000000001E-2</v>
      </c>
      <c r="H1614" s="1146">
        <f t="shared" si="279"/>
        <v>0</v>
      </c>
      <c r="I1614" s="1146">
        <v>0</v>
      </c>
      <c r="J1614" s="1146">
        <v>0</v>
      </c>
      <c r="K1614" s="1146"/>
      <c r="L1614" s="1146"/>
      <c r="M1614" s="1146">
        <f t="shared" si="276"/>
        <v>0</v>
      </c>
      <c r="N1614" s="1146">
        <f t="shared" si="280"/>
        <v>0</v>
      </c>
    </row>
    <row r="1615" spans="1:14" outlineLevel="1" x14ac:dyDescent="0.25">
      <c r="A1615" s="967">
        <f t="shared" si="281"/>
        <v>77</v>
      </c>
      <c r="B1615" s="968" t="str">
        <f t="shared" si="281"/>
        <v>Acer make Computers at KGSC Pophali.21 No.</v>
      </c>
      <c r="C1615" s="967" t="str">
        <f t="shared" si="281"/>
        <v>N.A.</v>
      </c>
      <c r="D1615" s="1052" t="str">
        <f t="shared" si="281"/>
        <v>-</v>
      </c>
      <c r="E1615" s="1162">
        <f t="shared" si="281"/>
        <v>0</v>
      </c>
      <c r="F1615" s="1146">
        <f t="shared" si="274"/>
        <v>0.1189986</v>
      </c>
      <c r="G1615" s="1146">
        <f t="shared" si="275"/>
        <v>0.1189986</v>
      </c>
      <c r="H1615" s="1146">
        <f t="shared" si="279"/>
        <v>0</v>
      </c>
      <c r="I1615" s="1146">
        <v>0</v>
      </c>
      <c r="J1615" s="1146">
        <v>0</v>
      </c>
      <c r="K1615" s="1146"/>
      <c r="L1615" s="1146"/>
      <c r="M1615" s="1146">
        <f t="shared" si="276"/>
        <v>0</v>
      </c>
      <c r="N1615" s="1146">
        <f t="shared" si="280"/>
        <v>0</v>
      </c>
    </row>
    <row r="1616" spans="1:14" outlineLevel="1" x14ac:dyDescent="0.25">
      <c r="A1616" s="967">
        <f t="shared" si="281"/>
        <v>78</v>
      </c>
      <c r="B1616" s="968" t="str">
        <f t="shared" si="281"/>
        <v>Acer make Laptops at KGSC Pophali.</v>
      </c>
      <c r="C1616" s="967" t="str">
        <f t="shared" si="281"/>
        <v>N.A.</v>
      </c>
      <c r="D1616" s="1052" t="str">
        <f t="shared" si="281"/>
        <v>-</v>
      </c>
      <c r="E1616" s="1162">
        <f t="shared" si="281"/>
        <v>0</v>
      </c>
      <c r="F1616" s="1146">
        <f t="shared" si="274"/>
        <v>3.0088E-2</v>
      </c>
      <c r="G1616" s="1146">
        <f t="shared" si="275"/>
        <v>3.0088E-2</v>
      </c>
      <c r="H1616" s="1146">
        <f t="shared" si="279"/>
        <v>0</v>
      </c>
      <c r="I1616" s="1146">
        <v>0</v>
      </c>
      <c r="J1616" s="1146">
        <v>0</v>
      </c>
      <c r="K1616" s="1146"/>
      <c r="L1616" s="1146"/>
      <c r="M1616" s="1146">
        <f t="shared" si="276"/>
        <v>0</v>
      </c>
      <c r="N1616" s="1146">
        <f t="shared" si="280"/>
        <v>0</v>
      </c>
    </row>
    <row r="1617" spans="1:14" outlineLevel="1" x14ac:dyDescent="0.25">
      <c r="A1617" s="967">
        <f t="shared" si="281"/>
        <v>79</v>
      </c>
      <c r="B1617" s="968" t="str">
        <f t="shared" si="281"/>
        <v>APS Smart UPS Xl 2200 VA RM 3U 230</v>
      </c>
      <c r="C1617" s="967" t="str">
        <f t="shared" si="281"/>
        <v>N.A.</v>
      </c>
      <c r="D1617" s="1052" t="str">
        <f t="shared" si="281"/>
        <v>-</v>
      </c>
      <c r="E1617" s="1162">
        <f t="shared" si="281"/>
        <v>0</v>
      </c>
      <c r="F1617" s="1146">
        <f t="shared" si="274"/>
        <v>1.5983000000000001E-2</v>
      </c>
      <c r="G1617" s="1146">
        <f t="shared" si="275"/>
        <v>1.5983000000000001E-2</v>
      </c>
      <c r="H1617" s="1146">
        <f t="shared" si="279"/>
        <v>0</v>
      </c>
      <c r="I1617" s="1146">
        <v>0</v>
      </c>
      <c r="J1617" s="1146">
        <v>0</v>
      </c>
      <c r="K1617" s="1146"/>
      <c r="L1617" s="1146"/>
      <c r="M1617" s="1146">
        <f t="shared" si="276"/>
        <v>0</v>
      </c>
      <c r="N1617" s="1146">
        <f t="shared" si="280"/>
        <v>0</v>
      </c>
    </row>
    <row r="1618" spans="1:14" outlineLevel="1" x14ac:dyDescent="0.25">
      <c r="A1618" s="967">
        <f t="shared" si="281"/>
        <v>80</v>
      </c>
      <c r="B1618" s="968" t="str">
        <f t="shared" si="281"/>
        <v>BATRY 12V 75 AH BATTREY 11 PLATE</v>
      </c>
      <c r="C1618" s="967" t="str">
        <f t="shared" si="281"/>
        <v>N.A.</v>
      </c>
      <c r="D1618" s="1052" t="str">
        <f t="shared" si="281"/>
        <v>-</v>
      </c>
      <c r="E1618" s="1162">
        <f t="shared" si="281"/>
        <v>0</v>
      </c>
      <c r="F1618" s="1146">
        <f t="shared" si="274"/>
        <v>1.76288E-2</v>
      </c>
      <c r="G1618" s="1146">
        <f t="shared" si="275"/>
        <v>1.76288E-2</v>
      </c>
      <c r="H1618" s="1146">
        <f t="shared" si="279"/>
        <v>0</v>
      </c>
      <c r="I1618" s="1146">
        <v>0</v>
      </c>
      <c r="J1618" s="1146">
        <v>0</v>
      </c>
      <c r="K1618" s="1146"/>
      <c r="L1618" s="1146"/>
      <c r="M1618" s="1146">
        <f t="shared" si="276"/>
        <v>0</v>
      </c>
      <c r="N1618" s="1146">
        <f t="shared" si="280"/>
        <v>0</v>
      </c>
    </row>
    <row r="1619" spans="1:14" outlineLevel="1" x14ac:dyDescent="0.25">
      <c r="A1619" s="967">
        <f t="shared" si="281"/>
        <v>81</v>
      </c>
      <c r="B1619" s="968" t="str">
        <f t="shared" si="281"/>
        <v>Supply &amp; installation of IP Camera System and network spare</v>
      </c>
      <c r="C1619" s="967" t="str">
        <f t="shared" si="281"/>
        <v>N.A.</v>
      </c>
      <c r="D1619" s="1052" t="str">
        <f t="shared" si="281"/>
        <v>-</v>
      </c>
      <c r="E1619" s="1162">
        <f t="shared" si="281"/>
        <v>0</v>
      </c>
      <c r="F1619" s="1146">
        <f t="shared" si="274"/>
        <v>2.5806599999999999E-2</v>
      </c>
      <c r="G1619" s="1146">
        <f t="shared" si="275"/>
        <v>2.5806599999999999E-2</v>
      </c>
      <c r="H1619" s="1146">
        <f t="shared" si="279"/>
        <v>0</v>
      </c>
      <c r="I1619" s="1146">
        <v>0</v>
      </c>
      <c r="J1619" s="1146">
        <v>0</v>
      </c>
      <c r="K1619" s="1146"/>
      <c r="L1619" s="1146"/>
      <c r="M1619" s="1146">
        <f t="shared" si="276"/>
        <v>0</v>
      </c>
      <c r="N1619" s="1146">
        <f t="shared" si="280"/>
        <v>0</v>
      </c>
    </row>
    <row r="1620" spans="1:14" outlineLevel="1" x14ac:dyDescent="0.25">
      <c r="A1620" s="967">
        <f t="shared" si="281"/>
        <v>82</v>
      </c>
      <c r="B1620" s="968" t="str">
        <f t="shared" si="281"/>
        <v>Gym Equipments at MSPGCL Recreation club , 33 Item</v>
      </c>
      <c r="C1620" s="967" t="str">
        <f t="shared" si="281"/>
        <v>N.A.</v>
      </c>
      <c r="D1620" s="1052" t="str">
        <f t="shared" si="281"/>
        <v>-</v>
      </c>
      <c r="E1620" s="1162">
        <f t="shared" si="281"/>
        <v>0</v>
      </c>
      <c r="F1620" s="1146">
        <f t="shared" si="274"/>
        <v>4.7833599999999997E-2</v>
      </c>
      <c r="G1620" s="1146">
        <f t="shared" si="275"/>
        <v>4.7833599999999997E-2</v>
      </c>
      <c r="H1620" s="1146">
        <f t="shared" si="279"/>
        <v>0</v>
      </c>
      <c r="I1620" s="1146">
        <v>0</v>
      </c>
      <c r="J1620" s="1146">
        <v>0</v>
      </c>
      <c r="K1620" s="1146"/>
      <c r="L1620" s="1146"/>
      <c r="M1620" s="1146">
        <f t="shared" si="276"/>
        <v>0</v>
      </c>
      <c r="N1620" s="1146">
        <f t="shared" si="280"/>
        <v>0</v>
      </c>
    </row>
    <row r="1621" spans="1:14" outlineLevel="1" x14ac:dyDescent="0.25">
      <c r="A1621" s="967">
        <f t="shared" si="281"/>
        <v>0</v>
      </c>
      <c r="B1621" s="968" t="str">
        <f t="shared" si="281"/>
        <v>Non-DPR schemes (3 Nos) for FY 2024-25 at KGSC Pophali</v>
      </c>
      <c r="C1621" s="967" t="str">
        <f t="shared" si="281"/>
        <v>Board Resolution No-MSPGCL/BM-219/Item 219.7 dtd.24.07.2023</v>
      </c>
      <c r="D1621" s="1052" t="str">
        <f t="shared" si="281"/>
        <v>-</v>
      </c>
      <c r="E1621" s="1162">
        <f t="shared" si="281"/>
        <v>0</v>
      </c>
      <c r="F1621" s="1146">
        <f t="shared" si="274"/>
        <v>0</v>
      </c>
      <c r="G1621" s="1146">
        <f t="shared" si="275"/>
        <v>0</v>
      </c>
      <c r="H1621" s="1146">
        <f t="shared" si="279"/>
        <v>0</v>
      </c>
      <c r="I1621" s="1146">
        <v>0</v>
      </c>
      <c r="J1621" s="1146">
        <v>0</v>
      </c>
      <c r="K1621" s="1146"/>
      <c r="L1621" s="1146"/>
      <c r="M1621" s="1146">
        <f t="shared" si="276"/>
        <v>0</v>
      </c>
      <c r="N1621" s="1146">
        <f t="shared" si="280"/>
        <v>0</v>
      </c>
    </row>
    <row r="1622" spans="1:14" outlineLevel="1" x14ac:dyDescent="0.25">
      <c r="A1622" s="967">
        <f t="shared" si="281"/>
        <v>83</v>
      </c>
      <c r="B1622" s="968" t="str">
        <f t="shared" si="281"/>
        <v xml:space="preserve">Up-gradation of thyristor based 48V Battery Chargers (4 nos)  by SMPS Microprocessor based dual float cum boost Battery Chargers at Stage-III, Stage-I&amp;II and KDPH at KGSC, Pophali </v>
      </c>
      <c r="C1622" s="967">
        <f t="shared" si="281"/>
        <v>0</v>
      </c>
      <c r="D1622" s="1052" t="str">
        <f t="shared" si="281"/>
        <v>-</v>
      </c>
      <c r="E1622" s="1162">
        <f t="shared" si="281"/>
        <v>0</v>
      </c>
      <c r="F1622" s="1146">
        <f t="shared" si="274"/>
        <v>1.57</v>
      </c>
      <c r="G1622" s="1146">
        <f t="shared" si="275"/>
        <v>1.57</v>
      </c>
      <c r="H1622" s="1146">
        <f t="shared" si="279"/>
        <v>0</v>
      </c>
      <c r="I1622" s="1146">
        <v>0</v>
      </c>
      <c r="J1622" s="1146">
        <v>0</v>
      </c>
      <c r="K1622" s="1146"/>
      <c r="L1622" s="1146"/>
      <c r="M1622" s="1146">
        <f t="shared" si="276"/>
        <v>0</v>
      </c>
      <c r="N1622" s="1146">
        <f t="shared" si="280"/>
        <v>0</v>
      </c>
    </row>
    <row r="1623" spans="1:14" outlineLevel="1" x14ac:dyDescent="0.25">
      <c r="A1623" s="967">
        <f t="shared" si="281"/>
        <v>84</v>
      </c>
      <c r="B1623" s="968" t="str">
        <f t="shared" si="281"/>
        <v xml:space="preserve">Up-gradation of thyristor based 220V Battery Chargers (4 nos)  by SMPS Microprocessor based dual float cum boost Battery Chargers at Stage-III and Stage-I&amp;II at KGSC, Pophali </v>
      </c>
      <c r="C1623" s="967">
        <f t="shared" si="281"/>
        <v>0</v>
      </c>
      <c r="D1623" s="1052" t="str">
        <f t="shared" si="281"/>
        <v>-</v>
      </c>
      <c r="E1623" s="1162">
        <f t="shared" si="281"/>
        <v>0</v>
      </c>
      <c r="F1623" s="1146">
        <f t="shared" si="274"/>
        <v>3.79</v>
      </c>
      <c r="G1623" s="1146">
        <f t="shared" si="275"/>
        <v>3.79</v>
      </c>
      <c r="H1623" s="1146">
        <f t="shared" si="279"/>
        <v>0</v>
      </c>
      <c r="I1623" s="1146">
        <v>0</v>
      </c>
      <c r="J1623" s="1146">
        <v>0</v>
      </c>
      <c r="K1623" s="1146"/>
      <c r="L1623" s="1146"/>
      <c r="M1623" s="1146">
        <f t="shared" si="276"/>
        <v>0</v>
      </c>
      <c r="N1623" s="1146">
        <f t="shared" si="280"/>
        <v>0</v>
      </c>
    </row>
    <row r="1624" spans="1:14" outlineLevel="1" x14ac:dyDescent="0.25">
      <c r="A1624" s="967">
        <f t="shared" si="281"/>
        <v>85</v>
      </c>
      <c r="B1624" s="968" t="str">
        <f t="shared" si="281"/>
        <v>Retrofitting of Generator and Gen. Transformer protection relay by Numerical protection system at KGSC stage III, Alore</v>
      </c>
      <c r="C1624" s="967">
        <f t="shared" si="281"/>
        <v>0</v>
      </c>
      <c r="D1624" s="1052" t="str">
        <f t="shared" si="281"/>
        <v>-</v>
      </c>
      <c r="E1624" s="1162">
        <f t="shared" si="281"/>
        <v>0</v>
      </c>
      <c r="F1624" s="1146">
        <f t="shared" si="274"/>
        <v>4.78</v>
      </c>
      <c r="G1624" s="1146">
        <f t="shared" si="275"/>
        <v>4.78</v>
      </c>
      <c r="H1624" s="1146">
        <f t="shared" si="279"/>
        <v>0</v>
      </c>
      <c r="I1624" s="1146">
        <v>0</v>
      </c>
      <c r="J1624" s="1146">
        <v>0</v>
      </c>
      <c r="K1624" s="1146"/>
      <c r="L1624" s="1146"/>
      <c r="M1624" s="1146">
        <f t="shared" si="276"/>
        <v>0</v>
      </c>
      <c r="N1624" s="1146">
        <f t="shared" si="280"/>
        <v>0</v>
      </c>
    </row>
    <row r="1625" spans="1:14" outlineLevel="1" x14ac:dyDescent="0.25">
      <c r="A1625" s="967">
        <f t="shared" ref="A1625:E1628" si="282">A1422</f>
        <v>0</v>
      </c>
      <c r="B1625" s="968" t="str">
        <f t="shared" si="282"/>
        <v>IDC</v>
      </c>
      <c r="C1625" s="967">
        <f t="shared" si="282"/>
        <v>0</v>
      </c>
      <c r="D1625" s="1052" t="str">
        <f t="shared" si="282"/>
        <v>-</v>
      </c>
      <c r="E1625" s="1162">
        <f t="shared" si="282"/>
        <v>0</v>
      </c>
      <c r="F1625" s="1146">
        <f t="shared" si="274"/>
        <v>0</v>
      </c>
      <c r="G1625" s="1146">
        <f t="shared" si="275"/>
        <v>0</v>
      </c>
      <c r="H1625" s="1146">
        <f t="shared" si="279"/>
        <v>0</v>
      </c>
      <c r="I1625" s="1146">
        <v>0</v>
      </c>
      <c r="J1625" s="1146">
        <v>0</v>
      </c>
      <c r="K1625" s="1146"/>
      <c r="L1625" s="1146"/>
      <c r="M1625" s="1146">
        <f t="shared" si="276"/>
        <v>0</v>
      </c>
      <c r="N1625" s="1146">
        <f t="shared" si="280"/>
        <v>0</v>
      </c>
    </row>
    <row r="1626" spans="1:14" outlineLevel="1" x14ac:dyDescent="0.25">
      <c r="A1626" s="967">
        <f t="shared" si="282"/>
        <v>0</v>
      </c>
      <c r="B1626" s="968" t="str">
        <f t="shared" si="282"/>
        <v>Non-DPR schemes (2 Nos) for FY 2025-26 at KGSC Pophali</v>
      </c>
      <c r="C1626" s="967" t="str">
        <f t="shared" si="282"/>
        <v>Yet Not Submitted</v>
      </c>
      <c r="D1626" s="1052" t="str">
        <f t="shared" si="282"/>
        <v>-</v>
      </c>
      <c r="E1626" s="1162">
        <f t="shared" si="282"/>
        <v>0</v>
      </c>
      <c r="F1626" s="1146">
        <f t="shared" si="274"/>
        <v>0</v>
      </c>
      <c r="G1626" s="1146">
        <f t="shared" si="275"/>
        <v>0</v>
      </c>
      <c r="H1626" s="1146">
        <f t="shared" si="279"/>
        <v>0</v>
      </c>
      <c r="I1626" s="1146">
        <v>0</v>
      </c>
      <c r="J1626" s="1146">
        <v>0</v>
      </c>
      <c r="K1626" s="1146"/>
      <c r="L1626" s="1146"/>
      <c r="M1626" s="1146">
        <f t="shared" si="276"/>
        <v>0</v>
      </c>
      <c r="N1626" s="1146">
        <f t="shared" si="280"/>
        <v>0</v>
      </c>
    </row>
    <row r="1627" spans="1:14" outlineLevel="1" x14ac:dyDescent="0.25">
      <c r="A1627" s="967">
        <f t="shared" si="282"/>
        <v>86</v>
      </c>
      <c r="B1627" s="968" t="str">
        <f t="shared" si="282"/>
        <v>Supply, Erection, Commissioning &amp; Retrofitting of 220 VDC Ni-cadmium type Battery set    (4 Nos) having different ampere hour capacity at Stage-I&amp;II and Stage-IV</v>
      </c>
      <c r="C1627" s="967">
        <f t="shared" si="282"/>
        <v>0</v>
      </c>
      <c r="D1627" s="1052" t="str">
        <f t="shared" si="282"/>
        <v>-</v>
      </c>
      <c r="E1627" s="1162">
        <f t="shared" si="282"/>
        <v>0</v>
      </c>
      <c r="F1627" s="1146">
        <f t="shared" si="274"/>
        <v>9.23</v>
      </c>
      <c r="G1627" s="1146">
        <f t="shared" si="275"/>
        <v>9.23</v>
      </c>
      <c r="H1627" s="1146">
        <f t="shared" si="279"/>
        <v>0</v>
      </c>
      <c r="I1627" s="1147">
        <v>0</v>
      </c>
      <c r="J1627" s="1147">
        <v>0</v>
      </c>
      <c r="K1627" s="1146"/>
      <c r="L1627" s="1146"/>
      <c r="M1627" s="1146">
        <f t="shared" si="276"/>
        <v>0</v>
      </c>
      <c r="N1627" s="1146">
        <f t="shared" si="280"/>
        <v>0</v>
      </c>
    </row>
    <row r="1628" spans="1:14" outlineLevel="1" x14ac:dyDescent="0.25">
      <c r="A1628" s="967">
        <f t="shared" si="282"/>
        <v>87</v>
      </c>
      <c r="B1628" s="968" t="str">
        <f t="shared" si="282"/>
        <v>Supply, Erection, Commissioning &amp; Retrofitting of 48VDC, 300AH Ni-cadmium type Battery set at Stage-I&amp;II switchyard</v>
      </c>
      <c r="C1628" s="967">
        <f t="shared" si="282"/>
        <v>0</v>
      </c>
      <c r="D1628" s="1052" t="str">
        <f t="shared" si="282"/>
        <v>-</v>
      </c>
      <c r="E1628" s="1162">
        <f t="shared" si="282"/>
        <v>0</v>
      </c>
      <c r="F1628" s="1146">
        <f t="shared" si="274"/>
        <v>0.37</v>
      </c>
      <c r="G1628" s="1146">
        <f t="shared" si="275"/>
        <v>0.37</v>
      </c>
      <c r="H1628" s="1146">
        <f t="shared" si="279"/>
        <v>0</v>
      </c>
      <c r="I1628" s="1147">
        <v>0</v>
      </c>
      <c r="J1628" s="1147">
        <v>0</v>
      </c>
      <c r="K1628" s="1146"/>
      <c r="L1628" s="1146"/>
      <c r="M1628" s="1146">
        <f t="shared" si="276"/>
        <v>0</v>
      </c>
      <c r="N1628" s="1146">
        <f t="shared" si="280"/>
        <v>0</v>
      </c>
    </row>
    <row r="1629" spans="1:14" ht="15" thickBot="1" x14ac:dyDescent="0.3">
      <c r="A1629" s="1051"/>
      <c r="B1629" s="1050" t="str">
        <f>B1426</f>
        <v>Total</v>
      </c>
      <c r="C1629" s="1049"/>
      <c r="D1629" s="1048"/>
      <c r="E1629" s="1164"/>
      <c r="F1629" s="1165">
        <f>SUM(F1431:F1628)</f>
        <v>499.33494699999994</v>
      </c>
      <c r="G1629" s="1165">
        <f t="shared" ref="G1629:N1629" si="283">SUM(G1431:G1628)</f>
        <v>492.12264720000002</v>
      </c>
      <c r="H1629" s="1165">
        <f t="shared" si="283"/>
        <v>7.2122997999999967</v>
      </c>
      <c r="I1629" s="1165">
        <f t="shared" si="283"/>
        <v>55.430000000000007</v>
      </c>
      <c r="J1629" s="1165">
        <f t="shared" si="283"/>
        <v>55.430000000000007</v>
      </c>
      <c r="K1629" s="1165">
        <f t="shared" si="283"/>
        <v>0</v>
      </c>
      <c r="L1629" s="1165">
        <f t="shared" si="283"/>
        <v>0</v>
      </c>
      <c r="M1629" s="1165">
        <f t="shared" si="283"/>
        <v>55.430000000000007</v>
      </c>
      <c r="N1629" s="1165">
        <f t="shared" si="283"/>
        <v>7.2122997999999967</v>
      </c>
    </row>
  </sheetData>
  <mergeCells count="11">
    <mergeCell ref="A4:A6"/>
    <mergeCell ref="B4:B6"/>
    <mergeCell ref="C4:C6"/>
    <mergeCell ref="D4:D6"/>
    <mergeCell ref="E4:E6"/>
    <mergeCell ref="N4:N6"/>
    <mergeCell ref="F4:F6"/>
    <mergeCell ref="G4:G6"/>
    <mergeCell ref="H4:H6"/>
    <mergeCell ref="I4:I6"/>
    <mergeCell ref="J4:M5"/>
  </mergeCells>
  <conditionalFormatting sqref="C10:C71">
    <cfRule type="containsText" dxfId="159" priority="159" stopIfTrue="1" operator="containsText" text="DPR not submitted">
      <formula>NOT(ISERROR(SEARCH("DPR not submitted",C10)))</formula>
    </cfRule>
    <cfRule type="containsText" dxfId="158" priority="160" stopIfTrue="1" operator="containsText" text="Yet to be approved">
      <formula>NOT(ISERROR(SEARCH("Yet to be approved",C10)))</formula>
    </cfRule>
  </conditionalFormatting>
  <conditionalFormatting sqref="C72">
    <cfRule type="containsText" dxfId="157" priority="157" stopIfTrue="1" operator="containsText" text="DPR not submitted">
      <formula>NOT(ISERROR(SEARCH("DPR not submitted",C72)))</formula>
    </cfRule>
    <cfRule type="containsText" dxfId="156" priority="158" stopIfTrue="1" operator="containsText" text="Yet to be approved">
      <formula>NOT(ISERROR(SEARCH("Yet to be approved",C72)))</formula>
    </cfRule>
  </conditionalFormatting>
  <conditionalFormatting sqref="C77">
    <cfRule type="containsText" dxfId="155" priority="155" stopIfTrue="1" operator="containsText" text="DPR not submitted">
      <formula>NOT(ISERROR(SEARCH("DPR not submitted",C77)))</formula>
    </cfRule>
    <cfRule type="containsText" dxfId="154" priority="156" stopIfTrue="1" operator="containsText" text="Yet to be approved">
      <formula>NOT(ISERROR(SEARCH("Yet to be approved",C77)))</formula>
    </cfRule>
  </conditionalFormatting>
  <conditionalFormatting sqref="C79">
    <cfRule type="containsText" dxfId="153" priority="153" stopIfTrue="1" operator="containsText" text="DPR not submitted">
      <formula>NOT(ISERROR(SEARCH("DPR not submitted",C79)))</formula>
    </cfRule>
    <cfRule type="containsText" dxfId="152" priority="154" stopIfTrue="1" operator="containsText" text="Yet to be approved">
      <formula>NOT(ISERROR(SEARCH("Yet to be approved",C79)))</formula>
    </cfRule>
  </conditionalFormatting>
  <conditionalFormatting sqref="C86">
    <cfRule type="containsText" dxfId="151" priority="151" stopIfTrue="1" operator="containsText" text="DPR not submitted">
      <formula>NOT(ISERROR(SEARCH("DPR not submitted",C86)))</formula>
    </cfRule>
    <cfRule type="containsText" dxfId="150" priority="152" stopIfTrue="1" operator="containsText" text="Yet to be approved">
      <formula>NOT(ISERROR(SEARCH("Yet to be approved",C86)))</formula>
    </cfRule>
  </conditionalFormatting>
  <conditionalFormatting sqref="C92">
    <cfRule type="containsText" dxfId="149" priority="149" stopIfTrue="1" operator="containsText" text="DPR not submitted">
      <formula>NOT(ISERROR(SEARCH("DPR not submitted",C92)))</formula>
    </cfRule>
    <cfRule type="containsText" dxfId="148" priority="150" stopIfTrue="1" operator="containsText" text="Yet to be approved">
      <formula>NOT(ISERROR(SEARCH("Yet to be approved",C92)))</formula>
    </cfRule>
  </conditionalFormatting>
  <conditionalFormatting sqref="C94">
    <cfRule type="containsText" dxfId="147" priority="147" stopIfTrue="1" operator="containsText" text="DPR not submitted">
      <formula>NOT(ISERROR(SEARCH("DPR not submitted",C94)))</formula>
    </cfRule>
    <cfRule type="containsText" dxfId="146" priority="148" stopIfTrue="1" operator="containsText" text="Yet to be approved">
      <formula>NOT(ISERROR(SEARCH("Yet to be approved",C94)))</formula>
    </cfRule>
  </conditionalFormatting>
  <conditionalFormatting sqref="C96">
    <cfRule type="containsText" dxfId="145" priority="145" stopIfTrue="1" operator="containsText" text="DPR not submitted">
      <formula>NOT(ISERROR(SEARCH("DPR not submitted",C96)))</formula>
    </cfRule>
    <cfRule type="containsText" dxfId="144" priority="146" stopIfTrue="1" operator="containsText" text="Yet to be approved">
      <formula>NOT(ISERROR(SEARCH("Yet to be approved",C96)))</formula>
    </cfRule>
  </conditionalFormatting>
  <conditionalFormatting sqref="C100">
    <cfRule type="containsText" dxfId="143" priority="143" stopIfTrue="1" operator="containsText" text="DPR not submitted">
      <formula>NOT(ISERROR(SEARCH("DPR not submitted",C100)))</formula>
    </cfRule>
    <cfRule type="containsText" dxfId="142" priority="144" stopIfTrue="1" operator="containsText" text="Yet to be approved">
      <formula>NOT(ISERROR(SEARCH("Yet to be approved",C100)))</formula>
    </cfRule>
  </conditionalFormatting>
  <conditionalFormatting sqref="C107">
    <cfRule type="containsText" dxfId="141" priority="141" stopIfTrue="1" operator="containsText" text="DPR not submitted">
      <formula>NOT(ISERROR(SEARCH("DPR not submitted",C107)))</formula>
    </cfRule>
    <cfRule type="containsText" dxfId="140" priority="142" stopIfTrue="1" operator="containsText" text="Yet to be approved">
      <formula>NOT(ISERROR(SEARCH("Yet to be approved",C107)))</formula>
    </cfRule>
  </conditionalFormatting>
  <conditionalFormatting sqref="C213:C274">
    <cfRule type="containsText" dxfId="139" priority="139" stopIfTrue="1" operator="containsText" text="DPR not submitted">
      <formula>NOT(ISERROR(SEARCH("DPR not submitted",C213)))</formula>
    </cfRule>
    <cfRule type="containsText" dxfId="138" priority="140" stopIfTrue="1" operator="containsText" text="Yet to be approved">
      <formula>NOT(ISERROR(SEARCH("Yet to be approved",C213)))</formula>
    </cfRule>
  </conditionalFormatting>
  <conditionalFormatting sqref="C275">
    <cfRule type="containsText" dxfId="137" priority="137" stopIfTrue="1" operator="containsText" text="DPR not submitted">
      <formula>NOT(ISERROR(SEARCH("DPR not submitted",C275)))</formula>
    </cfRule>
    <cfRule type="containsText" dxfId="136" priority="138" stopIfTrue="1" operator="containsText" text="Yet to be approved">
      <formula>NOT(ISERROR(SEARCH("Yet to be approved",C275)))</formula>
    </cfRule>
  </conditionalFormatting>
  <conditionalFormatting sqref="C280">
    <cfRule type="containsText" dxfId="135" priority="135" stopIfTrue="1" operator="containsText" text="DPR not submitted">
      <formula>NOT(ISERROR(SEARCH("DPR not submitted",C280)))</formula>
    </cfRule>
    <cfRule type="containsText" dxfId="134" priority="136" stopIfTrue="1" operator="containsText" text="Yet to be approved">
      <formula>NOT(ISERROR(SEARCH("Yet to be approved",C280)))</formula>
    </cfRule>
  </conditionalFormatting>
  <conditionalFormatting sqref="C282">
    <cfRule type="containsText" dxfId="133" priority="133" stopIfTrue="1" operator="containsText" text="DPR not submitted">
      <formula>NOT(ISERROR(SEARCH("DPR not submitted",C282)))</formula>
    </cfRule>
    <cfRule type="containsText" dxfId="132" priority="134" stopIfTrue="1" operator="containsText" text="Yet to be approved">
      <formula>NOT(ISERROR(SEARCH("Yet to be approved",C282)))</formula>
    </cfRule>
  </conditionalFormatting>
  <conditionalFormatting sqref="C289">
    <cfRule type="containsText" dxfId="131" priority="131" stopIfTrue="1" operator="containsText" text="DPR not submitted">
      <formula>NOT(ISERROR(SEARCH("DPR not submitted",C289)))</formula>
    </cfRule>
    <cfRule type="containsText" dxfId="130" priority="132" stopIfTrue="1" operator="containsText" text="Yet to be approved">
      <formula>NOT(ISERROR(SEARCH("Yet to be approved",C289)))</formula>
    </cfRule>
  </conditionalFormatting>
  <conditionalFormatting sqref="C295">
    <cfRule type="containsText" dxfId="129" priority="129" stopIfTrue="1" operator="containsText" text="DPR not submitted">
      <formula>NOT(ISERROR(SEARCH("DPR not submitted",C295)))</formula>
    </cfRule>
    <cfRule type="containsText" dxfId="128" priority="130" stopIfTrue="1" operator="containsText" text="Yet to be approved">
      <formula>NOT(ISERROR(SEARCH("Yet to be approved",C295)))</formula>
    </cfRule>
  </conditionalFormatting>
  <conditionalFormatting sqref="C297">
    <cfRule type="containsText" dxfId="127" priority="127" stopIfTrue="1" operator="containsText" text="DPR not submitted">
      <formula>NOT(ISERROR(SEARCH("DPR not submitted",C297)))</formula>
    </cfRule>
    <cfRule type="containsText" dxfId="126" priority="128" stopIfTrue="1" operator="containsText" text="Yet to be approved">
      <formula>NOT(ISERROR(SEARCH("Yet to be approved",C297)))</formula>
    </cfRule>
  </conditionalFormatting>
  <conditionalFormatting sqref="C299">
    <cfRule type="containsText" dxfId="125" priority="125" stopIfTrue="1" operator="containsText" text="DPR not submitted">
      <formula>NOT(ISERROR(SEARCH("DPR not submitted",C299)))</formula>
    </cfRule>
    <cfRule type="containsText" dxfId="124" priority="126" stopIfTrue="1" operator="containsText" text="Yet to be approved">
      <formula>NOT(ISERROR(SEARCH("Yet to be approved",C299)))</formula>
    </cfRule>
  </conditionalFormatting>
  <conditionalFormatting sqref="C303">
    <cfRule type="containsText" dxfId="123" priority="123" stopIfTrue="1" operator="containsText" text="DPR not submitted">
      <formula>NOT(ISERROR(SEARCH("DPR not submitted",C303)))</formula>
    </cfRule>
    <cfRule type="containsText" dxfId="122" priority="124" stopIfTrue="1" operator="containsText" text="Yet to be approved">
      <formula>NOT(ISERROR(SEARCH("Yet to be approved",C303)))</formula>
    </cfRule>
  </conditionalFormatting>
  <conditionalFormatting sqref="C310">
    <cfRule type="containsText" dxfId="121" priority="121" stopIfTrue="1" operator="containsText" text="DPR not submitted">
      <formula>NOT(ISERROR(SEARCH("DPR not submitted",C310)))</formula>
    </cfRule>
    <cfRule type="containsText" dxfId="120" priority="122" stopIfTrue="1" operator="containsText" text="Yet to be approved">
      <formula>NOT(ISERROR(SEARCH("Yet to be approved",C310)))</formula>
    </cfRule>
  </conditionalFormatting>
  <conditionalFormatting sqref="C416:C477">
    <cfRule type="containsText" dxfId="119" priority="119" stopIfTrue="1" operator="containsText" text="DPR not submitted">
      <formula>NOT(ISERROR(SEARCH("DPR not submitted",C416)))</formula>
    </cfRule>
    <cfRule type="containsText" dxfId="118" priority="120" stopIfTrue="1" operator="containsText" text="Yet to be approved">
      <formula>NOT(ISERROR(SEARCH("Yet to be approved",C416)))</formula>
    </cfRule>
  </conditionalFormatting>
  <conditionalFormatting sqref="C478">
    <cfRule type="containsText" dxfId="117" priority="117" stopIfTrue="1" operator="containsText" text="DPR not submitted">
      <formula>NOT(ISERROR(SEARCH("DPR not submitted",C478)))</formula>
    </cfRule>
    <cfRule type="containsText" dxfId="116" priority="118" stopIfTrue="1" operator="containsText" text="Yet to be approved">
      <formula>NOT(ISERROR(SEARCH("Yet to be approved",C478)))</formula>
    </cfRule>
  </conditionalFormatting>
  <conditionalFormatting sqref="C483">
    <cfRule type="containsText" dxfId="115" priority="115" stopIfTrue="1" operator="containsText" text="DPR not submitted">
      <formula>NOT(ISERROR(SEARCH("DPR not submitted",C483)))</formula>
    </cfRule>
    <cfRule type="containsText" dxfId="114" priority="116" stopIfTrue="1" operator="containsText" text="Yet to be approved">
      <formula>NOT(ISERROR(SEARCH("Yet to be approved",C483)))</formula>
    </cfRule>
  </conditionalFormatting>
  <conditionalFormatting sqref="C485">
    <cfRule type="containsText" dxfId="113" priority="113" stopIfTrue="1" operator="containsText" text="DPR not submitted">
      <formula>NOT(ISERROR(SEARCH("DPR not submitted",C485)))</formula>
    </cfRule>
    <cfRule type="containsText" dxfId="112" priority="114" stopIfTrue="1" operator="containsText" text="Yet to be approved">
      <formula>NOT(ISERROR(SEARCH("Yet to be approved",C485)))</formula>
    </cfRule>
  </conditionalFormatting>
  <conditionalFormatting sqref="C492">
    <cfRule type="containsText" dxfId="111" priority="111" stopIfTrue="1" operator="containsText" text="DPR not submitted">
      <formula>NOT(ISERROR(SEARCH("DPR not submitted",C492)))</formula>
    </cfRule>
    <cfRule type="containsText" dxfId="110" priority="112" stopIfTrue="1" operator="containsText" text="Yet to be approved">
      <formula>NOT(ISERROR(SEARCH("Yet to be approved",C492)))</formula>
    </cfRule>
  </conditionalFormatting>
  <conditionalFormatting sqref="C498">
    <cfRule type="containsText" dxfId="109" priority="109" stopIfTrue="1" operator="containsText" text="DPR not submitted">
      <formula>NOT(ISERROR(SEARCH("DPR not submitted",C498)))</formula>
    </cfRule>
    <cfRule type="containsText" dxfId="108" priority="110" stopIfTrue="1" operator="containsText" text="Yet to be approved">
      <formula>NOT(ISERROR(SEARCH("Yet to be approved",C498)))</formula>
    </cfRule>
  </conditionalFormatting>
  <conditionalFormatting sqref="C500">
    <cfRule type="containsText" dxfId="107" priority="107" stopIfTrue="1" operator="containsText" text="DPR not submitted">
      <formula>NOT(ISERROR(SEARCH("DPR not submitted",C500)))</formula>
    </cfRule>
    <cfRule type="containsText" dxfId="106" priority="108" stopIfTrue="1" operator="containsText" text="Yet to be approved">
      <formula>NOT(ISERROR(SEARCH("Yet to be approved",C500)))</formula>
    </cfRule>
  </conditionalFormatting>
  <conditionalFormatting sqref="C502">
    <cfRule type="containsText" dxfId="105" priority="105" stopIfTrue="1" operator="containsText" text="DPR not submitted">
      <formula>NOT(ISERROR(SEARCH("DPR not submitted",C502)))</formula>
    </cfRule>
    <cfRule type="containsText" dxfId="104" priority="106" stopIfTrue="1" operator="containsText" text="Yet to be approved">
      <formula>NOT(ISERROR(SEARCH("Yet to be approved",C502)))</formula>
    </cfRule>
  </conditionalFormatting>
  <conditionalFormatting sqref="C506">
    <cfRule type="containsText" dxfId="103" priority="103" stopIfTrue="1" operator="containsText" text="DPR not submitted">
      <formula>NOT(ISERROR(SEARCH("DPR not submitted",C506)))</formula>
    </cfRule>
    <cfRule type="containsText" dxfId="102" priority="104" stopIfTrue="1" operator="containsText" text="Yet to be approved">
      <formula>NOT(ISERROR(SEARCH("Yet to be approved",C506)))</formula>
    </cfRule>
  </conditionalFormatting>
  <conditionalFormatting sqref="C513">
    <cfRule type="containsText" dxfId="101" priority="101" stopIfTrue="1" operator="containsText" text="DPR not submitted">
      <formula>NOT(ISERROR(SEARCH("DPR not submitted",C513)))</formula>
    </cfRule>
    <cfRule type="containsText" dxfId="100" priority="102" stopIfTrue="1" operator="containsText" text="Yet to be approved">
      <formula>NOT(ISERROR(SEARCH("Yet to be approved",C513)))</formula>
    </cfRule>
  </conditionalFormatting>
  <conditionalFormatting sqref="C619:C680">
    <cfRule type="containsText" dxfId="99" priority="99" stopIfTrue="1" operator="containsText" text="DPR not submitted">
      <formula>NOT(ISERROR(SEARCH("DPR not submitted",C619)))</formula>
    </cfRule>
    <cfRule type="containsText" dxfId="98" priority="100" stopIfTrue="1" operator="containsText" text="Yet to be approved">
      <formula>NOT(ISERROR(SEARCH("Yet to be approved",C619)))</formula>
    </cfRule>
  </conditionalFormatting>
  <conditionalFormatting sqref="C681">
    <cfRule type="containsText" dxfId="97" priority="97" stopIfTrue="1" operator="containsText" text="DPR not submitted">
      <formula>NOT(ISERROR(SEARCH("DPR not submitted",C681)))</formula>
    </cfRule>
    <cfRule type="containsText" dxfId="96" priority="98" stopIfTrue="1" operator="containsText" text="Yet to be approved">
      <formula>NOT(ISERROR(SEARCH("Yet to be approved",C681)))</formula>
    </cfRule>
  </conditionalFormatting>
  <conditionalFormatting sqref="C686">
    <cfRule type="containsText" dxfId="95" priority="95" stopIfTrue="1" operator="containsText" text="DPR not submitted">
      <formula>NOT(ISERROR(SEARCH("DPR not submitted",C686)))</formula>
    </cfRule>
    <cfRule type="containsText" dxfId="94" priority="96" stopIfTrue="1" operator="containsText" text="Yet to be approved">
      <formula>NOT(ISERROR(SEARCH("Yet to be approved",C686)))</formula>
    </cfRule>
  </conditionalFormatting>
  <conditionalFormatting sqref="C688">
    <cfRule type="containsText" dxfId="93" priority="93" stopIfTrue="1" operator="containsText" text="DPR not submitted">
      <formula>NOT(ISERROR(SEARCH("DPR not submitted",C688)))</formula>
    </cfRule>
    <cfRule type="containsText" dxfId="92" priority="94" stopIfTrue="1" operator="containsText" text="Yet to be approved">
      <formula>NOT(ISERROR(SEARCH("Yet to be approved",C688)))</formula>
    </cfRule>
  </conditionalFormatting>
  <conditionalFormatting sqref="C695">
    <cfRule type="containsText" dxfId="91" priority="91" stopIfTrue="1" operator="containsText" text="DPR not submitted">
      <formula>NOT(ISERROR(SEARCH("DPR not submitted",C695)))</formula>
    </cfRule>
    <cfRule type="containsText" dxfId="90" priority="92" stopIfTrue="1" operator="containsText" text="Yet to be approved">
      <formula>NOT(ISERROR(SEARCH("Yet to be approved",C695)))</formula>
    </cfRule>
  </conditionalFormatting>
  <conditionalFormatting sqref="C701">
    <cfRule type="containsText" dxfId="89" priority="89" stopIfTrue="1" operator="containsText" text="DPR not submitted">
      <formula>NOT(ISERROR(SEARCH("DPR not submitted",C701)))</formula>
    </cfRule>
    <cfRule type="containsText" dxfId="88" priority="90" stopIfTrue="1" operator="containsText" text="Yet to be approved">
      <formula>NOT(ISERROR(SEARCH("Yet to be approved",C701)))</formula>
    </cfRule>
  </conditionalFormatting>
  <conditionalFormatting sqref="C703">
    <cfRule type="containsText" dxfId="87" priority="87" stopIfTrue="1" operator="containsText" text="DPR not submitted">
      <formula>NOT(ISERROR(SEARCH("DPR not submitted",C703)))</formula>
    </cfRule>
    <cfRule type="containsText" dxfId="86" priority="88" stopIfTrue="1" operator="containsText" text="Yet to be approved">
      <formula>NOT(ISERROR(SEARCH("Yet to be approved",C703)))</formula>
    </cfRule>
  </conditionalFormatting>
  <conditionalFormatting sqref="C705">
    <cfRule type="containsText" dxfId="85" priority="85" stopIfTrue="1" operator="containsText" text="DPR not submitted">
      <formula>NOT(ISERROR(SEARCH("DPR not submitted",C705)))</formula>
    </cfRule>
    <cfRule type="containsText" dxfId="84" priority="86" stopIfTrue="1" operator="containsText" text="Yet to be approved">
      <formula>NOT(ISERROR(SEARCH("Yet to be approved",C705)))</formula>
    </cfRule>
  </conditionalFormatting>
  <conditionalFormatting sqref="C709">
    <cfRule type="containsText" dxfId="83" priority="83" stopIfTrue="1" operator="containsText" text="DPR not submitted">
      <formula>NOT(ISERROR(SEARCH("DPR not submitted",C709)))</formula>
    </cfRule>
    <cfRule type="containsText" dxfId="82" priority="84" stopIfTrue="1" operator="containsText" text="Yet to be approved">
      <formula>NOT(ISERROR(SEARCH("Yet to be approved",C709)))</formula>
    </cfRule>
  </conditionalFormatting>
  <conditionalFormatting sqref="C716">
    <cfRule type="containsText" dxfId="81" priority="81" stopIfTrue="1" operator="containsText" text="DPR not submitted">
      <formula>NOT(ISERROR(SEARCH("DPR not submitted",C716)))</formula>
    </cfRule>
    <cfRule type="containsText" dxfId="80" priority="82" stopIfTrue="1" operator="containsText" text="Yet to be approved">
      <formula>NOT(ISERROR(SEARCH("Yet to be approved",C716)))</formula>
    </cfRule>
  </conditionalFormatting>
  <conditionalFormatting sqref="C822:C883">
    <cfRule type="containsText" dxfId="79" priority="79" stopIfTrue="1" operator="containsText" text="DPR not submitted">
      <formula>NOT(ISERROR(SEARCH("DPR not submitted",C822)))</formula>
    </cfRule>
    <cfRule type="containsText" dxfId="78" priority="80" stopIfTrue="1" operator="containsText" text="Yet to be approved">
      <formula>NOT(ISERROR(SEARCH("Yet to be approved",C822)))</formula>
    </cfRule>
  </conditionalFormatting>
  <conditionalFormatting sqref="C884">
    <cfRule type="containsText" dxfId="77" priority="77" stopIfTrue="1" operator="containsText" text="DPR not submitted">
      <formula>NOT(ISERROR(SEARCH("DPR not submitted",C884)))</formula>
    </cfRule>
    <cfRule type="containsText" dxfId="76" priority="78" stopIfTrue="1" operator="containsText" text="Yet to be approved">
      <formula>NOT(ISERROR(SEARCH("Yet to be approved",C884)))</formula>
    </cfRule>
  </conditionalFormatting>
  <conditionalFormatting sqref="C889">
    <cfRule type="containsText" dxfId="75" priority="75" stopIfTrue="1" operator="containsText" text="DPR not submitted">
      <formula>NOT(ISERROR(SEARCH("DPR not submitted",C889)))</formula>
    </cfRule>
    <cfRule type="containsText" dxfId="74" priority="76" stopIfTrue="1" operator="containsText" text="Yet to be approved">
      <formula>NOT(ISERROR(SEARCH("Yet to be approved",C889)))</formula>
    </cfRule>
  </conditionalFormatting>
  <conditionalFormatting sqref="C891">
    <cfRule type="containsText" dxfId="73" priority="73" stopIfTrue="1" operator="containsText" text="DPR not submitted">
      <formula>NOT(ISERROR(SEARCH("DPR not submitted",C891)))</formula>
    </cfRule>
    <cfRule type="containsText" dxfId="72" priority="74" stopIfTrue="1" operator="containsText" text="Yet to be approved">
      <formula>NOT(ISERROR(SEARCH("Yet to be approved",C891)))</formula>
    </cfRule>
  </conditionalFormatting>
  <conditionalFormatting sqref="C898">
    <cfRule type="containsText" dxfId="71" priority="71" stopIfTrue="1" operator="containsText" text="DPR not submitted">
      <formula>NOT(ISERROR(SEARCH("DPR not submitted",C898)))</formula>
    </cfRule>
    <cfRule type="containsText" dxfId="70" priority="72" stopIfTrue="1" operator="containsText" text="Yet to be approved">
      <formula>NOT(ISERROR(SEARCH("Yet to be approved",C898)))</formula>
    </cfRule>
  </conditionalFormatting>
  <conditionalFormatting sqref="C904">
    <cfRule type="containsText" dxfId="69" priority="69" stopIfTrue="1" operator="containsText" text="DPR not submitted">
      <formula>NOT(ISERROR(SEARCH("DPR not submitted",C904)))</formula>
    </cfRule>
    <cfRule type="containsText" dxfId="68" priority="70" stopIfTrue="1" operator="containsText" text="Yet to be approved">
      <formula>NOT(ISERROR(SEARCH("Yet to be approved",C904)))</formula>
    </cfRule>
  </conditionalFormatting>
  <conditionalFormatting sqref="C906">
    <cfRule type="containsText" dxfId="67" priority="67" stopIfTrue="1" operator="containsText" text="DPR not submitted">
      <formula>NOT(ISERROR(SEARCH("DPR not submitted",C906)))</formula>
    </cfRule>
    <cfRule type="containsText" dxfId="66" priority="68" stopIfTrue="1" operator="containsText" text="Yet to be approved">
      <formula>NOT(ISERROR(SEARCH("Yet to be approved",C906)))</formula>
    </cfRule>
  </conditionalFormatting>
  <conditionalFormatting sqref="C908">
    <cfRule type="containsText" dxfId="65" priority="65" stopIfTrue="1" operator="containsText" text="DPR not submitted">
      <formula>NOT(ISERROR(SEARCH("DPR not submitted",C908)))</formula>
    </cfRule>
    <cfRule type="containsText" dxfId="64" priority="66" stopIfTrue="1" operator="containsText" text="Yet to be approved">
      <formula>NOT(ISERROR(SEARCH("Yet to be approved",C908)))</formula>
    </cfRule>
  </conditionalFormatting>
  <conditionalFormatting sqref="C912">
    <cfRule type="containsText" dxfId="63" priority="63" stopIfTrue="1" operator="containsText" text="DPR not submitted">
      <formula>NOT(ISERROR(SEARCH("DPR not submitted",C912)))</formula>
    </cfRule>
    <cfRule type="containsText" dxfId="62" priority="64" stopIfTrue="1" operator="containsText" text="Yet to be approved">
      <formula>NOT(ISERROR(SEARCH("Yet to be approved",C912)))</formula>
    </cfRule>
  </conditionalFormatting>
  <conditionalFormatting sqref="C919">
    <cfRule type="containsText" dxfId="61" priority="61" stopIfTrue="1" operator="containsText" text="DPR not submitted">
      <formula>NOT(ISERROR(SEARCH("DPR not submitted",C919)))</formula>
    </cfRule>
    <cfRule type="containsText" dxfId="60" priority="62" stopIfTrue="1" operator="containsText" text="Yet to be approved">
      <formula>NOT(ISERROR(SEARCH("Yet to be approved",C919)))</formula>
    </cfRule>
  </conditionalFormatting>
  <conditionalFormatting sqref="C1025:C1086">
    <cfRule type="containsText" dxfId="59" priority="59" stopIfTrue="1" operator="containsText" text="DPR not submitted">
      <formula>NOT(ISERROR(SEARCH("DPR not submitted",C1025)))</formula>
    </cfRule>
    <cfRule type="containsText" dxfId="58" priority="60" stopIfTrue="1" operator="containsText" text="Yet to be approved">
      <formula>NOT(ISERROR(SEARCH("Yet to be approved",C1025)))</formula>
    </cfRule>
  </conditionalFormatting>
  <conditionalFormatting sqref="C1087">
    <cfRule type="containsText" dxfId="57" priority="57" stopIfTrue="1" operator="containsText" text="DPR not submitted">
      <formula>NOT(ISERROR(SEARCH("DPR not submitted",C1087)))</formula>
    </cfRule>
    <cfRule type="containsText" dxfId="56" priority="58" stopIfTrue="1" operator="containsText" text="Yet to be approved">
      <formula>NOT(ISERROR(SEARCH("Yet to be approved",C1087)))</formula>
    </cfRule>
  </conditionalFormatting>
  <conditionalFormatting sqref="C1092">
    <cfRule type="containsText" dxfId="55" priority="55" stopIfTrue="1" operator="containsText" text="DPR not submitted">
      <formula>NOT(ISERROR(SEARCH("DPR not submitted",C1092)))</formula>
    </cfRule>
    <cfRule type="containsText" dxfId="54" priority="56" stopIfTrue="1" operator="containsText" text="Yet to be approved">
      <formula>NOT(ISERROR(SEARCH("Yet to be approved",C1092)))</formula>
    </cfRule>
  </conditionalFormatting>
  <conditionalFormatting sqref="C1094">
    <cfRule type="containsText" dxfId="53" priority="53" stopIfTrue="1" operator="containsText" text="DPR not submitted">
      <formula>NOT(ISERROR(SEARCH("DPR not submitted",C1094)))</formula>
    </cfRule>
    <cfRule type="containsText" dxfId="52" priority="54" stopIfTrue="1" operator="containsText" text="Yet to be approved">
      <formula>NOT(ISERROR(SEARCH("Yet to be approved",C1094)))</formula>
    </cfRule>
  </conditionalFormatting>
  <conditionalFormatting sqref="C1101">
    <cfRule type="containsText" dxfId="51" priority="51" stopIfTrue="1" operator="containsText" text="DPR not submitted">
      <formula>NOT(ISERROR(SEARCH("DPR not submitted",C1101)))</formula>
    </cfRule>
    <cfRule type="containsText" dxfId="50" priority="52" stopIfTrue="1" operator="containsText" text="Yet to be approved">
      <formula>NOT(ISERROR(SEARCH("Yet to be approved",C1101)))</formula>
    </cfRule>
  </conditionalFormatting>
  <conditionalFormatting sqref="C1107">
    <cfRule type="containsText" dxfId="49" priority="49" stopIfTrue="1" operator="containsText" text="DPR not submitted">
      <formula>NOT(ISERROR(SEARCH("DPR not submitted",C1107)))</formula>
    </cfRule>
    <cfRule type="containsText" dxfId="48" priority="50" stopIfTrue="1" operator="containsText" text="Yet to be approved">
      <formula>NOT(ISERROR(SEARCH("Yet to be approved",C1107)))</formula>
    </cfRule>
  </conditionalFormatting>
  <conditionalFormatting sqref="C1109">
    <cfRule type="containsText" dxfId="47" priority="47" stopIfTrue="1" operator="containsText" text="DPR not submitted">
      <formula>NOT(ISERROR(SEARCH("DPR not submitted",C1109)))</formula>
    </cfRule>
    <cfRule type="containsText" dxfId="46" priority="48" stopIfTrue="1" operator="containsText" text="Yet to be approved">
      <formula>NOT(ISERROR(SEARCH("Yet to be approved",C1109)))</formula>
    </cfRule>
  </conditionalFormatting>
  <conditionalFormatting sqref="C1111">
    <cfRule type="containsText" dxfId="45" priority="45" stopIfTrue="1" operator="containsText" text="DPR not submitted">
      <formula>NOT(ISERROR(SEARCH("DPR not submitted",C1111)))</formula>
    </cfRule>
    <cfRule type="containsText" dxfId="44" priority="46" stopIfTrue="1" operator="containsText" text="Yet to be approved">
      <formula>NOT(ISERROR(SEARCH("Yet to be approved",C1111)))</formula>
    </cfRule>
  </conditionalFormatting>
  <conditionalFormatting sqref="C1115">
    <cfRule type="containsText" dxfId="43" priority="43" stopIfTrue="1" operator="containsText" text="DPR not submitted">
      <formula>NOT(ISERROR(SEARCH("DPR not submitted",C1115)))</formula>
    </cfRule>
    <cfRule type="containsText" dxfId="42" priority="44" stopIfTrue="1" operator="containsText" text="Yet to be approved">
      <formula>NOT(ISERROR(SEARCH("Yet to be approved",C1115)))</formula>
    </cfRule>
  </conditionalFormatting>
  <conditionalFormatting sqref="C1122">
    <cfRule type="containsText" dxfId="41" priority="41" stopIfTrue="1" operator="containsText" text="DPR not submitted">
      <formula>NOT(ISERROR(SEARCH("DPR not submitted",C1122)))</formula>
    </cfRule>
    <cfRule type="containsText" dxfId="40" priority="42" stopIfTrue="1" operator="containsText" text="Yet to be approved">
      <formula>NOT(ISERROR(SEARCH("Yet to be approved",C1122)))</formula>
    </cfRule>
  </conditionalFormatting>
  <conditionalFormatting sqref="C1228:C1289">
    <cfRule type="containsText" dxfId="39" priority="39" stopIfTrue="1" operator="containsText" text="DPR not submitted">
      <formula>NOT(ISERROR(SEARCH("DPR not submitted",C1228)))</formula>
    </cfRule>
    <cfRule type="containsText" dxfId="38" priority="40" stopIfTrue="1" operator="containsText" text="Yet to be approved">
      <formula>NOT(ISERROR(SEARCH("Yet to be approved",C1228)))</formula>
    </cfRule>
  </conditionalFormatting>
  <conditionalFormatting sqref="C1290">
    <cfRule type="containsText" dxfId="37" priority="37" stopIfTrue="1" operator="containsText" text="DPR not submitted">
      <formula>NOT(ISERROR(SEARCH("DPR not submitted",C1290)))</formula>
    </cfRule>
    <cfRule type="containsText" dxfId="36" priority="38" stopIfTrue="1" operator="containsText" text="Yet to be approved">
      <formula>NOT(ISERROR(SEARCH("Yet to be approved",C1290)))</formula>
    </cfRule>
  </conditionalFormatting>
  <conditionalFormatting sqref="C1295">
    <cfRule type="containsText" dxfId="35" priority="35" stopIfTrue="1" operator="containsText" text="DPR not submitted">
      <formula>NOT(ISERROR(SEARCH("DPR not submitted",C1295)))</formula>
    </cfRule>
    <cfRule type="containsText" dxfId="34" priority="36" stopIfTrue="1" operator="containsText" text="Yet to be approved">
      <formula>NOT(ISERROR(SEARCH("Yet to be approved",C1295)))</formula>
    </cfRule>
  </conditionalFormatting>
  <conditionalFormatting sqref="C1297">
    <cfRule type="containsText" dxfId="33" priority="33" stopIfTrue="1" operator="containsText" text="DPR not submitted">
      <formula>NOT(ISERROR(SEARCH("DPR not submitted",C1297)))</formula>
    </cfRule>
    <cfRule type="containsText" dxfId="32" priority="34" stopIfTrue="1" operator="containsText" text="Yet to be approved">
      <formula>NOT(ISERROR(SEARCH("Yet to be approved",C1297)))</formula>
    </cfRule>
  </conditionalFormatting>
  <conditionalFormatting sqref="C1304">
    <cfRule type="containsText" dxfId="31" priority="31" stopIfTrue="1" operator="containsText" text="DPR not submitted">
      <formula>NOT(ISERROR(SEARCH("DPR not submitted",C1304)))</formula>
    </cfRule>
    <cfRule type="containsText" dxfId="30" priority="32" stopIfTrue="1" operator="containsText" text="Yet to be approved">
      <formula>NOT(ISERROR(SEARCH("Yet to be approved",C1304)))</formula>
    </cfRule>
  </conditionalFormatting>
  <conditionalFormatting sqref="C1310">
    <cfRule type="containsText" dxfId="29" priority="29" stopIfTrue="1" operator="containsText" text="DPR not submitted">
      <formula>NOT(ISERROR(SEARCH("DPR not submitted",C1310)))</formula>
    </cfRule>
    <cfRule type="containsText" dxfId="28" priority="30" stopIfTrue="1" operator="containsText" text="Yet to be approved">
      <formula>NOT(ISERROR(SEARCH("Yet to be approved",C1310)))</formula>
    </cfRule>
  </conditionalFormatting>
  <conditionalFormatting sqref="C1312">
    <cfRule type="containsText" dxfId="27" priority="27" stopIfTrue="1" operator="containsText" text="DPR not submitted">
      <formula>NOT(ISERROR(SEARCH("DPR not submitted",C1312)))</formula>
    </cfRule>
    <cfRule type="containsText" dxfId="26" priority="28" stopIfTrue="1" operator="containsText" text="Yet to be approved">
      <formula>NOT(ISERROR(SEARCH("Yet to be approved",C1312)))</formula>
    </cfRule>
  </conditionalFormatting>
  <conditionalFormatting sqref="C1314">
    <cfRule type="containsText" dxfId="25" priority="25" stopIfTrue="1" operator="containsText" text="DPR not submitted">
      <formula>NOT(ISERROR(SEARCH("DPR not submitted",C1314)))</formula>
    </cfRule>
    <cfRule type="containsText" dxfId="24" priority="26" stopIfTrue="1" operator="containsText" text="Yet to be approved">
      <formula>NOT(ISERROR(SEARCH("Yet to be approved",C1314)))</formula>
    </cfRule>
  </conditionalFormatting>
  <conditionalFormatting sqref="C1318">
    <cfRule type="containsText" dxfId="23" priority="23" stopIfTrue="1" operator="containsText" text="DPR not submitted">
      <formula>NOT(ISERROR(SEARCH("DPR not submitted",C1318)))</formula>
    </cfRule>
    <cfRule type="containsText" dxfId="22" priority="24" stopIfTrue="1" operator="containsText" text="Yet to be approved">
      <formula>NOT(ISERROR(SEARCH("Yet to be approved",C1318)))</formula>
    </cfRule>
  </conditionalFormatting>
  <conditionalFormatting sqref="C1325">
    <cfRule type="containsText" dxfId="21" priority="21" stopIfTrue="1" operator="containsText" text="DPR not submitted">
      <formula>NOT(ISERROR(SEARCH("DPR not submitted",C1325)))</formula>
    </cfRule>
    <cfRule type="containsText" dxfId="20" priority="22" stopIfTrue="1" operator="containsText" text="Yet to be approved">
      <formula>NOT(ISERROR(SEARCH("Yet to be approved",C1325)))</formula>
    </cfRule>
  </conditionalFormatting>
  <conditionalFormatting sqref="C1431:C1492">
    <cfRule type="containsText" dxfId="19" priority="19" stopIfTrue="1" operator="containsText" text="DPR not submitted">
      <formula>NOT(ISERROR(SEARCH("DPR not submitted",C1431)))</formula>
    </cfRule>
    <cfRule type="containsText" dxfId="18" priority="20" stopIfTrue="1" operator="containsText" text="Yet to be approved">
      <formula>NOT(ISERROR(SEARCH("Yet to be approved",C1431)))</formula>
    </cfRule>
  </conditionalFormatting>
  <conditionalFormatting sqref="C1493">
    <cfRule type="containsText" dxfId="17" priority="17" stopIfTrue="1" operator="containsText" text="DPR not submitted">
      <formula>NOT(ISERROR(SEARCH("DPR not submitted",C1493)))</formula>
    </cfRule>
    <cfRule type="containsText" dxfId="16" priority="18" stopIfTrue="1" operator="containsText" text="Yet to be approved">
      <formula>NOT(ISERROR(SEARCH("Yet to be approved",C1493)))</formula>
    </cfRule>
  </conditionalFormatting>
  <conditionalFormatting sqref="C1498">
    <cfRule type="containsText" dxfId="15" priority="15" stopIfTrue="1" operator="containsText" text="DPR not submitted">
      <formula>NOT(ISERROR(SEARCH("DPR not submitted",C1498)))</formula>
    </cfRule>
    <cfRule type="containsText" dxfId="14" priority="16" stopIfTrue="1" operator="containsText" text="Yet to be approved">
      <formula>NOT(ISERROR(SEARCH("Yet to be approved",C1498)))</formula>
    </cfRule>
  </conditionalFormatting>
  <conditionalFormatting sqref="C1500">
    <cfRule type="containsText" dxfId="13" priority="13" stopIfTrue="1" operator="containsText" text="DPR not submitted">
      <formula>NOT(ISERROR(SEARCH("DPR not submitted",C1500)))</formula>
    </cfRule>
    <cfRule type="containsText" dxfId="12" priority="14" stopIfTrue="1" operator="containsText" text="Yet to be approved">
      <formula>NOT(ISERROR(SEARCH("Yet to be approved",C1500)))</formula>
    </cfRule>
  </conditionalFormatting>
  <conditionalFormatting sqref="C1507">
    <cfRule type="containsText" dxfId="11" priority="11" stopIfTrue="1" operator="containsText" text="DPR not submitted">
      <formula>NOT(ISERROR(SEARCH("DPR not submitted",C1507)))</formula>
    </cfRule>
    <cfRule type="containsText" dxfId="10" priority="12" stopIfTrue="1" operator="containsText" text="Yet to be approved">
      <formula>NOT(ISERROR(SEARCH("Yet to be approved",C1507)))</formula>
    </cfRule>
  </conditionalFormatting>
  <conditionalFormatting sqref="C1513">
    <cfRule type="containsText" dxfId="9" priority="9" stopIfTrue="1" operator="containsText" text="DPR not submitted">
      <formula>NOT(ISERROR(SEARCH("DPR not submitted",C1513)))</formula>
    </cfRule>
    <cfRule type="containsText" dxfId="8" priority="10" stopIfTrue="1" operator="containsText" text="Yet to be approved">
      <formula>NOT(ISERROR(SEARCH("Yet to be approved",C1513)))</formula>
    </cfRule>
  </conditionalFormatting>
  <conditionalFormatting sqref="C1515">
    <cfRule type="containsText" dxfId="7" priority="7" stopIfTrue="1" operator="containsText" text="DPR not submitted">
      <formula>NOT(ISERROR(SEARCH("DPR not submitted",C1515)))</formula>
    </cfRule>
    <cfRule type="containsText" dxfId="6" priority="8" stopIfTrue="1" operator="containsText" text="Yet to be approved">
      <formula>NOT(ISERROR(SEARCH("Yet to be approved",C1515)))</formula>
    </cfRule>
  </conditionalFormatting>
  <conditionalFormatting sqref="C1517">
    <cfRule type="containsText" dxfId="5" priority="5" stopIfTrue="1" operator="containsText" text="DPR not submitted">
      <formula>NOT(ISERROR(SEARCH("DPR not submitted",C1517)))</formula>
    </cfRule>
    <cfRule type="containsText" dxfId="4" priority="6" stopIfTrue="1" operator="containsText" text="Yet to be approved">
      <formula>NOT(ISERROR(SEARCH("Yet to be approved",C1517)))</formula>
    </cfRule>
  </conditionalFormatting>
  <conditionalFormatting sqref="C1521">
    <cfRule type="containsText" dxfId="3" priority="3" stopIfTrue="1" operator="containsText" text="DPR not submitted">
      <formula>NOT(ISERROR(SEARCH("DPR not submitted",C1521)))</formula>
    </cfRule>
    <cfRule type="containsText" dxfId="2" priority="4" stopIfTrue="1" operator="containsText" text="Yet to be approved">
      <formula>NOT(ISERROR(SEARCH("Yet to be approved",C1521)))</formula>
    </cfRule>
  </conditionalFormatting>
  <conditionalFormatting sqref="C1528">
    <cfRule type="containsText" dxfId="1" priority="1" stopIfTrue="1" operator="containsText" text="DPR not submitted">
      <formula>NOT(ISERROR(SEARCH("DPR not submitted",C1528)))</formula>
    </cfRule>
    <cfRule type="containsText" dxfId="0" priority="2" stopIfTrue="1" operator="containsText" text="Yet to be approved">
      <formula>NOT(ISERROR(SEARCH("Yet to be approved",C1528)))</formula>
    </cfRule>
  </conditionalFormatting>
  <printOptions verticalCentered="1"/>
  <pageMargins left="0" right="0" top="0.23622047244094491" bottom="0.23622047244094491" header="0.23622047244094491" footer="0.23622047244094491"/>
  <pageSetup paperSize="9" scale="10" orientation="landscape" r:id="rId1"/>
  <headerFooter alignWithMargins="0">
    <oddHeader>&amp;F</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G166"/>
  <sheetViews>
    <sheetView showGridLines="0" topLeftCell="E52" zoomScale="70" zoomScaleNormal="70" workbookViewId="0">
      <selection activeCell="E85" sqref="E85"/>
    </sheetView>
  </sheetViews>
  <sheetFormatPr defaultColWidth="9.453125" defaultRowHeight="14" x14ac:dyDescent="0.3"/>
  <cols>
    <col min="1" max="1" width="7.90625" style="5" customWidth="1"/>
    <col min="2" max="2" width="6.453125" style="5" customWidth="1"/>
    <col min="3" max="3" width="43" style="5" customWidth="1"/>
    <col min="4" max="7" width="18.453125" style="5" customWidth="1"/>
    <col min="8" max="8" width="24.54296875" style="5" bestFit="1" customWidth="1"/>
    <col min="9" max="12" width="18.453125" style="5" customWidth="1"/>
    <col min="13" max="13" width="23.453125" style="5" bestFit="1" customWidth="1"/>
    <col min="14" max="17" width="18.453125" style="5" customWidth="1"/>
    <col min="18" max="18" width="23.453125" style="5" bestFit="1" customWidth="1"/>
    <col min="19" max="22" width="18.54296875" style="5" customWidth="1"/>
    <col min="23" max="23" width="14.54296875" style="5" customWidth="1"/>
    <col min="24" max="33" width="16" style="5" customWidth="1"/>
    <col min="34" max="16384" width="9.453125" style="5"/>
  </cols>
  <sheetData>
    <row r="1" spans="1:23" x14ac:dyDescent="0.3">
      <c r="B1" s="52"/>
    </row>
    <row r="2" spans="1:23" x14ac:dyDescent="0.3">
      <c r="B2" s="52"/>
    </row>
    <row r="3" spans="1:23" x14ac:dyDescent="0.3">
      <c r="B3" s="52"/>
    </row>
    <row r="4" spans="1:23" x14ac:dyDescent="0.3">
      <c r="B4" s="18"/>
      <c r="I4" s="17"/>
      <c r="J4" s="17"/>
      <c r="K4" s="663" t="str">
        <f>Index!B2</f>
        <v xml:space="preserve">      Maharashtra State Power Generation Company Ltd.</v>
      </c>
      <c r="L4" s="663"/>
      <c r="M4" s="17"/>
      <c r="N4" s="17"/>
      <c r="O4" s="17"/>
      <c r="P4" s="17"/>
      <c r="Q4" s="17"/>
      <c r="R4" s="17"/>
    </row>
    <row r="5" spans="1:23" x14ac:dyDescent="0.3">
      <c r="B5" s="18"/>
      <c r="I5" s="62"/>
      <c r="J5" s="62"/>
      <c r="K5" s="905" t="str">
        <f>Index!B3</f>
        <v>MYT Petition Formats for Koyna</v>
      </c>
      <c r="L5" s="663"/>
      <c r="M5" s="62"/>
      <c r="N5" s="62"/>
      <c r="O5" s="62"/>
      <c r="P5" s="62"/>
      <c r="Q5" s="62"/>
      <c r="R5" s="62"/>
    </row>
    <row r="6" spans="1:23" x14ac:dyDescent="0.3">
      <c r="B6" s="17"/>
      <c r="I6" s="63"/>
      <c r="J6" s="64"/>
      <c r="K6" s="132" t="s">
        <v>1376</v>
      </c>
      <c r="L6" s="69"/>
      <c r="M6" s="64"/>
      <c r="N6" s="18"/>
      <c r="O6" s="17"/>
      <c r="P6" s="17"/>
      <c r="Q6" s="17"/>
      <c r="R6" s="17"/>
    </row>
    <row r="7" spans="1:23" x14ac:dyDescent="0.3">
      <c r="C7" s="18"/>
      <c r="D7" s="18"/>
      <c r="E7" s="18"/>
      <c r="F7" s="18"/>
      <c r="G7" s="18"/>
      <c r="H7" s="18"/>
      <c r="J7" s="6"/>
      <c r="M7" s="6"/>
      <c r="N7" s="6"/>
    </row>
    <row r="8" spans="1:23" x14ac:dyDescent="0.3">
      <c r="A8" s="5" t="s">
        <v>265</v>
      </c>
      <c r="B8" s="665" t="s">
        <v>266</v>
      </c>
      <c r="C8" s="665"/>
      <c r="D8" s="665"/>
      <c r="E8" s="665"/>
      <c r="F8" s="665"/>
      <c r="G8" s="665"/>
      <c r="H8" s="665"/>
      <c r="I8" s="1"/>
      <c r="J8" s="42"/>
      <c r="K8" s="1"/>
      <c r="L8" s="1"/>
      <c r="M8" s="42"/>
      <c r="N8" s="42"/>
      <c r="O8" s="1"/>
      <c r="P8" s="1"/>
      <c r="Q8" s="1"/>
      <c r="R8" s="288"/>
    </row>
    <row r="9" spans="1:23" x14ac:dyDescent="0.3">
      <c r="B9" s="295"/>
      <c r="C9" s="8"/>
      <c r="D9" s="8"/>
      <c r="E9" s="8"/>
      <c r="F9" s="8"/>
      <c r="G9" s="8"/>
      <c r="H9" s="8"/>
      <c r="I9" s="1"/>
      <c r="J9" s="42"/>
      <c r="K9" s="1"/>
      <c r="L9" s="1"/>
      <c r="M9" s="296" t="s">
        <v>10</v>
      </c>
      <c r="N9" s="42"/>
      <c r="O9" s="1"/>
      <c r="P9" s="1"/>
      <c r="Q9" s="1"/>
    </row>
    <row r="10" spans="1:23" ht="15.75" customHeight="1" x14ac:dyDescent="0.3">
      <c r="B10" s="1404" t="s">
        <v>343</v>
      </c>
      <c r="C10" s="1404" t="s">
        <v>37</v>
      </c>
      <c r="D10" s="1515" t="s">
        <v>519</v>
      </c>
      <c r="E10" s="1515"/>
      <c r="F10" s="1515"/>
      <c r="G10" s="1515"/>
      <c r="H10" s="1515"/>
      <c r="I10" s="1515" t="s">
        <v>520</v>
      </c>
      <c r="J10" s="1515"/>
      <c r="K10" s="1515"/>
      <c r="L10" s="1515"/>
      <c r="M10" s="1515"/>
      <c r="N10" s="1511" t="s">
        <v>521</v>
      </c>
      <c r="O10" s="1511"/>
      <c r="P10" s="1511"/>
      <c r="Q10" s="1511"/>
      <c r="R10" s="1511"/>
      <c r="S10" s="1511" t="s">
        <v>913</v>
      </c>
      <c r="T10" s="1511"/>
      <c r="U10" s="1511"/>
      <c r="V10" s="1511"/>
      <c r="W10" s="1511"/>
    </row>
    <row r="11" spans="1:23" ht="15.75" customHeight="1" x14ac:dyDescent="0.3">
      <c r="B11" s="1404"/>
      <c r="C11" s="1404"/>
      <c r="D11" s="1517" t="s">
        <v>7</v>
      </c>
      <c r="E11" s="1518"/>
      <c r="F11" s="1518"/>
      <c r="G11" s="1518"/>
      <c r="H11" s="1518"/>
      <c r="I11" s="1517" t="s">
        <v>7</v>
      </c>
      <c r="J11" s="1518"/>
      <c r="K11" s="1518"/>
      <c r="L11" s="1518"/>
      <c r="M11" s="1518"/>
      <c r="N11" s="1517" t="s">
        <v>12</v>
      </c>
      <c r="O11" s="1518"/>
      <c r="P11" s="1518"/>
      <c r="Q11" s="1518"/>
      <c r="R11" s="1518"/>
      <c r="S11" s="1515" t="s">
        <v>21</v>
      </c>
      <c r="T11" s="1516"/>
      <c r="U11" s="1516"/>
      <c r="V11" s="1516"/>
      <c r="W11" s="1516"/>
    </row>
    <row r="12" spans="1:23" s="34" customFormat="1" ht="42" x14ac:dyDescent="0.3">
      <c r="B12" s="1404"/>
      <c r="C12" s="1404"/>
      <c r="D12" s="664" t="s">
        <v>267</v>
      </c>
      <c r="E12" s="664" t="s">
        <v>268</v>
      </c>
      <c r="F12" s="664" t="s">
        <v>269</v>
      </c>
      <c r="G12" s="664" t="s">
        <v>601</v>
      </c>
      <c r="H12" s="664" t="s">
        <v>270</v>
      </c>
      <c r="I12" s="664" t="s">
        <v>267</v>
      </c>
      <c r="J12" s="664" t="s">
        <v>268</v>
      </c>
      <c r="K12" s="664" t="s">
        <v>269</v>
      </c>
      <c r="L12" s="664" t="s">
        <v>601</v>
      </c>
      <c r="M12" s="664" t="s">
        <v>270</v>
      </c>
      <c r="N12" s="666" t="s">
        <v>267</v>
      </c>
      <c r="O12" s="666" t="s">
        <v>268</v>
      </c>
      <c r="P12" s="666" t="s">
        <v>269</v>
      </c>
      <c r="Q12" s="664" t="s">
        <v>601</v>
      </c>
      <c r="R12" s="666" t="s">
        <v>270</v>
      </c>
      <c r="S12" s="666" t="s">
        <v>267</v>
      </c>
      <c r="T12" s="666" t="s">
        <v>268</v>
      </c>
      <c r="U12" s="666" t="s">
        <v>269</v>
      </c>
      <c r="V12" s="664" t="s">
        <v>601</v>
      </c>
      <c r="W12" s="666" t="s">
        <v>270</v>
      </c>
    </row>
    <row r="13" spans="1:23" s="35" customFormat="1" ht="28" x14ac:dyDescent="0.25">
      <c r="B13" s="297"/>
      <c r="C13" s="297"/>
      <c r="D13" s="297" t="s">
        <v>81</v>
      </c>
      <c r="E13" s="297" t="s">
        <v>82</v>
      </c>
      <c r="F13" s="297" t="s">
        <v>472</v>
      </c>
      <c r="G13" s="297" t="s">
        <v>397</v>
      </c>
      <c r="H13" s="297" t="s">
        <v>602</v>
      </c>
      <c r="I13" s="297" t="s">
        <v>414</v>
      </c>
      <c r="J13" s="297" t="s">
        <v>522</v>
      </c>
      <c r="K13" s="297" t="s">
        <v>415</v>
      </c>
      <c r="L13" s="297" t="s">
        <v>416</v>
      </c>
      <c r="M13" s="297" t="s">
        <v>669</v>
      </c>
      <c r="N13" s="297" t="s">
        <v>603</v>
      </c>
      <c r="O13" s="297" t="s">
        <v>670</v>
      </c>
      <c r="P13" s="297" t="s">
        <v>604</v>
      </c>
      <c r="Q13" s="297" t="s">
        <v>605</v>
      </c>
      <c r="R13" s="297" t="s">
        <v>671</v>
      </c>
      <c r="S13" s="297" t="s">
        <v>606</v>
      </c>
      <c r="T13" s="297" t="s">
        <v>607</v>
      </c>
      <c r="U13" s="297" t="s">
        <v>672</v>
      </c>
      <c r="V13" s="297" t="s">
        <v>608</v>
      </c>
      <c r="W13" s="297" t="s">
        <v>972</v>
      </c>
    </row>
    <row r="14" spans="1:23" s="609" customFormat="1" x14ac:dyDescent="0.3">
      <c r="B14" s="491">
        <v>1</v>
      </c>
      <c r="C14" s="496" t="s">
        <v>860</v>
      </c>
      <c r="D14" s="497">
        <f>'F5'!D14</f>
        <v>5.9177958652003692E-4</v>
      </c>
      <c r="E14" s="497">
        <f>'F5'!E14</f>
        <v>0</v>
      </c>
      <c r="F14" s="497">
        <f>'F5'!F14</f>
        <v>0</v>
      </c>
      <c r="G14" s="497">
        <f>'F5'!G14</f>
        <v>0</v>
      </c>
      <c r="H14" s="497">
        <f>D14+E14-F14-G14</f>
        <v>5.9177958652003692E-4</v>
      </c>
      <c r="I14" s="493">
        <f>H14</f>
        <v>5.9177958652003692E-4</v>
      </c>
      <c r="J14" s="497">
        <f>'F5'!J14</f>
        <v>0</v>
      </c>
      <c r="K14" s="497">
        <f>'F5'!K14</f>
        <v>0</v>
      </c>
      <c r="L14" s="497">
        <f>'F5'!L14</f>
        <v>0</v>
      </c>
      <c r="M14" s="493">
        <f>I14+J14-K14-L14</f>
        <v>5.9177958652003692E-4</v>
      </c>
      <c r="N14" s="497">
        <f t="shared" ref="N14:N30" si="0">M14</f>
        <v>5.9177958652003692E-4</v>
      </c>
      <c r="O14" s="497">
        <f>'F5'!O14</f>
        <v>0</v>
      </c>
      <c r="P14" s="497">
        <f>'F5'!P14</f>
        <v>0</v>
      </c>
      <c r="Q14" s="497">
        <f>'F5'!Q14</f>
        <v>0</v>
      </c>
      <c r="R14" s="497">
        <f>N14+O14-P14-Q14</f>
        <v>5.9177958652003692E-4</v>
      </c>
      <c r="S14" s="493">
        <f>'F5'!S14+'F5.1 (N)'!D16</f>
        <v>0</v>
      </c>
      <c r="T14" s="497">
        <f>'F5'!T14+'F5.1 (N)'!E16</f>
        <v>0</v>
      </c>
      <c r="U14" s="497">
        <f>'F5'!U14+'F5.1 (N)'!F16</f>
        <v>0</v>
      </c>
      <c r="V14" s="497">
        <f>'F5'!V14+'F5.1 (N)'!G16</f>
        <v>0</v>
      </c>
      <c r="W14" s="493">
        <f>S14+T14-U14-V14</f>
        <v>0</v>
      </c>
    </row>
    <row r="15" spans="1:23" s="609" customFormat="1" x14ac:dyDescent="0.3">
      <c r="B15" s="491">
        <f>B14+1</f>
        <v>2</v>
      </c>
      <c r="C15" s="496" t="s">
        <v>255</v>
      </c>
      <c r="D15" s="497">
        <f>'F5'!D15</f>
        <v>40.125741848572915</v>
      </c>
      <c r="E15" s="497">
        <f>'F5'!E15</f>
        <v>0</v>
      </c>
      <c r="F15" s="497">
        <f>'F5'!F15</f>
        <v>0</v>
      </c>
      <c r="G15" s="497">
        <f>'F5'!G15</f>
        <v>0</v>
      </c>
      <c r="H15" s="497">
        <f t="shared" ref="H15:H30" si="1">D15+E15-F15-G15</f>
        <v>40.125741848572915</v>
      </c>
      <c r="I15" s="493">
        <f t="shared" ref="I15:I30" si="2">H15</f>
        <v>40.125741848572915</v>
      </c>
      <c r="J15" s="497">
        <f>'F5'!J15</f>
        <v>0.74</v>
      </c>
      <c r="K15" s="497">
        <f>'F5'!K15</f>
        <v>0</v>
      </c>
      <c r="L15" s="497">
        <f>'F5'!L15</f>
        <v>0</v>
      </c>
      <c r="M15" s="493">
        <f t="shared" ref="M15:M30" si="3">I15+J15-K15-L15</f>
        <v>40.865741848572917</v>
      </c>
      <c r="N15" s="497">
        <f t="shared" si="0"/>
        <v>40.865741848572917</v>
      </c>
      <c r="O15" s="497">
        <f>'F5'!O15</f>
        <v>0</v>
      </c>
      <c r="P15" s="497">
        <f>'F5'!P15</f>
        <v>0</v>
      </c>
      <c r="Q15" s="497">
        <f>'F5'!Q15</f>
        <v>0</v>
      </c>
      <c r="R15" s="497">
        <f t="shared" ref="R15:R30" si="4">N15+O15-P15-Q15</f>
        <v>40.865741848572917</v>
      </c>
      <c r="S15" s="493">
        <f>'F5'!S15+'F5.1 (N)'!D17</f>
        <v>40.865741848572917</v>
      </c>
      <c r="T15" s="497">
        <f>'F5'!T15+'F5.1 (N)'!E17</f>
        <v>0</v>
      </c>
      <c r="U15" s="497">
        <f>'F5'!U15+'F5.1 (N)'!F17</f>
        <v>0</v>
      </c>
      <c r="V15" s="497">
        <f>'F5'!V15+'F5.1 (N)'!G17</f>
        <v>0</v>
      </c>
      <c r="W15" s="493">
        <f t="shared" ref="W15:W30" si="5">S15+T15-U15-V15</f>
        <v>40.865741848572917</v>
      </c>
    </row>
    <row r="16" spans="1:23" s="609" customFormat="1" x14ac:dyDescent="0.3">
      <c r="B16" s="491">
        <f t="shared" ref="B16:B30" si="6">B15+1</f>
        <v>3</v>
      </c>
      <c r="C16" s="496" t="s">
        <v>861</v>
      </c>
      <c r="D16" s="497">
        <f>'F5'!D16</f>
        <v>0</v>
      </c>
      <c r="E16" s="497">
        <f>'F5'!E16</f>
        <v>0</v>
      </c>
      <c r="F16" s="497">
        <f>'F5'!F16</f>
        <v>0</v>
      </c>
      <c r="G16" s="497">
        <f>'F5'!G16</f>
        <v>0</v>
      </c>
      <c r="H16" s="497">
        <f t="shared" si="1"/>
        <v>0</v>
      </c>
      <c r="I16" s="493">
        <f t="shared" si="2"/>
        <v>0</v>
      </c>
      <c r="J16" s="497">
        <f>'F5'!J16</f>
        <v>0</v>
      </c>
      <c r="K16" s="497">
        <f>'F5'!K16</f>
        <v>0</v>
      </c>
      <c r="L16" s="497">
        <f>'F5'!L16</f>
        <v>0</v>
      </c>
      <c r="M16" s="493">
        <f t="shared" si="3"/>
        <v>0</v>
      </c>
      <c r="N16" s="497">
        <f t="shared" si="0"/>
        <v>0</v>
      </c>
      <c r="O16" s="497">
        <f>'F5'!O16</f>
        <v>0</v>
      </c>
      <c r="P16" s="497">
        <f>'F5'!P16</f>
        <v>0</v>
      </c>
      <c r="Q16" s="497">
        <f>'F5'!Q16</f>
        <v>0</v>
      </c>
      <c r="R16" s="497">
        <f t="shared" si="4"/>
        <v>0</v>
      </c>
      <c r="S16" s="493">
        <f>'F5'!S16+'F5.1 (N)'!D18</f>
        <v>0</v>
      </c>
      <c r="T16" s="497">
        <f>'F5'!T16+'F5.1 (N)'!E18</f>
        <v>0</v>
      </c>
      <c r="U16" s="497">
        <f>'F5'!U16+'F5.1 (N)'!F18</f>
        <v>0</v>
      </c>
      <c r="V16" s="497">
        <f>'F5'!V16+'F5.1 (N)'!G18</f>
        <v>0</v>
      </c>
      <c r="W16" s="493">
        <f t="shared" si="5"/>
        <v>0</v>
      </c>
    </row>
    <row r="17" spans="2:23" s="609" customFormat="1" x14ac:dyDescent="0.3">
      <c r="B17" s="491">
        <f t="shared" si="6"/>
        <v>4</v>
      </c>
      <c r="C17" s="496" t="s">
        <v>862</v>
      </c>
      <c r="D17" s="497">
        <f>'F5'!D17</f>
        <v>2.6048584375224482</v>
      </c>
      <c r="E17" s="497">
        <f>'F5'!E17</f>
        <v>0</v>
      </c>
      <c r="F17" s="497">
        <f>'F5'!F17</f>
        <v>0</v>
      </c>
      <c r="G17" s="497">
        <f>'F5'!G17</f>
        <v>0</v>
      </c>
      <c r="H17" s="497">
        <f t="shared" si="1"/>
        <v>2.6048584375224482</v>
      </c>
      <c r="I17" s="493">
        <f t="shared" si="2"/>
        <v>2.6048584375224482</v>
      </c>
      <c r="J17" s="497">
        <f>'F5'!J17</f>
        <v>3.86</v>
      </c>
      <c r="K17" s="497">
        <f>'F5'!K17</f>
        <v>0</v>
      </c>
      <c r="L17" s="497">
        <f>'F5'!L17</f>
        <v>0</v>
      </c>
      <c r="M17" s="493">
        <f t="shared" si="3"/>
        <v>6.464858437522448</v>
      </c>
      <c r="N17" s="497">
        <f t="shared" si="0"/>
        <v>6.464858437522448</v>
      </c>
      <c r="O17" s="497">
        <f>'F5'!O17</f>
        <v>0</v>
      </c>
      <c r="P17" s="497">
        <f>'F5'!P17</f>
        <v>0</v>
      </c>
      <c r="Q17" s="497">
        <f>'F5'!Q17</f>
        <v>0</v>
      </c>
      <c r="R17" s="497">
        <f t="shared" si="4"/>
        <v>6.464858437522448</v>
      </c>
      <c r="S17" s="493">
        <f>'F5'!S17+'F5.1 (N)'!D19</f>
        <v>6.464858437522448</v>
      </c>
      <c r="T17" s="497">
        <f>'F5'!T17+'F5.1 (N)'!E19</f>
        <v>0</v>
      </c>
      <c r="U17" s="497">
        <f>'F5'!U17+'F5.1 (N)'!F19</f>
        <v>0</v>
      </c>
      <c r="V17" s="497">
        <f>'F5'!V17+'F5.1 (N)'!G19</f>
        <v>0</v>
      </c>
      <c r="W17" s="493">
        <f t="shared" si="5"/>
        <v>6.464858437522448</v>
      </c>
    </row>
    <row r="18" spans="2:23" s="609" customFormat="1" x14ac:dyDescent="0.3">
      <c r="B18" s="491">
        <f t="shared" si="6"/>
        <v>5</v>
      </c>
      <c r="C18" s="496" t="s">
        <v>863</v>
      </c>
      <c r="D18" s="497">
        <f>'F5'!D18</f>
        <v>9.9640476530064159</v>
      </c>
      <c r="E18" s="497">
        <f>'F5'!E18</f>
        <v>0</v>
      </c>
      <c r="F18" s="497">
        <f>'F5'!F18</f>
        <v>0</v>
      </c>
      <c r="G18" s="497">
        <f>'F5'!G18</f>
        <v>0</v>
      </c>
      <c r="H18" s="497">
        <f t="shared" si="1"/>
        <v>9.9640476530064159</v>
      </c>
      <c r="I18" s="493">
        <f t="shared" si="2"/>
        <v>9.9640476530064159</v>
      </c>
      <c r="J18" s="497">
        <f>'F5'!J18</f>
        <v>0.09</v>
      </c>
      <c r="K18" s="497">
        <f>'F5'!K18</f>
        <v>0</v>
      </c>
      <c r="L18" s="497">
        <f>'F5'!L18</f>
        <v>0</v>
      </c>
      <c r="M18" s="493">
        <f t="shared" si="3"/>
        <v>10.054047653006416</v>
      </c>
      <c r="N18" s="497">
        <f t="shared" si="0"/>
        <v>10.054047653006416</v>
      </c>
      <c r="O18" s="497">
        <f>'F5'!O18</f>
        <v>0</v>
      </c>
      <c r="P18" s="497">
        <f>'F5'!P18</f>
        <v>0</v>
      </c>
      <c r="Q18" s="497">
        <f>'F5'!Q18</f>
        <v>0</v>
      </c>
      <c r="R18" s="497">
        <f t="shared" si="4"/>
        <v>10.054047653006416</v>
      </c>
      <c r="S18" s="493">
        <f>'F5'!S18+'F5.1 (N)'!D20</f>
        <v>10.054047653006416</v>
      </c>
      <c r="T18" s="497">
        <f>'F5'!T18+'F5.1 (N)'!E20</f>
        <v>0</v>
      </c>
      <c r="U18" s="497">
        <f>'F5'!U18+'F5.1 (N)'!F20</f>
        <v>0</v>
      </c>
      <c r="V18" s="497">
        <f>'F5'!V18+'F5.1 (N)'!G20</f>
        <v>0</v>
      </c>
      <c r="W18" s="493">
        <f t="shared" si="5"/>
        <v>10.054047653006416</v>
      </c>
    </row>
    <row r="19" spans="2:23" s="11" customFormat="1" x14ac:dyDescent="0.3">
      <c r="B19" s="491">
        <f t="shared" si="6"/>
        <v>6</v>
      </c>
      <c r="C19" s="496" t="s">
        <v>254</v>
      </c>
      <c r="D19" s="497">
        <f>'F5'!D19</f>
        <v>87.673409647410963</v>
      </c>
      <c r="E19" s="497">
        <f>'F5'!E19</f>
        <v>8.3000000000000007</v>
      </c>
      <c r="F19" s="497">
        <f>'F5'!F19</f>
        <v>0</v>
      </c>
      <c r="G19" s="497">
        <f>'F5'!G19</f>
        <v>0</v>
      </c>
      <c r="H19" s="497">
        <f t="shared" si="1"/>
        <v>95.973409647410961</v>
      </c>
      <c r="I19" s="493">
        <f t="shared" si="2"/>
        <v>95.973409647410961</v>
      </c>
      <c r="J19" s="497">
        <f>'F5'!J19</f>
        <v>4.45</v>
      </c>
      <c r="K19" s="497">
        <f>'F5'!K19</f>
        <v>0</v>
      </c>
      <c r="L19" s="497">
        <f>'F5'!L19</f>
        <v>0</v>
      </c>
      <c r="M19" s="493">
        <f t="shared" si="3"/>
        <v>100.42340964741096</v>
      </c>
      <c r="N19" s="497">
        <f t="shared" si="0"/>
        <v>100.42340964741096</v>
      </c>
      <c r="O19" s="497">
        <f>'F5'!O19</f>
        <v>58.86</v>
      </c>
      <c r="P19" s="497">
        <f>'F5'!P19</f>
        <v>0</v>
      </c>
      <c r="Q19" s="497">
        <f>'F5'!Q19</f>
        <v>0</v>
      </c>
      <c r="R19" s="497">
        <f t="shared" si="4"/>
        <v>159.28340964741096</v>
      </c>
      <c r="S19" s="493">
        <f>'F5'!S19+'F5.1 (N)'!D21</f>
        <v>159.28340964741096</v>
      </c>
      <c r="T19" s="497">
        <f>'F5'!T19+'F5.1 (N)'!E21</f>
        <v>32.803333333333327</v>
      </c>
      <c r="U19" s="497">
        <f>'F5'!U19+'F5.1 (N)'!F21</f>
        <v>0</v>
      </c>
      <c r="V19" s="497">
        <f>'F5'!V19+'F5.1 (N)'!G21</f>
        <v>0</v>
      </c>
      <c r="W19" s="493">
        <f t="shared" si="5"/>
        <v>192.0867429807443</v>
      </c>
    </row>
    <row r="20" spans="2:23" s="11" customFormat="1" x14ac:dyDescent="0.3">
      <c r="B20" s="491">
        <f t="shared" si="6"/>
        <v>7</v>
      </c>
      <c r="C20" s="496" t="s">
        <v>864</v>
      </c>
      <c r="D20" s="497">
        <f>'F5'!D20</f>
        <v>0</v>
      </c>
      <c r="E20" s="497">
        <f>'F5'!E20</f>
        <v>0</v>
      </c>
      <c r="F20" s="497">
        <f>'F5'!F20</f>
        <v>0</v>
      </c>
      <c r="G20" s="497">
        <f>'F5'!G20</f>
        <v>0</v>
      </c>
      <c r="H20" s="497">
        <f t="shared" si="1"/>
        <v>0</v>
      </c>
      <c r="I20" s="493">
        <f t="shared" si="2"/>
        <v>0</v>
      </c>
      <c r="J20" s="497">
        <f>'F5'!J20</f>
        <v>0</v>
      </c>
      <c r="K20" s="497">
        <f>'F5'!K20</f>
        <v>0</v>
      </c>
      <c r="L20" s="497">
        <f>'F5'!L20</f>
        <v>0</v>
      </c>
      <c r="M20" s="493">
        <f t="shared" si="3"/>
        <v>0</v>
      </c>
      <c r="N20" s="497">
        <f t="shared" si="0"/>
        <v>0</v>
      </c>
      <c r="O20" s="497">
        <f>'F5'!O20</f>
        <v>0</v>
      </c>
      <c r="P20" s="497">
        <f>'F5'!P20</f>
        <v>0</v>
      </c>
      <c r="Q20" s="497">
        <f>'F5'!Q20</f>
        <v>0</v>
      </c>
      <c r="R20" s="497">
        <f t="shared" si="4"/>
        <v>0</v>
      </c>
      <c r="S20" s="493">
        <f>'F5'!S20+'F5.1 (N)'!D22</f>
        <v>0</v>
      </c>
      <c r="T20" s="497">
        <f>'F5'!T20+'F5.1 (N)'!E22</f>
        <v>0</v>
      </c>
      <c r="U20" s="497">
        <f>'F5'!U20+'F5.1 (N)'!F22</f>
        <v>0</v>
      </c>
      <c r="V20" s="497">
        <f>'F5'!V20+'F5.1 (N)'!G22</f>
        <v>0</v>
      </c>
      <c r="W20" s="493">
        <f t="shared" si="5"/>
        <v>0</v>
      </c>
    </row>
    <row r="21" spans="2:23" s="11" customFormat="1" x14ac:dyDescent="0.3">
      <c r="B21" s="491">
        <f t="shared" si="6"/>
        <v>8</v>
      </c>
      <c r="C21" s="496" t="s">
        <v>865</v>
      </c>
      <c r="D21" s="497">
        <f>'F5'!D21</f>
        <v>0</v>
      </c>
      <c r="E21" s="497">
        <f>'F5'!E21</f>
        <v>0</v>
      </c>
      <c r="F21" s="497">
        <f>'F5'!F21</f>
        <v>0</v>
      </c>
      <c r="G21" s="497">
        <f>'F5'!G21</f>
        <v>0</v>
      </c>
      <c r="H21" s="497">
        <f t="shared" si="1"/>
        <v>0</v>
      </c>
      <c r="I21" s="493">
        <f t="shared" si="2"/>
        <v>0</v>
      </c>
      <c r="J21" s="497">
        <f>'F5'!J21</f>
        <v>0</v>
      </c>
      <c r="K21" s="497">
        <f>'F5'!K21</f>
        <v>0</v>
      </c>
      <c r="L21" s="497">
        <f>'F5'!L21</f>
        <v>0</v>
      </c>
      <c r="M21" s="493">
        <f t="shared" si="3"/>
        <v>0</v>
      </c>
      <c r="N21" s="497">
        <f t="shared" si="0"/>
        <v>0</v>
      </c>
      <c r="O21" s="497">
        <f>'F5'!O21</f>
        <v>0</v>
      </c>
      <c r="P21" s="497">
        <f>'F5'!P21</f>
        <v>0</v>
      </c>
      <c r="Q21" s="497">
        <f>'F5'!Q21</f>
        <v>0</v>
      </c>
      <c r="R21" s="497">
        <f t="shared" si="4"/>
        <v>0</v>
      </c>
      <c r="S21" s="493">
        <f>'F5'!S21+'F5.1 (N)'!D23</f>
        <v>0</v>
      </c>
      <c r="T21" s="497">
        <f>'F5'!T21+'F5.1 (N)'!E23</f>
        <v>0</v>
      </c>
      <c r="U21" s="497">
        <f>'F5'!U21+'F5.1 (N)'!F23</f>
        <v>0</v>
      </c>
      <c r="V21" s="497">
        <f>'F5'!V21+'F5.1 (N)'!G23</f>
        <v>0</v>
      </c>
      <c r="W21" s="493">
        <f t="shared" si="5"/>
        <v>0</v>
      </c>
    </row>
    <row r="22" spans="2:23" s="11" customFormat="1" x14ac:dyDescent="0.3">
      <c r="B22" s="491">
        <f t="shared" si="6"/>
        <v>9</v>
      </c>
      <c r="C22" s="496" t="s">
        <v>866</v>
      </c>
      <c r="D22" s="497">
        <f>'F5'!D22</f>
        <v>0.53136297059560633</v>
      </c>
      <c r="E22" s="497">
        <f>'F5'!E22</f>
        <v>0</v>
      </c>
      <c r="F22" s="497">
        <f>'F5'!F22</f>
        <v>0</v>
      </c>
      <c r="G22" s="497">
        <f>'F5'!G22</f>
        <v>0</v>
      </c>
      <c r="H22" s="497">
        <f t="shared" si="1"/>
        <v>0.53136297059560633</v>
      </c>
      <c r="I22" s="493">
        <f t="shared" si="2"/>
        <v>0.53136297059560633</v>
      </c>
      <c r="J22" s="497">
        <f>'F5'!J22</f>
        <v>0</v>
      </c>
      <c r="K22" s="497">
        <f>'F5'!K22</f>
        <v>0</v>
      </c>
      <c r="L22" s="497">
        <f>'F5'!L22</f>
        <v>0</v>
      </c>
      <c r="M22" s="493">
        <f t="shared" si="3"/>
        <v>0.53136297059560633</v>
      </c>
      <c r="N22" s="497">
        <f t="shared" si="0"/>
        <v>0.53136297059560633</v>
      </c>
      <c r="O22" s="497">
        <f>'F5'!O22</f>
        <v>0</v>
      </c>
      <c r="P22" s="497">
        <f>'F5'!P22</f>
        <v>0</v>
      </c>
      <c r="Q22" s="497">
        <f>'F5'!Q22</f>
        <v>0</v>
      </c>
      <c r="R22" s="497">
        <f t="shared" si="4"/>
        <v>0.53136297059560633</v>
      </c>
      <c r="S22" s="493">
        <f>'F5'!S22+'F5.1 (N)'!D24</f>
        <v>0.53136297059560633</v>
      </c>
      <c r="T22" s="497">
        <f>'F5'!T22+'F5.1 (N)'!E24</f>
        <v>0</v>
      </c>
      <c r="U22" s="497">
        <f>'F5'!U22+'F5.1 (N)'!F24</f>
        <v>0</v>
      </c>
      <c r="V22" s="497">
        <f>'F5'!V22+'F5.1 (N)'!G24</f>
        <v>0</v>
      </c>
      <c r="W22" s="493">
        <f t="shared" si="5"/>
        <v>0.53136297059560633</v>
      </c>
    </row>
    <row r="23" spans="2:23" s="11" customFormat="1" x14ac:dyDescent="0.3">
      <c r="B23" s="491">
        <f t="shared" si="6"/>
        <v>10</v>
      </c>
      <c r="C23" s="496" t="s">
        <v>258</v>
      </c>
      <c r="D23" s="497">
        <f>'F5'!D23</f>
        <v>1.9842882241706714</v>
      </c>
      <c r="E23" s="497">
        <f>'F5'!E23</f>
        <v>2</v>
      </c>
      <c r="F23" s="497">
        <f>'F5'!F23</f>
        <v>0</v>
      </c>
      <c r="G23" s="497">
        <f>'F5'!G23</f>
        <v>0</v>
      </c>
      <c r="H23" s="497">
        <f t="shared" si="1"/>
        <v>3.9842882241706716</v>
      </c>
      <c r="I23" s="493">
        <f t="shared" si="2"/>
        <v>3.9842882241706716</v>
      </c>
      <c r="J23" s="497">
        <f>'F5'!J23</f>
        <v>0</v>
      </c>
      <c r="K23" s="497">
        <f>'F5'!K23</f>
        <v>0</v>
      </c>
      <c r="L23" s="497">
        <f>'F5'!L23</f>
        <v>0</v>
      </c>
      <c r="M23" s="493">
        <f t="shared" si="3"/>
        <v>3.9842882241706716</v>
      </c>
      <c r="N23" s="497">
        <f t="shared" si="0"/>
        <v>3.9842882241706716</v>
      </c>
      <c r="O23" s="497">
        <f>'F5'!O23</f>
        <v>0</v>
      </c>
      <c r="P23" s="497">
        <f>'F5'!P23</f>
        <v>0</v>
      </c>
      <c r="Q23" s="497">
        <f>'F5'!Q23</f>
        <v>0</v>
      </c>
      <c r="R23" s="497">
        <f t="shared" si="4"/>
        <v>3.9842882241706716</v>
      </c>
      <c r="S23" s="493">
        <f>'F5'!S23+'F5.1 (N)'!D25</f>
        <v>3.9842882241706716</v>
      </c>
      <c r="T23" s="497">
        <f>'F5'!T23+'F5.1 (N)'!E25</f>
        <v>0</v>
      </c>
      <c r="U23" s="497">
        <f>'F5'!U23+'F5.1 (N)'!F25</f>
        <v>0</v>
      </c>
      <c r="V23" s="497">
        <f>'F5'!V23+'F5.1 (N)'!G25</f>
        <v>0</v>
      </c>
      <c r="W23" s="493">
        <f t="shared" si="5"/>
        <v>3.9842882241706716</v>
      </c>
    </row>
    <row r="24" spans="2:23" s="11" customFormat="1" x14ac:dyDescent="0.3">
      <c r="B24" s="491">
        <f t="shared" si="6"/>
        <v>11</v>
      </c>
      <c r="C24" s="496" t="s">
        <v>259</v>
      </c>
      <c r="D24" s="497">
        <f>'F5'!D24</f>
        <v>2.3189842927871069</v>
      </c>
      <c r="E24" s="497">
        <f>'F5'!E24</f>
        <v>0.02</v>
      </c>
      <c r="F24" s="497">
        <f>'F5'!F24</f>
        <v>0</v>
      </c>
      <c r="G24" s="497">
        <f>'F5'!G24</f>
        <v>0</v>
      </c>
      <c r="H24" s="497">
        <f t="shared" si="1"/>
        <v>2.338984292787107</v>
      </c>
      <c r="I24" s="493">
        <f t="shared" si="2"/>
        <v>2.338984292787107</v>
      </c>
      <c r="J24" s="497">
        <f>'F5'!J24</f>
        <v>0.09</v>
      </c>
      <c r="K24" s="497">
        <f>'F5'!K24</f>
        <v>0</v>
      </c>
      <c r="L24" s="497">
        <f>'F5'!L24</f>
        <v>0</v>
      </c>
      <c r="M24" s="493">
        <f t="shared" si="3"/>
        <v>2.4289842927871068</v>
      </c>
      <c r="N24" s="497">
        <f t="shared" si="0"/>
        <v>2.4289842927871068</v>
      </c>
      <c r="O24" s="497">
        <f>'F5'!O24</f>
        <v>0</v>
      </c>
      <c r="P24" s="497">
        <f>'F5'!P24</f>
        <v>0</v>
      </c>
      <c r="Q24" s="497">
        <f>'F5'!Q24</f>
        <v>0</v>
      </c>
      <c r="R24" s="497">
        <f t="shared" si="4"/>
        <v>2.4289842927871068</v>
      </c>
      <c r="S24" s="493">
        <f>'F5'!S24+'F5.1 (N)'!D26</f>
        <v>2.4289842927871068</v>
      </c>
      <c r="T24" s="497">
        <f>'F5'!T24+'F5.1 (N)'!E26</f>
        <v>0</v>
      </c>
      <c r="U24" s="497">
        <f>'F5'!U24+'F5.1 (N)'!F26</f>
        <v>0</v>
      </c>
      <c r="V24" s="497">
        <f>'F5'!V24+'F5.1 (N)'!G26</f>
        <v>0</v>
      </c>
      <c r="W24" s="493">
        <f t="shared" si="5"/>
        <v>2.4289842927871068</v>
      </c>
    </row>
    <row r="25" spans="2:23" s="11" customFormat="1" x14ac:dyDescent="0.3">
      <c r="B25" s="491">
        <f t="shared" si="6"/>
        <v>12</v>
      </c>
      <c r="C25" s="496" t="s">
        <v>260</v>
      </c>
      <c r="D25" s="497">
        <f>'F5'!D25</f>
        <v>2.6733125075571009</v>
      </c>
      <c r="E25" s="497">
        <f>'F5'!E25</f>
        <v>0.18</v>
      </c>
      <c r="F25" s="497">
        <f>'F5'!F25</f>
        <v>0</v>
      </c>
      <c r="G25" s="497">
        <f>'F5'!G25</f>
        <v>0</v>
      </c>
      <c r="H25" s="497">
        <f t="shared" si="1"/>
        <v>2.8533125075571011</v>
      </c>
      <c r="I25" s="493">
        <f t="shared" si="2"/>
        <v>2.8533125075571011</v>
      </c>
      <c r="J25" s="497">
        <f>'F5'!J25</f>
        <v>0.3</v>
      </c>
      <c r="K25" s="497">
        <f>'F5'!K25</f>
        <v>0</v>
      </c>
      <c r="L25" s="497">
        <f>'F5'!L25</f>
        <v>0</v>
      </c>
      <c r="M25" s="493">
        <f t="shared" si="3"/>
        <v>3.1533125075571009</v>
      </c>
      <c r="N25" s="497">
        <f t="shared" si="0"/>
        <v>3.1533125075571009</v>
      </c>
      <c r="O25" s="497">
        <f>'F5'!O25</f>
        <v>0</v>
      </c>
      <c r="P25" s="497">
        <f>'F5'!P25</f>
        <v>0</v>
      </c>
      <c r="Q25" s="497">
        <f>'F5'!Q25</f>
        <v>0</v>
      </c>
      <c r="R25" s="497">
        <f t="shared" si="4"/>
        <v>3.1533125075571009</v>
      </c>
      <c r="S25" s="493">
        <f>'F5'!S25+'F5.1 (N)'!D27</f>
        <v>3.1533125075571009</v>
      </c>
      <c r="T25" s="497">
        <f>'F5'!T25+'F5.1 (N)'!E27</f>
        <v>0</v>
      </c>
      <c r="U25" s="497">
        <f>'F5'!U25+'F5.1 (N)'!F27</f>
        <v>0</v>
      </c>
      <c r="V25" s="497">
        <f>'F5'!V25+'F5.1 (N)'!G27</f>
        <v>0</v>
      </c>
      <c r="W25" s="493">
        <f t="shared" si="5"/>
        <v>3.1533125075571009</v>
      </c>
    </row>
    <row r="26" spans="2:23" s="11" customFormat="1" x14ac:dyDescent="0.3">
      <c r="B26" s="491">
        <f t="shared" si="6"/>
        <v>13</v>
      </c>
      <c r="C26" s="496" t="s">
        <v>874</v>
      </c>
      <c r="D26" s="497">
        <f>'F5'!D26</f>
        <v>0</v>
      </c>
      <c r="E26" s="497">
        <f>'F5'!E26</f>
        <v>0</v>
      </c>
      <c r="F26" s="497">
        <f>'F5'!F26</f>
        <v>0</v>
      </c>
      <c r="G26" s="497">
        <f>'F5'!G26</f>
        <v>0</v>
      </c>
      <c r="H26" s="497">
        <f t="shared" si="1"/>
        <v>0</v>
      </c>
      <c r="I26" s="493">
        <f t="shared" si="2"/>
        <v>0</v>
      </c>
      <c r="J26" s="497">
        <f>'F5'!J26</f>
        <v>0</v>
      </c>
      <c r="K26" s="497">
        <f>'F5'!K26</f>
        <v>0</v>
      </c>
      <c r="L26" s="497">
        <f>'F5'!L26</f>
        <v>0</v>
      </c>
      <c r="M26" s="493">
        <f t="shared" si="3"/>
        <v>0</v>
      </c>
      <c r="N26" s="497">
        <f t="shared" si="0"/>
        <v>0</v>
      </c>
      <c r="O26" s="497">
        <f>'F5'!O26</f>
        <v>0</v>
      </c>
      <c r="P26" s="497">
        <f>'F5'!P26</f>
        <v>0</v>
      </c>
      <c r="Q26" s="497">
        <f>'F5'!Q26</f>
        <v>0</v>
      </c>
      <c r="R26" s="497">
        <f t="shared" si="4"/>
        <v>0</v>
      </c>
      <c r="S26" s="493">
        <f>'F5'!S26+'F5.1 (N)'!D28</f>
        <v>0</v>
      </c>
      <c r="T26" s="497">
        <f>'F5'!T26+'F5.1 (N)'!E28</f>
        <v>0</v>
      </c>
      <c r="U26" s="497">
        <f>'F5'!U26+'F5.1 (N)'!F28</f>
        <v>0</v>
      </c>
      <c r="V26" s="497">
        <f>'F5'!V26+'F5.1 (N)'!G28</f>
        <v>0</v>
      </c>
      <c r="W26" s="493">
        <f t="shared" si="5"/>
        <v>0</v>
      </c>
    </row>
    <row r="27" spans="2:23" s="11" customFormat="1" x14ac:dyDescent="0.3">
      <c r="B27" s="491">
        <f t="shared" si="6"/>
        <v>14</v>
      </c>
      <c r="C27" s="496" t="s">
        <v>875</v>
      </c>
      <c r="D27" s="497">
        <f>'F5'!D27</f>
        <v>0</v>
      </c>
      <c r="E27" s="497">
        <f>'F5'!E27</f>
        <v>0</v>
      </c>
      <c r="F27" s="497">
        <f>'F5'!F27</f>
        <v>0</v>
      </c>
      <c r="G27" s="497">
        <f>'F5'!G27</f>
        <v>0</v>
      </c>
      <c r="H27" s="497">
        <f t="shared" si="1"/>
        <v>0</v>
      </c>
      <c r="I27" s="493">
        <f t="shared" si="2"/>
        <v>0</v>
      </c>
      <c r="J27" s="497">
        <f>'F5'!J27</f>
        <v>0</v>
      </c>
      <c r="K27" s="497">
        <f>'F5'!K27</f>
        <v>0</v>
      </c>
      <c r="L27" s="497">
        <f>'F5'!L27</f>
        <v>0</v>
      </c>
      <c r="M27" s="493">
        <f t="shared" si="3"/>
        <v>0</v>
      </c>
      <c r="N27" s="497">
        <f t="shared" si="0"/>
        <v>0</v>
      </c>
      <c r="O27" s="497">
        <f>'F5'!O27</f>
        <v>0</v>
      </c>
      <c r="P27" s="497">
        <f>'F5'!P27</f>
        <v>0</v>
      </c>
      <c r="Q27" s="497">
        <f>'F5'!Q27</f>
        <v>0</v>
      </c>
      <c r="R27" s="497">
        <f t="shared" si="4"/>
        <v>0</v>
      </c>
      <c r="S27" s="493">
        <f>'F5'!S27+'F5.1 (N)'!D29</f>
        <v>0</v>
      </c>
      <c r="T27" s="497">
        <f>'F5'!T27+'F5.1 (N)'!E29</f>
        <v>0</v>
      </c>
      <c r="U27" s="497">
        <f>'F5'!U27+'F5.1 (N)'!F29</f>
        <v>0</v>
      </c>
      <c r="V27" s="497">
        <f>'F5'!V27+'F5.1 (N)'!G29</f>
        <v>0</v>
      </c>
      <c r="W27" s="493">
        <f t="shared" si="5"/>
        <v>0</v>
      </c>
    </row>
    <row r="28" spans="2:23" s="11" customFormat="1" x14ac:dyDescent="0.3">
      <c r="B28" s="491">
        <f t="shared" si="6"/>
        <v>15</v>
      </c>
      <c r="C28" s="496" t="s">
        <v>876</v>
      </c>
      <c r="D28" s="497">
        <f>'F5'!D28</f>
        <v>0</v>
      </c>
      <c r="E28" s="497">
        <f>'F5'!E28</f>
        <v>0</v>
      </c>
      <c r="F28" s="497">
        <f>'F5'!F28</f>
        <v>0</v>
      </c>
      <c r="G28" s="497">
        <f>'F5'!G28</f>
        <v>0</v>
      </c>
      <c r="H28" s="497">
        <f t="shared" si="1"/>
        <v>0</v>
      </c>
      <c r="I28" s="493">
        <f t="shared" si="2"/>
        <v>0</v>
      </c>
      <c r="J28" s="497">
        <f>'F5'!J28</f>
        <v>0</v>
      </c>
      <c r="K28" s="497">
        <f>'F5'!K28</f>
        <v>0</v>
      </c>
      <c r="L28" s="497">
        <f>'F5'!L28</f>
        <v>0</v>
      </c>
      <c r="M28" s="493">
        <f t="shared" si="3"/>
        <v>0</v>
      </c>
      <c r="N28" s="497">
        <f t="shared" si="0"/>
        <v>0</v>
      </c>
      <c r="O28" s="497">
        <f>'F5'!O28</f>
        <v>0</v>
      </c>
      <c r="P28" s="497">
        <f>'F5'!P28</f>
        <v>0</v>
      </c>
      <c r="Q28" s="497">
        <f>'F5'!Q28</f>
        <v>0</v>
      </c>
      <c r="R28" s="497">
        <f t="shared" si="4"/>
        <v>0</v>
      </c>
      <c r="S28" s="493">
        <f>'F5'!S28+'F5.1 (N)'!D30</f>
        <v>0</v>
      </c>
      <c r="T28" s="497">
        <f>'F5'!T28+'F5.1 (N)'!E30</f>
        <v>0</v>
      </c>
      <c r="U28" s="497">
        <f>'F5'!U28+'F5.1 (N)'!F30</f>
        <v>0</v>
      </c>
      <c r="V28" s="497">
        <f>'F5'!V28+'F5.1 (N)'!G30</f>
        <v>0</v>
      </c>
      <c r="W28" s="493">
        <f t="shared" si="5"/>
        <v>0</v>
      </c>
    </row>
    <row r="29" spans="2:23" s="11" customFormat="1" x14ac:dyDescent="0.3">
      <c r="B29" s="491">
        <f t="shared" si="6"/>
        <v>16</v>
      </c>
      <c r="C29" s="496" t="s">
        <v>867</v>
      </c>
      <c r="D29" s="497">
        <f>'F5'!D29</f>
        <v>84.993175254225733</v>
      </c>
      <c r="E29" s="497">
        <f>'F5'!E29</f>
        <v>0</v>
      </c>
      <c r="F29" s="497">
        <f>'F5'!F29</f>
        <v>0</v>
      </c>
      <c r="G29" s="497">
        <f>'F5'!G29</f>
        <v>0</v>
      </c>
      <c r="H29" s="497">
        <f t="shared" si="1"/>
        <v>84.993175254225733</v>
      </c>
      <c r="I29" s="493">
        <f t="shared" si="2"/>
        <v>84.993175254225733</v>
      </c>
      <c r="J29" s="497">
        <f>'F5'!J29</f>
        <v>0</v>
      </c>
      <c r="K29" s="497">
        <f>'F5'!K29</f>
        <v>0</v>
      </c>
      <c r="L29" s="497">
        <f>'F5'!L29</f>
        <v>0</v>
      </c>
      <c r="M29" s="493">
        <f t="shared" si="3"/>
        <v>84.993175254225733</v>
      </c>
      <c r="N29" s="497">
        <f t="shared" si="0"/>
        <v>84.993175254225733</v>
      </c>
      <c r="O29" s="497">
        <f>'F5'!O29</f>
        <v>0</v>
      </c>
      <c r="P29" s="497">
        <f>'F5'!P29</f>
        <v>0</v>
      </c>
      <c r="Q29" s="497">
        <f>'F5'!Q29</f>
        <v>0</v>
      </c>
      <c r="R29" s="497">
        <f t="shared" si="4"/>
        <v>84.993175254225733</v>
      </c>
      <c r="S29" s="493">
        <f>'F5'!S29+'F5.1 (N)'!D31</f>
        <v>84.993175254225733</v>
      </c>
      <c r="T29" s="497">
        <f>'F5'!T29+'F5.1 (N)'!E31</f>
        <v>0</v>
      </c>
      <c r="U29" s="497">
        <f>'F5'!U29+'F5.1 (N)'!F31</f>
        <v>0</v>
      </c>
      <c r="V29" s="497">
        <f>'F5'!V29+'F5.1 (N)'!G31</f>
        <v>0</v>
      </c>
      <c r="W29" s="493">
        <f t="shared" si="5"/>
        <v>84.993175254225733</v>
      </c>
    </row>
    <row r="30" spans="2:23" s="11" customFormat="1" x14ac:dyDescent="0.3">
      <c r="B30" s="491">
        <f t="shared" si="6"/>
        <v>17</v>
      </c>
      <c r="C30" s="496" t="s">
        <v>877</v>
      </c>
      <c r="D30" s="497">
        <f>'F5'!D30</f>
        <v>0</v>
      </c>
      <c r="E30" s="497">
        <f>'F5'!E30</f>
        <v>0</v>
      </c>
      <c r="F30" s="497">
        <f>'F5'!F30</f>
        <v>0</v>
      </c>
      <c r="G30" s="497">
        <f>'F5'!G30</f>
        <v>0</v>
      </c>
      <c r="H30" s="497">
        <f t="shared" si="1"/>
        <v>0</v>
      </c>
      <c r="I30" s="493">
        <f t="shared" si="2"/>
        <v>0</v>
      </c>
      <c r="J30" s="497">
        <f>'F5'!J30</f>
        <v>0</v>
      </c>
      <c r="K30" s="497">
        <f>'F5'!K30</f>
        <v>0</v>
      </c>
      <c r="L30" s="497">
        <f>'F5'!L30</f>
        <v>0</v>
      </c>
      <c r="M30" s="493">
        <f t="shared" si="3"/>
        <v>0</v>
      </c>
      <c r="N30" s="497">
        <f t="shared" si="0"/>
        <v>0</v>
      </c>
      <c r="O30" s="497">
        <f>'F5'!O30</f>
        <v>0</v>
      </c>
      <c r="P30" s="497">
        <f>'F5'!P30</f>
        <v>0</v>
      </c>
      <c r="Q30" s="497">
        <f>'F5'!Q30</f>
        <v>0</v>
      </c>
      <c r="R30" s="497">
        <f t="shared" si="4"/>
        <v>0</v>
      </c>
      <c r="S30" s="493">
        <f>'F5'!S30+'F5.1 (N)'!D32</f>
        <v>0</v>
      </c>
      <c r="T30" s="497">
        <f>'F5'!T30+'F5.1 (N)'!E32</f>
        <v>0</v>
      </c>
      <c r="U30" s="497">
        <f>'F5'!U30+'F5.1 (N)'!F32</f>
        <v>0</v>
      </c>
      <c r="V30" s="497">
        <f>'F5'!V30+'F5.1 (N)'!G32</f>
        <v>0</v>
      </c>
      <c r="W30" s="493">
        <f t="shared" si="5"/>
        <v>0</v>
      </c>
    </row>
    <row r="31" spans="2:23" s="1" customFormat="1" ht="16" x14ac:dyDescent="0.3">
      <c r="B31" s="84"/>
      <c r="C31" s="99" t="s">
        <v>271</v>
      </c>
      <c r="D31" s="484">
        <f>SUM(D14:D30)</f>
        <v>232.86977261543547</v>
      </c>
      <c r="E31" s="484">
        <f>SUM(E14:E30)</f>
        <v>10.5</v>
      </c>
      <c r="F31" s="484">
        <f t="shared" ref="F31:W31" si="7">SUM(F14:F30)</f>
        <v>0</v>
      </c>
      <c r="G31" s="484">
        <f t="shared" si="7"/>
        <v>0</v>
      </c>
      <c r="H31" s="484">
        <f t="shared" si="7"/>
        <v>243.36977261543547</v>
      </c>
      <c r="I31" s="484">
        <f t="shared" si="7"/>
        <v>243.36977261543547</v>
      </c>
      <c r="J31" s="484">
        <f t="shared" si="7"/>
        <v>9.5300000000000011</v>
      </c>
      <c r="K31" s="484">
        <f t="shared" si="7"/>
        <v>0</v>
      </c>
      <c r="L31" s="484">
        <f t="shared" si="7"/>
        <v>0</v>
      </c>
      <c r="M31" s="484">
        <f t="shared" si="7"/>
        <v>252.8997726154355</v>
      </c>
      <c r="N31" s="484">
        <f t="shared" si="7"/>
        <v>252.8997726154355</v>
      </c>
      <c r="O31" s="484">
        <f t="shared" si="7"/>
        <v>58.86</v>
      </c>
      <c r="P31" s="484">
        <f t="shared" si="7"/>
        <v>0</v>
      </c>
      <c r="Q31" s="484">
        <f t="shared" si="7"/>
        <v>0</v>
      </c>
      <c r="R31" s="484">
        <f t="shared" si="7"/>
        <v>311.75977261543551</v>
      </c>
      <c r="S31" s="484">
        <f t="shared" si="7"/>
        <v>311.75918083584895</v>
      </c>
      <c r="T31" s="484">
        <f t="shared" si="7"/>
        <v>32.803333333333327</v>
      </c>
      <c r="U31" s="484">
        <f t="shared" si="7"/>
        <v>0</v>
      </c>
      <c r="V31" s="484">
        <f t="shared" si="7"/>
        <v>0</v>
      </c>
      <c r="W31" s="484">
        <f t="shared" si="7"/>
        <v>344.56251416918229</v>
      </c>
    </row>
    <row r="32" spans="2:23" s="1" customFormat="1" x14ac:dyDescent="0.3">
      <c r="B32" s="665"/>
      <c r="C32" s="8"/>
      <c r="D32" s="8"/>
      <c r="E32" s="8"/>
      <c r="F32" s="8"/>
      <c r="G32" s="8"/>
      <c r="H32" s="8"/>
      <c r="J32" s="42"/>
      <c r="M32" s="42"/>
      <c r="N32" s="42"/>
    </row>
    <row r="33" spans="1:33" x14ac:dyDescent="0.3">
      <c r="B33" s="1522" t="s">
        <v>612</v>
      </c>
      <c r="C33" s="1522"/>
      <c r="D33" s="1522"/>
      <c r="E33" s="1522"/>
      <c r="F33" s="1522"/>
      <c r="G33" s="1522"/>
      <c r="H33" s="8"/>
      <c r="I33" s="1"/>
      <c r="J33" s="42"/>
      <c r="K33" s="1"/>
      <c r="L33" s="1"/>
      <c r="M33" s="42"/>
      <c r="N33" s="42"/>
      <c r="O33" s="1"/>
      <c r="P33" s="1"/>
      <c r="Q33" s="1"/>
      <c r="R33" s="1"/>
    </row>
    <row r="34" spans="1:33" x14ac:dyDescent="0.3">
      <c r="B34" s="665"/>
      <c r="C34" s="8"/>
      <c r="D34" s="8"/>
      <c r="E34" s="8"/>
      <c r="F34" s="8"/>
      <c r="G34" s="8"/>
      <c r="H34" s="8"/>
      <c r="I34" s="1"/>
      <c r="J34" s="42"/>
      <c r="K34" s="1"/>
      <c r="L34" s="1"/>
      <c r="M34" s="42"/>
      <c r="N34" s="42"/>
      <c r="O34" s="1"/>
      <c r="P34" s="1"/>
      <c r="Q34" s="1"/>
      <c r="R34" s="1"/>
    </row>
    <row r="35" spans="1:33" ht="15.75" customHeight="1" x14ac:dyDescent="0.3">
      <c r="B35" s="665"/>
      <c r="C35" s="8"/>
      <c r="D35" s="8"/>
      <c r="E35" s="8"/>
      <c r="F35" s="8"/>
      <c r="G35" s="8"/>
      <c r="H35" s="8"/>
      <c r="I35" s="1"/>
      <c r="J35" s="42"/>
      <c r="K35" s="1"/>
      <c r="L35" s="1"/>
      <c r="M35" s="42"/>
      <c r="N35" s="42"/>
      <c r="O35" s="1"/>
      <c r="P35" s="1"/>
      <c r="Q35" s="1"/>
      <c r="AG35" s="296" t="s">
        <v>10</v>
      </c>
    </row>
    <row r="36" spans="1:33" ht="15.75" customHeight="1" x14ac:dyDescent="0.3">
      <c r="B36" s="1404" t="s">
        <v>343</v>
      </c>
      <c r="C36" s="1404" t="s">
        <v>37</v>
      </c>
      <c r="D36" s="1519" t="s">
        <v>914</v>
      </c>
      <c r="E36" s="1520"/>
      <c r="F36" s="1520"/>
      <c r="G36" s="1520"/>
      <c r="H36" s="1521"/>
      <c r="I36" s="1519" t="s">
        <v>918</v>
      </c>
      <c r="J36" s="1520"/>
      <c r="K36" s="1520"/>
      <c r="L36" s="1520"/>
      <c r="M36" s="1521"/>
      <c r="N36" s="1511" t="s">
        <v>915</v>
      </c>
      <c r="O36" s="1511"/>
      <c r="P36" s="1511"/>
      <c r="Q36" s="1511"/>
      <c r="R36" s="1511"/>
      <c r="S36" s="1511" t="s">
        <v>917</v>
      </c>
      <c r="T36" s="1511"/>
      <c r="U36" s="1511"/>
      <c r="V36" s="1511"/>
      <c r="W36" s="1511"/>
    </row>
    <row r="37" spans="1:33" s="34" customFormat="1" x14ac:dyDescent="0.3">
      <c r="B37" s="1404"/>
      <c r="C37" s="1404"/>
      <c r="D37" s="1512" t="s">
        <v>21</v>
      </c>
      <c r="E37" s="1513"/>
      <c r="F37" s="1513"/>
      <c r="G37" s="1513"/>
      <c r="H37" s="1514"/>
      <c r="I37" s="1512" t="s">
        <v>21</v>
      </c>
      <c r="J37" s="1513"/>
      <c r="K37" s="1513"/>
      <c r="L37" s="1513"/>
      <c r="M37" s="1514"/>
      <c r="N37" s="1515" t="s">
        <v>21</v>
      </c>
      <c r="O37" s="1516"/>
      <c r="P37" s="1516"/>
      <c r="Q37" s="1516"/>
      <c r="R37" s="1516"/>
      <c r="S37" s="1515" t="s">
        <v>21</v>
      </c>
      <c r="T37" s="1516"/>
      <c r="U37" s="1516"/>
      <c r="V37" s="1516"/>
      <c r="W37" s="1516"/>
    </row>
    <row r="38" spans="1:33" s="35" customFormat="1" ht="42" x14ac:dyDescent="0.25">
      <c r="B38" s="1404"/>
      <c r="C38" s="1404"/>
      <c r="D38" s="666" t="s">
        <v>267</v>
      </c>
      <c r="E38" s="666" t="s">
        <v>268</v>
      </c>
      <c r="F38" s="666" t="s">
        <v>269</v>
      </c>
      <c r="G38" s="664" t="s">
        <v>601</v>
      </c>
      <c r="H38" s="666" t="s">
        <v>270</v>
      </c>
      <c r="I38" s="666" t="s">
        <v>267</v>
      </c>
      <c r="J38" s="666" t="s">
        <v>268</v>
      </c>
      <c r="K38" s="666" t="s">
        <v>269</v>
      </c>
      <c r="L38" s="664" t="s">
        <v>601</v>
      </c>
      <c r="M38" s="666" t="s">
        <v>270</v>
      </c>
      <c r="N38" s="666" t="s">
        <v>267</v>
      </c>
      <c r="O38" s="666" t="s">
        <v>268</v>
      </c>
      <c r="P38" s="666" t="s">
        <v>269</v>
      </c>
      <c r="Q38" s="664" t="s">
        <v>601</v>
      </c>
      <c r="R38" s="666" t="s">
        <v>270</v>
      </c>
      <c r="S38" s="666" t="s">
        <v>267</v>
      </c>
      <c r="T38" s="666" t="s">
        <v>268</v>
      </c>
      <c r="U38" s="666" t="s">
        <v>269</v>
      </c>
      <c r="V38" s="664" t="s">
        <v>601</v>
      </c>
      <c r="W38" s="666" t="s">
        <v>270</v>
      </c>
    </row>
    <row r="39" spans="1:33" s="6" customFormat="1" ht="28" x14ac:dyDescent="0.3">
      <c r="B39" s="297"/>
      <c r="C39" s="297"/>
      <c r="D39" s="297" t="s">
        <v>609</v>
      </c>
      <c r="E39" s="297" t="s">
        <v>610</v>
      </c>
      <c r="F39" s="297" t="s">
        <v>611</v>
      </c>
      <c r="G39" s="297" t="s">
        <v>673</v>
      </c>
      <c r="H39" s="297" t="s">
        <v>674</v>
      </c>
      <c r="I39" s="297" t="s">
        <v>675</v>
      </c>
      <c r="J39" s="297" t="s">
        <v>676</v>
      </c>
      <c r="K39" s="297" t="s">
        <v>677</v>
      </c>
      <c r="L39" s="297" t="s">
        <v>678</v>
      </c>
      <c r="M39" s="297" t="s">
        <v>679</v>
      </c>
      <c r="N39" s="297" t="s">
        <v>680</v>
      </c>
      <c r="O39" s="297" t="s">
        <v>681</v>
      </c>
      <c r="P39" s="297" t="s">
        <v>682</v>
      </c>
      <c r="Q39" s="297" t="s">
        <v>683</v>
      </c>
      <c r="R39" s="297" t="s">
        <v>684</v>
      </c>
      <c r="S39" s="297" t="s">
        <v>1377</v>
      </c>
      <c r="T39" s="297" t="s">
        <v>928</v>
      </c>
      <c r="U39" s="297" t="s">
        <v>929</v>
      </c>
      <c r="V39" s="297" t="s">
        <v>930</v>
      </c>
      <c r="W39" s="297" t="s">
        <v>1378</v>
      </c>
    </row>
    <row r="40" spans="1:33" s="609" customFormat="1" x14ac:dyDescent="0.3">
      <c r="B40" s="491">
        <v>1</v>
      </c>
      <c r="C40" s="496" t="s">
        <v>860</v>
      </c>
      <c r="D40" s="493">
        <f>W14</f>
        <v>0</v>
      </c>
      <c r="E40" s="497">
        <f>'F5'!E40+'F5.1 (N)'!J16</f>
        <v>0</v>
      </c>
      <c r="F40" s="497">
        <f>'F5'!F40+'F5.1 (N)'!K16</f>
        <v>0</v>
      </c>
      <c r="G40" s="497">
        <f>'F5'!G40+'F5.1 (N)'!L16</f>
        <v>0</v>
      </c>
      <c r="H40" s="493">
        <f>D40+E40-F40-G40</f>
        <v>0</v>
      </c>
      <c r="I40" s="493">
        <f>H40</f>
        <v>0</v>
      </c>
      <c r="J40" s="497">
        <f>'F5'!J40+'F5.1 (N)'!O16</f>
        <v>0</v>
      </c>
      <c r="K40" s="497">
        <f>'F5'!K40+'F5.1 (N)'!P16</f>
        <v>0</v>
      </c>
      <c r="L40" s="497">
        <f>'F5'!L40+'F5.1 (N)'!Q16</f>
        <v>0</v>
      </c>
      <c r="M40" s="493">
        <f>I40+J40-K40-L40</f>
        <v>0</v>
      </c>
      <c r="N40" s="493">
        <f>M40</f>
        <v>0</v>
      </c>
      <c r="O40" s="497">
        <f>'F5'!O40+'F5.1 (N)'!T16</f>
        <v>0</v>
      </c>
      <c r="P40" s="497">
        <f>'F5'!P40+'F5.1 (N)'!U16</f>
        <v>0</v>
      </c>
      <c r="Q40" s="497">
        <f>'F5'!Q40+'F5.1 (N)'!V16</f>
        <v>0</v>
      </c>
      <c r="R40" s="493">
        <f>N40+O40-P40-Q40</f>
        <v>0</v>
      </c>
      <c r="S40" s="493">
        <f>R40</f>
        <v>0</v>
      </c>
      <c r="T40" s="497">
        <f>'F5'!T40+'F5.1 (N)'!Y16</f>
        <v>0</v>
      </c>
      <c r="U40" s="497">
        <f>'F5'!U40+'F5.1 (N)'!Z16</f>
        <v>0</v>
      </c>
      <c r="V40" s="497">
        <f>'F5'!V40+'F5.1 (N)'!AA16</f>
        <v>0</v>
      </c>
      <c r="W40" s="493">
        <f>S40+T40-U40-V40</f>
        <v>0</v>
      </c>
    </row>
    <row r="41" spans="1:33" s="609" customFormat="1" x14ac:dyDescent="0.3">
      <c r="B41" s="491">
        <f>B40+1</f>
        <v>2</v>
      </c>
      <c r="C41" s="496" t="s">
        <v>255</v>
      </c>
      <c r="D41" s="493">
        <f t="shared" ref="D41:D56" si="8">W15</f>
        <v>40.865741848572917</v>
      </c>
      <c r="E41" s="497">
        <f>'F5'!E41+'F5.1 (N)'!J17</f>
        <v>0</v>
      </c>
      <c r="F41" s="497">
        <f>'F5'!F41+'F5.1 (N)'!K17</f>
        <v>0</v>
      </c>
      <c r="G41" s="497">
        <f>'F5'!G41+'F5.1 (N)'!L17</f>
        <v>0</v>
      </c>
      <c r="H41" s="493">
        <f t="shared" ref="H41:H56" si="9">D41+E41-F41-G41</f>
        <v>40.865741848572917</v>
      </c>
      <c r="I41" s="493">
        <f t="shared" ref="I41:I56" si="10">H41</f>
        <v>40.865741848572917</v>
      </c>
      <c r="J41" s="497">
        <f>'F5'!J41+'F5.1 (N)'!O17</f>
        <v>0</v>
      </c>
      <c r="K41" s="497">
        <f>'F5'!K41+'F5.1 (N)'!P17</f>
        <v>0</v>
      </c>
      <c r="L41" s="497">
        <f>'F5'!L41+'F5.1 (N)'!Q17</f>
        <v>0</v>
      </c>
      <c r="M41" s="493">
        <f t="shared" ref="M41:M56" si="11">I41+J41-K41-L41</f>
        <v>40.865741848572917</v>
      </c>
      <c r="N41" s="493">
        <f t="shared" ref="N41:N56" si="12">M41</f>
        <v>40.865741848572917</v>
      </c>
      <c r="O41" s="497">
        <f>'F5'!O41+'F5.1 (N)'!T17</f>
        <v>0</v>
      </c>
      <c r="P41" s="497">
        <f>'F5'!P41+'F5.1 (N)'!U17</f>
        <v>0</v>
      </c>
      <c r="Q41" s="497">
        <f>'F5'!Q41+'F5.1 (N)'!V17</f>
        <v>0</v>
      </c>
      <c r="R41" s="493">
        <f t="shared" ref="R41:R56" si="13">N41+O41-P41-Q41</f>
        <v>40.865741848572917</v>
      </c>
      <c r="S41" s="493">
        <f t="shared" ref="S41:S56" si="14">R41</f>
        <v>40.865741848572917</v>
      </c>
      <c r="T41" s="497">
        <f>'F5'!T41+'F5.1 (N)'!Y17</f>
        <v>0</v>
      </c>
      <c r="U41" s="497">
        <f>'F5'!U41+'F5.1 (N)'!Z17</f>
        <v>0</v>
      </c>
      <c r="V41" s="497">
        <f>'F5'!V41+'F5.1 (N)'!AA17</f>
        <v>0</v>
      </c>
      <c r="W41" s="493">
        <f t="shared" ref="W41:W56" si="15">S41+T41-U41-V41</f>
        <v>40.865741848572917</v>
      </c>
    </row>
    <row r="42" spans="1:33" s="11" customFormat="1" x14ac:dyDescent="0.3">
      <c r="A42" s="609"/>
      <c r="B42" s="491">
        <f t="shared" ref="B42:B56" si="16">B41+1</f>
        <v>3</v>
      </c>
      <c r="C42" s="496" t="s">
        <v>861</v>
      </c>
      <c r="D42" s="493">
        <f t="shared" si="8"/>
        <v>0</v>
      </c>
      <c r="E42" s="497">
        <f>'F5'!E42+'F5.1 (N)'!J18</f>
        <v>0</v>
      </c>
      <c r="F42" s="497">
        <f>'F5'!F42+'F5.1 (N)'!K18</f>
        <v>0</v>
      </c>
      <c r="G42" s="497">
        <f>'F5'!G42+'F5.1 (N)'!L18</f>
        <v>0</v>
      </c>
      <c r="H42" s="493">
        <f t="shared" si="9"/>
        <v>0</v>
      </c>
      <c r="I42" s="493">
        <f t="shared" si="10"/>
        <v>0</v>
      </c>
      <c r="J42" s="497">
        <f>'F5'!J42+'F5.1 (N)'!O18</f>
        <v>0</v>
      </c>
      <c r="K42" s="497">
        <f>'F5'!K42+'F5.1 (N)'!P18</f>
        <v>0</v>
      </c>
      <c r="L42" s="497">
        <f>'F5'!L42+'F5.1 (N)'!Q18</f>
        <v>0</v>
      </c>
      <c r="M42" s="493">
        <f t="shared" si="11"/>
        <v>0</v>
      </c>
      <c r="N42" s="493">
        <f t="shared" si="12"/>
        <v>0</v>
      </c>
      <c r="O42" s="497">
        <f>'F5'!O42+'F5.1 (N)'!T18</f>
        <v>0</v>
      </c>
      <c r="P42" s="497">
        <f>'F5'!P42+'F5.1 (N)'!U18</f>
        <v>0</v>
      </c>
      <c r="Q42" s="497">
        <f>'F5'!Q42+'F5.1 (N)'!V18</f>
        <v>0</v>
      </c>
      <c r="R42" s="493">
        <f t="shared" si="13"/>
        <v>0</v>
      </c>
      <c r="S42" s="493">
        <f t="shared" si="14"/>
        <v>0</v>
      </c>
      <c r="T42" s="497">
        <f>'F5'!T42+'F5.1 (N)'!Y18</f>
        <v>0</v>
      </c>
      <c r="U42" s="497">
        <f>'F5'!U42+'F5.1 (N)'!Z18</f>
        <v>0</v>
      </c>
      <c r="V42" s="497">
        <f>'F5'!V42+'F5.1 (N)'!AA18</f>
        <v>0</v>
      </c>
      <c r="W42" s="493">
        <f t="shared" si="15"/>
        <v>0</v>
      </c>
    </row>
    <row r="43" spans="1:33" s="11" customFormat="1" x14ac:dyDescent="0.3">
      <c r="A43" s="609"/>
      <c r="B43" s="491">
        <f t="shared" si="16"/>
        <v>4</v>
      </c>
      <c r="C43" s="496" t="s">
        <v>862</v>
      </c>
      <c r="D43" s="493">
        <f t="shared" si="8"/>
        <v>6.464858437522448</v>
      </c>
      <c r="E43" s="497">
        <f>'F5'!E43+'F5.1 (N)'!J19</f>
        <v>0</v>
      </c>
      <c r="F43" s="497">
        <f>'F5'!F43+'F5.1 (N)'!K19</f>
        <v>0</v>
      </c>
      <c r="G43" s="497">
        <f>'F5'!G43+'F5.1 (N)'!L19</f>
        <v>0</v>
      </c>
      <c r="H43" s="493">
        <f t="shared" si="9"/>
        <v>6.464858437522448</v>
      </c>
      <c r="I43" s="493">
        <f t="shared" si="10"/>
        <v>6.464858437522448</v>
      </c>
      <c r="J43" s="497">
        <f>'F5'!J43+'F5.1 (N)'!O19</f>
        <v>0</v>
      </c>
      <c r="K43" s="497">
        <f>'F5'!K43+'F5.1 (N)'!P19</f>
        <v>0</v>
      </c>
      <c r="L43" s="497">
        <f>'F5'!L43+'F5.1 (N)'!Q19</f>
        <v>0</v>
      </c>
      <c r="M43" s="493">
        <f t="shared" si="11"/>
        <v>6.464858437522448</v>
      </c>
      <c r="N43" s="493">
        <f t="shared" si="12"/>
        <v>6.464858437522448</v>
      </c>
      <c r="O43" s="497">
        <f>'F5'!O43+'F5.1 (N)'!T19</f>
        <v>0</v>
      </c>
      <c r="P43" s="497">
        <f>'F5'!P43+'F5.1 (N)'!U19</f>
        <v>0</v>
      </c>
      <c r="Q43" s="497">
        <f>'F5'!Q43+'F5.1 (N)'!V19</f>
        <v>0</v>
      </c>
      <c r="R43" s="493">
        <f t="shared" si="13"/>
        <v>6.464858437522448</v>
      </c>
      <c r="S43" s="493">
        <f t="shared" si="14"/>
        <v>6.464858437522448</v>
      </c>
      <c r="T43" s="497">
        <f>'F5'!T43+'F5.1 (N)'!Y19</f>
        <v>0</v>
      </c>
      <c r="U43" s="497">
        <f>'F5'!U43+'F5.1 (N)'!Z19</f>
        <v>0</v>
      </c>
      <c r="V43" s="497">
        <f>'F5'!V43+'F5.1 (N)'!AA19</f>
        <v>0</v>
      </c>
      <c r="W43" s="493">
        <f t="shared" si="15"/>
        <v>6.464858437522448</v>
      </c>
    </row>
    <row r="44" spans="1:33" s="11" customFormat="1" x14ac:dyDescent="0.3">
      <c r="A44" s="609"/>
      <c r="B44" s="491">
        <f t="shared" si="16"/>
        <v>5</v>
      </c>
      <c r="C44" s="496" t="s">
        <v>863</v>
      </c>
      <c r="D44" s="493">
        <f t="shared" si="8"/>
        <v>10.054047653006416</v>
      </c>
      <c r="E44" s="497">
        <f>'F5'!E44+'F5.1 (N)'!J20</f>
        <v>0</v>
      </c>
      <c r="F44" s="497">
        <f>'F5'!F44+'F5.1 (N)'!K20</f>
        <v>0</v>
      </c>
      <c r="G44" s="497">
        <f>'F5'!G44+'F5.1 (N)'!L20</f>
        <v>0</v>
      </c>
      <c r="H44" s="493">
        <f t="shared" si="9"/>
        <v>10.054047653006416</v>
      </c>
      <c r="I44" s="493">
        <f t="shared" si="10"/>
        <v>10.054047653006416</v>
      </c>
      <c r="J44" s="497">
        <f>'F5'!J44+'F5.1 (N)'!O20</f>
        <v>0</v>
      </c>
      <c r="K44" s="497">
        <f>'F5'!K44+'F5.1 (N)'!P20</f>
        <v>0</v>
      </c>
      <c r="L44" s="497">
        <f>'F5'!L44+'F5.1 (N)'!Q20</f>
        <v>0</v>
      </c>
      <c r="M44" s="493">
        <f t="shared" si="11"/>
        <v>10.054047653006416</v>
      </c>
      <c r="N44" s="493">
        <f t="shared" si="12"/>
        <v>10.054047653006416</v>
      </c>
      <c r="O44" s="497">
        <f>'F5'!O44+'F5.1 (N)'!T20</f>
        <v>0</v>
      </c>
      <c r="P44" s="497">
        <f>'F5'!P44+'F5.1 (N)'!U20</f>
        <v>0</v>
      </c>
      <c r="Q44" s="497">
        <f>'F5'!Q44+'F5.1 (N)'!V20</f>
        <v>0</v>
      </c>
      <c r="R44" s="493">
        <f t="shared" si="13"/>
        <v>10.054047653006416</v>
      </c>
      <c r="S44" s="493">
        <f t="shared" si="14"/>
        <v>10.054047653006416</v>
      </c>
      <c r="T44" s="497">
        <f>'F5'!T44+'F5.1 (N)'!Y20</f>
        <v>0</v>
      </c>
      <c r="U44" s="497">
        <f>'F5'!U44+'F5.1 (N)'!Z20</f>
        <v>0</v>
      </c>
      <c r="V44" s="497">
        <f>'F5'!V44+'F5.1 (N)'!AA20</f>
        <v>0</v>
      </c>
      <c r="W44" s="493">
        <f t="shared" si="15"/>
        <v>10.054047653006416</v>
      </c>
    </row>
    <row r="45" spans="1:33" s="11" customFormat="1" x14ac:dyDescent="0.3">
      <c r="A45" s="609"/>
      <c r="B45" s="491">
        <f t="shared" si="16"/>
        <v>6</v>
      </c>
      <c r="C45" s="496" t="s">
        <v>254</v>
      </c>
      <c r="D45" s="493">
        <f t="shared" si="8"/>
        <v>192.0867429807443</v>
      </c>
      <c r="E45" s="497">
        <f>'F5'!E45+'F5.1 (N)'!J21</f>
        <v>32.645000000000003</v>
      </c>
      <c r="F45" s="497">
        <f>'F5'!F45+'F5.1 (N)'!K21</f>
        <v>0</v>
      </c>
      <c r="G45" s="497">
        <f>'F5'!G45+'F5.1 (N)'!L21</f>
        <v>0</v>
      </c>
      <c r="H45" s="493">
        <f t="shared" si="9"/>
        <v>224.73174298074431</v>
      </c>
      <c r="I45" s="493">
        <f t="shared" si="10"/>
        <v>224.73174298074431</v>
      </c>
      <c r="J45" s="497">
        <f>'F5'!J45+'F5.1 (N)'!O21</f>
        <v>38.75</v>
      </c>
      <c r="K45" s="497">
        <f>'F5'!K45+'F5.1 (N)'!P21</f>
        <v>0</v>
      </c>
      <c r="L45" s="497">
        <f>'F5'!L45+'F5.1 (N)'!Q21</f>
        <v>0</v>
      </c>
      <c r="M45" s="493">
        <f t="shared" si="11"/>
        <v>263.48174298074434</v>
      </c>
      <c r="N45" s="493">
        <f t="shared" si="12"/>
        <v>263.48174298074434</v>
      </c>
      <c r="O45" s="497">
        <f>'F5'!O45+'F5.1 (N)'!T21</f>
        <v>37.333333333333329</v>
      </c>
      <c r="P45" s="497">
        <f>'F5'!P45+'F5.1 (N)'!U21</f>
        <v>0</v>
      </c>
      <c r="Q45" s="497">
        <f>'F5'!Q45+'F5.1 (N)'!V21</f>
        <v>0</v>
      </c>
      <c r="R45" s="493">
        <f t="shared" si="13"/>
        <v>300.81507631407766</v>
      </c>
      <c r="S45" s="493">
        <f t="shared" si="14"/>
        <v>300.81507631407766</v>
      </c>
      <c r="T45" s="497">
        <f>'F5'!T45+'F5.1 (N)'!Y21</f>
        <v>55.43</v>
      </c>
      <c r="U45" s="497">
        <f>'F5'!U45+'F5.1 (N)'!Z21</f>
        <v>0</v>
      </c>
      <c r="V45" s="497">
        <f>'F5'!V45+'F5.1 (N)'!AA21</f>
        <v>0</v>
      </c>
      <c r="W45" s="493">
        <f t="shared" si="15"/>
        <v>356.24507631407766</v>
      </c>
    </row>
    <row r="46" spans="1:33" s="11" customFormat="1" x14ac:dyDescent="0.3">
      <c r="A46" s="609"/>
      <c r="B46" s="491">
        <f t="shared" si="16"/>
        <v>7</v>
      </c>
      <c r="C46" s="496" t="s">
        <v>864</v>
      </c>
      <c r="D46" s="493">
        <f t="shared" si="8"/>
        <v>0</v>
      </c>
      <c r="E46" s="497">
        <f>'F5'!E46+'F5.1 (N)'!J22</f>
        <v>0</v>
      </c>
      <c r="F46" s="497">
        <f>'F5'!F46+'F5.1 (N)'!K22</f>
        <v>0</v>
      </c>
      <c r="G46" s="497">
        <f>'F5'!G46+'F5.1 (N)'!L22</f>
        <v>0</v>
      </c>
      <c r="H46" s="493">
        <f t="shared" si="9"/>
        <v>0</v>
      </c>
      <c r="I46" s="493">
        <f t="shared" si="10"/>
        <v>0</v>
      </c>
      <c r="J46" s="497">
        <f>'F5'!J46+'F5.1 (N)'!O22</f>
        <v>0</v>
      </c>
      <c r="K46" s="497">
        <f>'F5'!K46+'F5.1 (N)'!P22</f>
        <v>0</v>
      </c>
      <c r="L46" s="497">
        <f>'F5'!L46+'F5.1 (N)'!Q22</f>
        <v>0</v>
      </c>
      <c r="M46" s="493">
        <f t="shared" si="11"/>
        <v>0</v>
      </c>
      <c r="N46" s="493">
        <f t="shared" si="12"/>
        <v>0</v>
      </c>
      <c r="O46" s="497">
        <f>'F5'!O46+'F5.1 (N)'!T22</f>
        <v>0</v>
      </c>
      <c r="P46" s="497">
        <f>'F5'!P46+'F5.1 (N)'!U22</f>
        <v>0</v>
      </c>
      <c r="Q46" s="497">
        <f>'F5'!Q46+'F5.1 (N)'!V22</f>
        <v>0</v>
      </c>
      <c r="R46" s="493">
        <f t="shared" si="13"/>
        <v>0</v>
      </c>
      <c r="S46" s="493">
        <f t="shared" si="14"/>
        <v>0</v>
      </c>
      <c r="T46" s="497">
        <f>'F5'!T46+'F5.1 (N)'!Y22</f>
        <v>0</v>
      </c>
      <c r="U46" s="497">
        <f>'F5'!U46+'F5.1 (N)'!Z22</f>
        <v>0</v>
      </c>
      <c r="V46" s="497">
        <f>'F5'!V46+'F5.1 (N)'!AA22</f>
        <v>0</v>
      </c>
      <c r="W46" s="493">
        <f t="shared" si="15"/>
        <v>0</v>
      </c>
    </row>
    <row r="47" spans="1:33" s="11" customFormat="1" x14ac:dyDescent="0.3">
      <c r="A47" s="609"/>
      <c r="B47" s="491">
        <f t="shared" si="16"/>
        <v>8</v>
      </c>
      <c r="C47" s="496" t="s">
        <v>865</v>
      </c>
      <c r="D47" s="493">
        <f t="shared" si="8"/>
        <v>0</v>
      </c>
      <c r="E47" s="497">
        <f>'F5'!E47+'F5.1 (N)'!J23</f>
        <v>0</v>
      </c>
      <c r="F47" s="497">
        <f>'F5'!F47+'F5.1 (N)'!K23</f>
        <v>0</v>
      </c>
      <c r="G47" s="497">
        <f>'F5'!G47+'F5.1 (N)'!L23</f>
        <v>0</v>
      </c>
      <c r="H47" s="493">
        <f t="shared" si="9"/>
        <v>0</v>
      </c>
      <c r="I47" s="493">
        <f t="shared" si="10"/>
        <v>0</v>
      </c>
      <c r="J47" s="497">
        <f>'F5'!J47+'F5.1 (N)'!O23</f>
        <v>0</v>
      </c>
      <c r="K47" s="497">
        <f>'F5'!K47+'F5.1 (N)'!P23</f>
        <v>0</v>
      </c>
      <c r="L47" s="497">
        <f>'F5'!L47+'F5.1 (N)'!Q23</f>
        <v>0</v>
      </c>
      <c r="M47" s="493">
        <f t="shared" si="11"/>
        <v>0</v>
      </c>
      <c r="N47" s="493">
        <f t="shared" si="12"/>
        <v>0</v>
      </c>
      <c r="O47" s="497">
        <f>'F5'!O47+'F5.1 (N)'!T23</f>
        <v>0</v>
      </c>
      <c r="P47" s="497">
        <f>'F5'!P47+'F5.1 (N)'!U23</f>
        <v>0</v>
      </c>
      <c r="Q47" s="497">
        <f>'F5'!Q47+'F5.1 (N)'!V23</f>
        <v>0</v>
      </c>
      <c r="R47" s="493">
        <f t="shared" si="13"/>
        <v>0</v>
      </c>
      <c r="S47" s="493">
        <f t="shared" si="14"/>
        <v>0</v>
      </c>
      <c r="T47" s="497">
        <f>'F5'!T47+'F5.1 (N)'!Y23</f>
        <v>0</v>
      </c>
      <c r="U47" s="497">
        <f>'F5'!U47+'F5.1 (N)'!Z23</f>
        <v>0</v>
      </c>
      <c r="V47" s="497">
        <f>'F5'!V47+'F5.1 (N)'!AA23</f>
        <v>0</v>
      </c>
      <c r="W47" s="493">
        <f t="shared" si="15"/>
        <v>0</v>
      </c>
    </row>
    <row r="48" spans="1:33" s="11" customFormat="1" x14ac:dyDescent="0.3">
      <c r="A48" s="609"/>
      <c r="B48" s="491">
        <f t="shared" si="16"/>
        <v>9</v>
      </c>
      <c r="C48" s="496" t="s">
        <v>866</v>
      </c>
      <c r="D48" s="493">
        <f t="shared" si="8"/>
        <v>0.53136297059560633</v>
      </c>
      <c r="E48" s="497">
        <f>'F5'!E48+'F5.1 (N)'!J24</f>
        <v>0</v>
      </c>
      <c r="F48" s="497">
        <f>'F5'!F48+'F5.1 (N)'!K24</f>
        <v>0</v>
      </c>
      <c r="G48" s="497">
        <f>'F5'!G48+'F5.1 (N)'!L24</f>
        <v>0</v>
      </c>
      <c r="H48" s="493">
        <f t="shared" si="9"/>
        <v>0.53136297059560633</v>
      </c>
      <c r="I48" s="493">
        <f t="shared" si="10"/>
        <v>0.53136297059560633</v>
      </c>
      <c r="J48" s="497">
        <f>'F5'!J48+'F5.1 (N)'!O24</f>
        <v>0</v>
      </c>
      <c r="K48" s="497">
        <f>'F5'!K48+'F5.1 (N)'!P24</f>
        <v>0</v>
      </c>
      <c r="L48" s="497">
        <f>'F5'!L48+'F5.1 (N)'!Q24</f>
        <v>0</v>
      </c>
      <c r="M48" s="493">
        <f t="shared" si="11"/>
        <v>0.53136297059560633</v>
      </c>
      <c r="N48" s="493">
        <f t="shared" si="12"/>
        <v>0.53136297059560633</v>
      </c>
      <c r="O48" s="497">
        <f>'F5'!O48+'F5.1 (N)'!T24</f>
        <v>0</v>
      </c>
      <c r="P48" s="497">
        <f>'F5'!P48+'F5.1 (N)'!U24</f>
        <v>0</v>
      </c>
      <c r="Q48" s="497">
        <f>'F5'!Q48+'F5.1 (N)'!V24</f>
        <v>0</v>
      </c>
      <c r="R48" s="493">
        <f t="shared" si="13"/>
        <v>0.53136297059560633</v>
      </c>
      <c r="S48" s="493">
        <f t="shared" si="14"/>
        <v>0.53136297059560633</v>
      </c>
      <c r="T48" s="497">
        <f>'F5'!T48+'F5.1 (N)'!Y24</f>
        <v>0</v>
      </c>
      <c r="U48" s="497">
        <f>'F5'!U48+'F5.1 (N)'!Z24</f>
        <v>0</v>
      </c>
      <c r="V48" s="497">
        <f>'F5'!V48+'F5.1 (N)'!AA24</f>
        <v>0</v>
      </c>
      <c r="W48" s="493">
        <f t="shared" si="15"/>
        <v>0.53136297059560633</v>
      </c>
    </row>
    <row r="49" spans="1:23" s="11" customFormat="1" x14ac:dyDescent="0.3">
      <c r="A49" s="609"/>
      <c r="B49" s="491">
        <f t="shared" si="16"/>
        <v>10</v>
      </c>
      <c r="C49" s="496" t="s">
        <v>258</v>
      </c>
      <c r="D49" s="493">
        <f t="shared" si="8"/>
        <v>3.9842882241706716</v>
      </c>
      <c r="E49" s="497">
        <f>'F5'!E49+'F5.1 (N)'!J25</f>
        <v>0</v>
      </c>
      <c r="F49" s="497">
        <f>'F5'!F49+'F5.1 (N)'!K25</f>
        <v>0</v>
      </c>
      <c r="G49" s="497">
        <f>'F5'!G49+'F5.1 (N)'!L25</f>
        <v>0</v>
      </c>
      <c r="H49" s="493">
        <f t="shared" si="9"/>
        <v>3.9842882241706716</v>
      </c>
      <c r="I49" s="493">
        <f t="shared" si="10"/>
        <v>3.9842882241706716</v>
      </c>
      <c r="J49" s="497">
        <f>'F5'!J49+'F5.1 (N)'!O25</f>
        <v>0</v>
      </c>
      <c r="K49" s="497">
        <f>'F5'!K49+'F5.1 (N)'!P25</f>
        <v>0</v>
      </c>
      <c r="L49" s="497">
        <f>'F5'!L49+'F5.1 (N)'!Q25</f>
        <v>0</v>
      </c>
      <c r="M49" s="493">
        <f t="shared" si="11"/>
        <v>3.9842882241706716</v>
      </c>
      <c r="N49" s="493">
        <f t="shared" si="12"/>
        <v>3.9842882241706716</v>
      </c>
      <c r="O49" s="497">
        <f>'F5'!O49+'F5.1 (N)'!T25</f>
        <v>0</v>
      </c>
      <c r="P49" s="497">
        <f>'F5'!P49+'F5.1 (N)'!U25</f>
        <v>0</v>
      </c>
      <c r="Q49" s="497">
        <f>'F5'!Q49+'F5.1 (N)'!V25</f>
        <v>0</v>
      </c>
      <c r="R49" s="493">
        <f t="shared" si="13"/>
        <v>3.9842882241706716</v>
      </c>
      <c r="S49" s="493">
        <f t="shared" si="14"/>
        <v>3.9842882241706716</v>
      </c>
      <c r="T49" s="497">
        <f>'F5'!T49+'F5.1 (N)'!Y25</f>
        <v>0</v>
      </c>
      <c r="U49" s="497">
        <f>'F5'!U49+'F5.1 (N)'!Z25</f>
        <v>0</v>
      </c>
      <c r="V49" s="497">
        <f>'F5'!V49+'F5.1 (N)'!AA25</f>
        <v>0</v>
      </c>
      <c r="W49" s="493">
        <f t="shared" si="15"/>
        <v>3.9842882241706716</v>
      </c>
    </row>
    <row r="50" spans="1:23" s="11" customFormat="1" x14ac:dyDescent="0.3">
      <c r="A50" s="609"/>
      <c r="B50" s="491">
        <f t="shared" si="16"/>
        <v>11</v>
      </c>
      <c r="C50" s="496" t="s">
        <v>259</v>
      </c>
      <c r="D50" s="493">
        <f t="shared" si="8"/>
        <v>2.4289842927871068</v>
      </c>
      <c r="E50" s="497">
        <f>'F5'!E50+'F5.1 (N)'!J26</f>
        <v>0</v>
      </c>
      <c r="F50" s="497">
        <f>'F5'!F50+'F5.1 (N)'!K26</f>
        <v>0</v>
      </c>
      <c r="G50" s="497">
        <f>'F5'!G50+'F5.1 (N)'!L26</f>
        <v>0</v>
      </c>
      <c r="H50" s="493">
        <f t="shared" si="9"/>
        <v>2.4289842927871068</v>
      </c>
      <c r="I50" s="493">
        <f t="shared" si="10"/>
        <v>2.4289842927871068</v>
      </c>
      <c r="J50" s="497">
        <f>'F5'!J50+'F5.1 (N)'!O26</f>
        <v>0</v>
      </c>
      <c r="K50" s="497">
        <f>'F5'!K50+'F5.1 (N)'!P26</f>
        <v>0</v>
      </c>
      <c r="L50" s="497">
        <f>'F5'!L50+'F5.1 (N)'!Q26</f>
        <v>0</v>
      </c>
      <c r="M50" s="493">
        <f t="shared" si="11"/>
        <v>2.4289842927871068</v>
      </c>
      <c r="N50" s="493">
        <f t="shared" si="12"/>
        <v>2.4289842927871068</v>
      </c>
      <c r="O50" s="497">
        <f>'F5'!O50+'F5.1 (N)'!T26</f>
        <v>0</v>
      </c>
      <c r="P50" s="497">
        <f>'F5'!P50+'F5.1 (N)'!U26</f>
        <v>0</v>
      </c>
      <c r="Q50" s="497">
        <f>'F5'!Q50+'F5.1 (N)'!V26</f>
        <v>0</v>
      </c>
      <c r="R50" s="493">
        <f t="shared" si="13"/>
        <v>2.4289842927871068</v>
      </c>
      <c r="S50" s="493">
        <f t="shared" si="14"/>
        <v>2.4289842927871068</v>
      </c>
      <c r="T50" s="497">
        <f>'F5'!T50+'F5.1 (N)'!Y26</f>
        <v>0</v>
      </c>
      <c r="U50" s="497">
        <f>'F5'!U50+'F5.1 (N)'!Z26</f>
        <v>0</v>
      </c>
      <c r="V50" s="497">
        <f>'F5'!V50+'F5.1 (N)'!AA26</f>
        <v>0</v>
      </c>
      <c r="W50" s="493">
        <f t="shared" si="15"/>
        <v>2.4289842927871068</v>
      </c>
    </row>
    <row r="51" spans="1:23" s="2" customFormat="1" x14ac:dyDescent="0.3">
      <c r="A51" s="609"/>
      <c r="B51" s="491">
        <f t="shared" si="16"/>
        <v>12</v>
      </c>
      <c r="C51" s="496" t="s">
        <v>260</v>
      </c>
      <c r="D51" s="493">
        <f t="shared" si="8"/>
        <v>3.1533125075571009</v>
      </c>
      <c r="E51" s="497">
        <f>'F5'!E51+'F5.1 (N)'!J27</f>
        <v>0</v>
      </c>
      <c r="F51" s="497">
        <f>'F5'!F51+'F5.1 (N)'!K27</f>
        <v>0</v>
      </c>
      <c r="G51" s="497">
        <f>'F5'!G51+'F5.1 (N)'!L27</f>
        <v>0</v>
      </c>
      <c r="H51" s="493">
        <f t="shared" si="9"/>
        <v>3.1533125075571009</v>
      </c>
      <c r="I51" s="493">
        <f t="shared" si="10"/>
        <v>3.1533125075571009</v>
      </c>
      <c r="J51" s="497">
        <f>'F5'!J51+'F5.1 (N)'!O27</f>
        <v>0</v>
      </c>
      <c r="K51" s="497">
        <f>'F5'!K51+'F5.1 (N)'!P27</f>
        <v>0</v>
      </c>
      <c r="L51" s="497">
        <f>'F5'!L51+'F5.1 (N)'!Q27</f>
        <v>0</v>
      </c>
      <c r="M51" s="493">
        <f t="shared" si="11"/>
        <v>3.1533125075571009</v>
      </c>
      <c r="N51" s="493">
        <f t="shared" si="12"/>
        <v>3.1533125075571009</v>
      </c>
      <c r="O51" s="497">
        <f>'F5'!O51+'F5.1 (N)'!T27</f>
        <v>0</v>
      </c>
      <c r="P51" s="497">
        <f>'F5'!P51+'F5.1 (N)'!U27</f>
        <v>0</v>
      </c>
      <c r="Q51" s="497">
        <f>'F5'!Q51+'F5.1 (N)'!V27</f>
        <v>0</v>
      </c>
      <c r="R51" s="493">
        <f t="shared" si="13"/>
        <v>3.1533125075571009</v>
      </c>
      <c r="S51" s="493">
        <f t="shared" si="14"/>
        <v>3.1533125075571009</v>
      </c>
      <c r="T51" s="497">
        <f>'F5'!T51+'F5.1 (N)'!Y27</f>
        <v>0</v>
      </c>
      <c r="U51" s="497">
        <f>'F5'!U51+'F5.1 (N)'!Z27</f>
        <v>0</v>
      </c>
      <c r="V51" s="497">
        <f>'F5'!V51+'F5.1 (N)'!AA27</f>
        <v>0</v>
      </c>
      <c r="W51" s="493">
        <f t="shared" si="15"/>
        <v>3.1533125075571009</v>
      </c>
    </row>
    <row r="52" spans="1:23" s="2" customFormat="1" x14ac:dyDescent="0.3">
      <c r="A52" s="609"/>
      <c r="B52" s="491">
        <f t="shared" si="16"/>
        <v>13</v>
      </c>
      <c r="C52" s="496" t="s">
        <v>874</v>
      </c>
      <c r="D52" s="493">
        <f t="shared" si="8"/>
        <v>0</v>
      </c>
      <c r="E52" s="497">
        <f>'F5'!E52+'F5.1 (N)'!J28</f>
        <v>0</v>
      </c>
      <c r="F52" s="497">
        <f>'F5'!F52+'F5.1 (N)'!K28</f>
        <v>0</v>
      </c>
      <c r="G52" s="497">
        <f>'F5'!G52+'F5.1 (N)'!L28</f>
        <v>0</v>
      </c>
      <c r="H52" s="493">
        <f t="shared" si="9"/>
        <v>0</v>
      </c>
      <c r="I52" s="493">
        <f t="shared" si="10"/>
        <v>0</v>
      </c>
      <c r="J52" s="497">
        <f>'F5'!J52+'F5.1 (N)'!O28</f>
        <v>0</v>
      </c>
      <c r="K52" s="497">
        <f>'F5'!K52+'F5.1 (N)'!P28</f>
        <v>0</v>
      </c>
      <c r="L52" s="497">
        <f>'F5'!L52+'F5.1 (N)'!Q28</f>
        <v>0</v>
      </c>
      <c r="M52" s="493">
        <f t="shared" si="11"/>
        <v>0</v>
      </c>
      <c r="N52" s="493">
        <f t="shared" si="12"/>
        <v>0</v>
      </c>
      <c r="O52" s="497">
        <f>'F5'!O52+'F5.1 (N)'!T28</f>
        <v>0</v>
      </c>
      <c r="P52" s="497">
        <f>'F5'!P52+'F5.1 (N)'!U28</f>
        <v>0</v>
      </c>
      <c r="Q52" s="497">
        <f>'F5'!Q52+'F5.1 (N)'!V28</f>
        <v>0</v>
      </c>
      <c r="R52" s="493">
        <f t="shared" si="13"/>
        <v>0</v>
      </c>
      <c r="S52" s="493">
        <f t="shared" si="14"/>
        <v>0</v>
      </c>
      <c r="T52" s="497">
        <f>'F5'!T52+'F5.1 (N)'!Y28</f>
        <v>0</v>
      </c>
      <c r="U52" s="497">
        <f>'F5'!U52+'F5.1 (N)'!Z28</f>
        <v>0</v>
      </c>
      <c r="V52" s="497">
        <f>'F5'!V52+'F5.1 (N)'!AA28</f>
        <v>0</v>
      </c>
      <c r="W52" s="493">
        <f t="shared" si="15"/>
        <v>0</v>
      </c>
    </row>
    <row r="53" spans="1:23" s="2" customFormat="1" x14ac:dyDescent="0.3">
      <c r="A53" s="609"/>
      <c r="B53" s="491">
        <f t="shared" si="16"/>
        <v>14</v>
      </c>
      <c r="C53" s="496" t="s">
        <v>875</v>
      </c>
      <c r="D53" s="493">
        <f t="shared" si="8"/>
        <v>0</v>
      </c>
      <c r="E53" s="497">
        <f>'F5'!E53+'F5.1 (N)'!J29</f>
        <v>0</v>
      </c>
      <c r="F53" s="497">
        <f>'F5'!F53+'F5.1 (N)'!K29</f>
        <v>0</v>
      </c>
      <c r="G53" s="497">
        <f>'F5'!G53+'F5.1 (N)'!L29</f>
        <v>0</v>
      </c>
      <c r="H53" s="493">
        <f t="shared" si="9"/>
        <v>0</v>
      </c>
      <c r="I53" s="493">
        <f t="shared" si="10"/>
        <v>0</v>
      </c>
      <c r="J53" s="497">
        <f>'F5'!J53+'F5.1 (N)'!O29</f>
        <v>0</v>
      </c>
      <c r="K53" s="497">
        <f>'F5'!K53+'F5.1 (N)'!P29</f>
        <v>0</v>
      </c>
      <c r="L53" s="497">
        <f>'F5'!L53+'F5.1 (N)'!Q29</f>
        <v>0</v>
      </c>
      <c r="M53" s="493">
        <f t="shared" si="11"/>
        <v>0</v>
      </c>
      <c r="N53" s="493">
        <f t="shared" si="12"/>
        <v>0</v>
      </c>
      <c r="O53" s="497">
        <f>'F5'!O53+'F5.1 (N)'!T29</f>
        <v>0</v>
      </c>
      <c r="P53" s="497">
        <f>'F5'!P53+'F5.1 (N)'!U29</f>
        <v>0</v>
      </c>
      <c r="Q53" s="497">
        <f>'F5'!Q53+'F5.1 (N)'!V29</f>
        <v>0</v>
      </c>
      <c r="R53" s="493">
        <f t="shared" si="13"/>
        <v>0</v>
      </c>
      <c r="S53" s="493">
        <f t="shared" si="14"/>
        <v>0</v>
      </c>
      <c r="T53" s="497">
        <f>'F5'!T53+'F5.1 (N)'!Y29</f>
        <v>0</v>
      </c>
      <c r="U53" s="497">
        <f>'F5'!U53+'F5.1 (N)'!Z29</f>
        <v>0</v>
      </c>
      <c r="V53" s="497">
        <f>'F5'!V53+'F5.1 (N)'!AA29</f>
        <v>0</v>
      </c>
      <c r="W53" s="493">
        <f t="shared" si="15"/>
        <v>0</v>
      </c>
    </row>
    <row r="54" spans="1:23" s="2" customFormat="1" x14ac:dyDescent="0.3">
      <c r="A54" s="609"/>
      <c r="B54" s="491">
        <f t="shared" si="16"/>
        <v>15</v>
      </c>
      <c r="C54" s="496" t="s">
        <v>876</v>
      </c>
      <c r="D54" s="493">
        <f t="shared" si="8"/>
        <v>0</v>
      </c>
      <c r="E54" s="497">
        <f>'F5'!E54+'F5.1 (N)'!J30</f>
        <v>0</v>
      </c>
      <c r="F54" s="497">
        <f>'F5'!F54+'F5.1 (N)'!K30</f>
        <v>0</v>
      </c>
      <c r="G54" s="497">
        <f>'F5'!G54+'F5.1 (N)'!L30</f>
        <v>0</v>
      </c>
      <c r="H54" s="493">
        <f t="shared" si="9"/>
        <v>0</v>
      </c>
      <c r="I54" s="493">
        <f t="shared" si="10"/>
        <v>0</v>
      </c>
      <c r="J54" s="497">
        <f>'F5'!J54+'F5.1 (N)'!O30</f>
        <v>0</v>
      </c>
      <c r="K54" s="497">
        <f>'F5'!K54+'F5.1 (N)'!P30</f>
        <v>0</v>
      </c>
      <c r="L54" s="497">
        <f>'F5'!L54+'F5.1 (N)'!Q30</f>
        <v>0</v>
      </c>
      <c r="M54" s="493">
        <f t="shared" si="11"/>
        <v>0</v>
      </c>
      <c r="N54" s="493">
        <f t="shared" si="12"/>
        <v>0</v>
      </c>
      <c r="O54" s="497">
        <f>'F5'!O54+'F5.1 (N)'!T30</f>
        <v>0</v>
      </c>
      <c r="P54" s="497">
        <f>'F5'!P54+'F5.1 (N)'!U30</f>
        <v>0</v>
      </c>
      <c r="Q54" s="497">
        <f>'F5'!Q54+'F5.1 (N)'!V30</f>
        <v>0</v>
      </c>
      <c r="R54" s="493">
        <f t="shared" si="13"/>
        <v>0</v>
      </c>
      <c r="S54" s="493">
        <f t="shared" si="14"/>
        <v>0</v>
      </c>
      <c r="T54" s="497">
        <f>'F5'!T54+'F5.1 (N)'!Y30</f>
        <v>0</v>
      </c>
      <c r="U54" s="497">
        <f>'F5'!U54+'F5.1 (N)'!Z30</f>
        <v>0</v>
      </c>
      <c r="V54" s="497">
        <f>'F5'!V54+'F5.1 (N)'!AA30</f>
        <v>0</v>
      </c>
      <c r="W54" s="493">
        <f t="shared" si="15"/>
        <v>0</v>
      </c>
    </row>
    <row r="55" spans="1:23" s="2" customFormat="1" x14ac:dyDescent="0.3">
      <c r="A55" s="609"/>
      <c r="B55" s="491">
        <f t="shared" si="16"/>
        <v>16</v>
      </c>
      <c r="C55" s="496" t="s">
        <v>867</v>
      </c>
      <c r="D55" s="493">
        <f t="shared" si="8"/>
        <v>84.993175254225733</v>
      </c>
      <c r="E55" s="497">
        <f>'F5'!E55+'F5.1 (N)'!J31</f>
        <v>0</v>
      </c>
      <c r="F55" s="497">
        <f>'F5'!F55+'F5.1 (N)'!K31</f>
        <v>0</v>
      </c>
      <c r="G55" s="497">
        <f>'F5'!G55+'F5.1 (N)'!L31</f>
        <v>0</v>
      </c>
      <c r="H55" s="493">
        <f t="shared" si="9"/>
        <v>84.993175254225733</v>
      </c>
      <c r="I55" s="493">
        <f t="shared" si="10"/>
        <v>84.993175254225733</v>
      </c>
      <c r="J55" s="497">
        <f>'F5'!J55+'F5.1 (N)'!O31</f>
        <v>0</v>
      </c>
      <c r="K55" s="497">
        <f>'F5'!K55+'F5.1 (N)'!P31</f>
        <v>0</v>
      </c>
      <c r="L55" s="497">
        <f>'F5'!L55+'F5.1 (N)'!Q31</f>
        <v>0</v>
      </c>
      <c r="M55" s="493">
        <f t="shared" si="11"/>
        <v>84.993175254225733</v>
      </c>
      <c r="N55" s="493">
        <f t="shared" si="12"/>
        <v>84.993175254225733</v>
      </c>
      <c r="O55" s="497">
        <f>'F5'!O55+'F5.1 (N)'!T31</f>
        <v>0</v>
      </c>
      <c r="P55" s="497">
        <f>'F5'!P55+'F5.1 (N)'!U31</f>
        <v>0</v>
      </c>
      <c r="Q55" s="497">
        <f>'F5'!Q55+'F5.1 (N)'!V31</f>
        <v>0</v>
      </c>
      <c r="R55" s="493">
        <f t="shared" si="13"/>
        <v>84.993175254225733</v>
      </c>
      <c r="S55" s="493">
        <f t="shared" si="14"/>
        <v>84.993175254225733</v>
      </c>
      <c r="T55" s="497">
        <f>'F5'!T55+'F5.1 (N)'!Y31</f>
        <v>0</v>
      </c>
      <c r="U55" s="497">
        <f>'F5'!U55+'F5.1 (N)'!Z31</f>
        <v>0</v>
      </c>
      <c r="V55" s="497">
        <f>'F5'!V55+'F5.1 (N)'!AA31</f>
        <v>0</v>
      </c>
      <c r="W55" s="493">
        <f t="shared" si="15"/>
        <v>84.993175254225733</v>
      </c>
    </row>
    <row r="56" spans="1:23" s="2" customFormat="1" x14ac:dyDescent="0.3">
      <c r="A56" s="609"/>
      <c r="B56" s="491">
        <f t="shared" si="16"/>
        <v>17</v>
      </c>
      <c r="C56" s="496" t="s">
        <v>877</v>
      </c>
      <c r="D56" s="493">
        <f t="shared" si="8"/>
        <v>0</v>
      </c>
      <c r="E56" s="497">
        <f>'F5'!E56+'F5.1 (N)'!J32</f>
        <v>0</v>
      </c>
      <c r="F56" s="497">
        <f>'F5'!F56+'F5.1 (N)'!K32</f>
        <v>0</v>
      </c>
      <c r="G56" s="497">
        <f>'F5'!G56+'F5.1 (N)'!L32</f>
        <v>0</v>
      </c>
      <c r="H56" s="493">
        <f t="shared" si="9"/>
        <v>0</v>
      </c>
      <c r="I56" s="493">
        <f t="shared" si="10"/>
        <v>0</v>
      </c>
      <c r="J56" s="497">
        <f>'F5'!J56+'F5.1 (N)'!O32</f>
        <v>0</v>
      </c>
      <c r="K56" s="497">
        <f>'F5'!K56+'F5.1 (N)'!P32</f>
        <v>0</v>
      </c>
      <c r="L56" s="497">
        <f>'F5'!L56+'F5.1 (N)'!Q32</f>
        <v>0</v>
      </c>
      <c r="M56" s="493">
        <f t="shared" si="11"/>
        <v>0</v>
      </c>
      <c r="N56" s="493">
        <f t="shared" si="12"/>
        <v>0</v>
      </c>
      <c r="O56" s="497">
        <f>'F5'!O56+'F5.1 (N)'!T32</f>
        <v>0</v>
      </c>
      <c r="P56" s="497">
        <f>'F5'!P56+'F5.1 (N)'!U32</f>
        <v>0</v>
      </c>
      <c r="Q56" s="497">
        <f>'F5'!Q56+'F5.1 (N)'!V32</f>
        <v>0</v>
      </c>
      <c r="R56" s="493">
        <f t="shared" si="13"/>
        <v>0</v>
      </c>
      <c r="S56" s="493">
        <f t="shared" si="14"/>
        <v>0</v>
      </c>
      <c r="T56" s="497">
        <f>'F5'!T56+'F5.1 (N)'!Y32</f>
        <v>0</v>
      </c>
      <c r="U56" s="497">
        <f>'F5'!U56+'F5.1 (N)'!Z32</f>
        <v>0</v>
      </c>
      <c r="V56" s="497">
        <f>'F5'!V56+'F5.1 (N)'!AA32</f>
        <v>0</v>
      </c>
      <c r="W56" s="493">
        <f t="shared" si="15"/>
        <v>0</v>
      </c>
    </row>
    <row r="57" spans="1:23" s="1" customFormat="1" ht="16" x14ac:dyDescent="0.3">
      <c r="B57" s="84"/>
      <c r="C57" s="99" t="s">
        <v>271</v>
      </c>
      <c r="D57" s="484">
        <f>SUM(D40:D56)</f>
        <v>344.56251416918229</v>
      </c>
      <c r="E57" s="484">
        <f>SUM(E40:E56)</f>
        <v>32.645000000000003</v>
      </c>
      <c r="F57" s="484">
        <f>SUM(F40:F56)</f>
        <v>0</v>
      </c>
      <c r="G57" s="484">
        <f>SUM(G40:G56)</f>
        <v>0</v>
      </c>
      <c r="H57" s="484">
        <f>SUM(H40:H56)</f>
        <v>377.20751416918222</v>
      </c>
      <c r="I57" s="484">
        <f t="shared" ref="I57:W57" si="17">SUM(I40:I56)</f>
        <v>377.20751416918222</v>
      </c>
      <c r="J57" s="484">
        <f t="shared" si="17"/>
        <v>38.75</v>
      </c>
      <c r="K57" s="484">
        <f t="shared" si="17"/>
        <v>0</v>
      </c>
      <c r="L57" s="484">
        <f t="shared" si="17"/>
        <v>0</v>
      </c>
      <c r="M57" s="484">
        <f t="shared" si="17"/>
        <v>415.95751416918228</v>
      </c>
      <c r="N57" s="484">
        <f t="shared" si="17"/>
        <v>415.95751416918228</v>
      </c>
      <c r="O57" s="484">
        <f t="shared" si="17"/>
        <v>37.333333333333329</v>
      </c>
      <c r="P57" s="484">
        <f t="shared" si="17"/>
        <v>0</v>
      </c>
      <c r="Q57" s="484">
        <f t="shared" si="17"/>
        <v>0</v>
      </c>
      <c r="R57" s="484">
        <f t="shared" si="17"/>
        <v>453.29084750251559</v>
      </c>
      <c r="S57" s="484">
        <f t="shared" si="17"/>
        <v>453.29084750251559</v>
      </c>
      <c r="T57" s="484">
        <f t="shared" si="17"/>
        <v>55.43</v>
      </c>
      <c r="U57" s="484">
        <f t="shared" si="17"/>
        <v>0</v>
      </c>
      <c r="V57" s="484">
        <f t="shared" si="17"/>
        <v>0</v>
      </c>
      <c r="W57" s="484">
        <f t="shared" si="17"/>
        <v>508.7208475025156</v>
      </c>
    </row>
    <row r="58" spans="1:23" s="1" customFormat="1" ht="16" x14ac:dyDescent="0.3">
      <c r="B58" s="301"/>
      <c r="C58" s="301"/>
      <c r="D58" s="301"/>
      <c r="E58" s="301"/>
      <c r="F58" s="301"/>
      <c r="G58" s="301"/>
      <c r="H58" s="301"/>
      <c r="I58" s="301"/>
      <c r="J58" s="301"/>
      <c r="K58" s="301"/>
      <c r="L58" s="301"/>
      <c r="M58" s="301"/>
      <c r="N58" s="301"/>
      <c r="O58" s="301"/>
    </row>
    <row r="59" spans="1:23" ht="16" x14ac:dyDescent="0.3">
      <c r="B59" s="301"/>
      <c r="C59" s="301"/>
      <c r="D59" s="301"/>
      <c r="E59" s="301"/>
      <c r="F59" s="301"/>
      <c r="G59" s="301"/>
      <c r="H59" s="301"/>
      <c r="I59" s="301"/>
      <c r="J59" s="301"/>
      <c r="K59" s="301"/>
      <c r="L59" s="301"/>
      <c r="M59" s="301"/>
      <c r="N59" s="301"/>
      <c r="O59" s="301"/>
      <c r="P59" s="1"/>
      <c r="Q59" s="1"/>
      <c r="R59" s="1"/>
    </row>
    <row r="60" spans="1:23" x14ac:dyDescent="0.3">
      <c r="B60" s="1"/>
      <c r="C60" s="1"/>
      <c r="D60" s="1"/>
      <c r="E60" s="1"/>
      <c r="F60" s="1"/>
      <c r="G60" s="1"/>
      <c r="H60" s="1"/>
      <c r="I60" s="1"/>
      <c r="J60" s="1"/>
      <c r="K60" s="1"/>
      <c r="L60" s="1"/>
      <c r="M60" s="1"/>
      <c r="N60" s="1"/>
      <c r="O60" s="1"/>
      <c r="P60" s="1"/>
      <c r="Q60" s="1"/>
      <c r="R60" s="1"/>
    </row>
    <row r="61" spans="1:23" x14ac:dyDescent="0.3">
      <c r="B61" s="665" t="s">
        <v>272</v>
      </c>
      <c r="C61" s="1"/>
      <c r="D61" s="1"/>
      <c r="E61" s="1"/>
      <c r="F61" s="1"/>
      <c r="G61" s="1"/>
      <c r="H61" s="1"/>
      <c r="I61" s="1"/>
      <c r="J61" s="1"/>
      <c r="K61" s="1"/>
      <c r="L61" s="1"/>
      <c r="M61" s="1"/>
      <c r="N61" s="1"/>
      <c r="O61" s="1"/>
      <c r="P61" s="1"/>
      <c r="Q61" s="1"/>
      <c r="R61" s="1"/>
    </row>
    <row r="62" spans="1:23" x14ac:dyDescent="0.3">
      <c r="B62" s="665"/>
      <c r="C62" s="1"/>
      <c r="D62" s="1"/>
      <c r="E62" s="1"/>
      <c r="F62" s="1"/>
      <c r="G62" s="1"/>
      <c r="H62" s="1"/>
      <c r="I62" s="1"/>
      <c r="J62" s="1"/>
      <c r="K62" s="1"/>
      <c r="L62" s="1"/>
      <c r="M62" s="1"/>
      <c r="N62" s="1"/>
      <c r="O62" s="1"/>
      <c r="P62" s="1"/>
      <c r="Q62" s="1"/>
      <c r="R62" s="1"/>
    </row>
    <row r="63" spans="1:23" ht="15" customHeight="1" x14ac:dyDescent="0.3">
      <c r="B63" s="1"/>
      <c r="C63" s="1"/>
      <c r="D63" s="8"/>
      <c r="E63" s="8"/>
      <c r="F63" s="8"/>
      <c r="G63" s="8"/>
      <c r="H63" s="8"/>
      <c r="I63" s="1"/>
      <c r="J63" s="42"/>
      <c r="K63" s="1"/>
      <c r="L63" s="1"/>
      <c r="M63" s="296" t="s">
        <v>10</v>
      </c>
      <c r="N63" s="42"/>
      <c r="O63" s="1"/>
      <c r="P63" s="1"/>
      <c r="Q63" s="1"/>
    </row>
    <row r="64" spans="1:23" ht="15" customHeight="1" x14ac:dyDescent="0.3">
      <c r="B64" s="1404" t="s">
        <v>343</v>
      </c>
      <c r="C64" s="1404" t="s">
        <v>37</v>
      </c>
      <c r="D64" s="1512" t="s">
        <v>519</v>
      </c>
      <c r="E64" s="1513"/>
      <c r="F64" s="1513"/>
      <c r="G64" s="1513"/>
      <c r="H64" s="1514"/>
      <c r="I64" s="1515" t="s">
        <v>520</v>
      </c>
      <c r="J64" s="1515"/>
      <c r="K64" s="1515"/>
      <c r="L64" s="1515"/>
      <c r="M64" s="1515"/>
      <c r="N64" s="1511" t="s">
        <v>521</v>
      </c>
      <c r="O64" s="1511"/>
      <c r="P64" s="1511"/>
      <c r="Q64" s="1511"/>
      <c r="R64" s="1511"/>
      <c r="S64" s="1511" t="s">
        <v>913</v>
      </c>
      <c r="T64" s="1511"/>
      <c r="U64" s="1511"/>
      <c r="V64" s="1511"/>
      <c r="W64" s="1511"/>
    </row>
    <row r="65" spans="1:25" x14ac:dyDescent="0.3">
      <c r="B65" s="1404"/>
      <c r="C65" s="1404"/>
      <c r="D65" s="1517" t="s">
        <v>7</v>
      </c>
      <c r="E65" s="1518"/>
      <c r="F65" s="1518"/>
      <c r="G65" s="1518"/>
      <c r="H65" s="1518"/>
      <c r="I65" s="1517" t="s">
        <v>7</v>
      </c>
      <c r="J65" s="1518"/>
      <c r="K65" s="1518"/>
      <c r="L65" s="1518"/>
      <c r="M65" s="1518"/>
      <c r="N65" s="1517" t="s">
        <v>12</v>
      </c>
      <c r="O65" s="1518"/>
      <c r="P65" s="1518"/>
      <c r="Q65" s="1518"/>
      <c r="R65" s="1518"/>
      <c r="S65" s="1515" t="s">
        <v>21</v>
      </c>
      <c r="T65" s="1516"/>
      <c r="U65" s="1516"/>
      <c r="V65" s="1516"/>
      <c r="W65" s="1516"/>
    </row>
    <row r="66" spans="1:25" ht="56" x14ac:dyDescent="0.3">
      <c r="A66" s="5" t="s">
        <v>1379</v>
      </c>
      <c r="B66" s="1404"/>
      <c r="C66" s="1404"/>
      <c r="D66" s="666" t="s">
        <v>273</v>
      </c>
      <c r="E66" s="666" t="s">
        <v>268</v>
      </c>
      <c r="F66" s="302" t="s">
        <v>274</v>
      </c>
      <c r="G66" s="664" t="s">
        <v>601</v>
      </c>
      <c r="H66" s="666" t="s">
        <v>275</v>
      </c>
      <c r="I66" s="666" t="s">
        <v>273</v>
      </c>
      <c r="J66" s="666" t="s">
        <v>268</v>
      </c>
      <c r="K66" s="302" t="s">
        <v>274</v>
      </c>
      <c r="L66" s="664" t="s">
        <v>601</v>
      </c>
      <c r="M66" s="666" t="s">
        <v>275</v>
      </c>
      <c r="N66" s="666" t="s">
        <v>273</v>
      </c>
      <c r="O66" s="666" t="s">
        <v>268</v>
      </c>
      <c r="P66" s="302" t="s">
        <v>274</v>
      </c>
      <c r="Q66" s="664" t="s">
        <v>601</v>
      </c>
      <c r="R66" s="666" t="s">
        <v>275</v>
      </c>
      <c r="S66" s="666" t="s">
        <v>273</v>
      </c>
      <c r="T66" s="666" t="s">
        <v>268</v>
      </c>
      <c r="U66" s="302" t="s">
        <v>274</v>
      </c>
      <c r="V66" s="664" t="s">
        <v>601</v>
      </c>
      <c r="W66" s="666" t="s">
        <v>275</v>
      </c>
    </row>
    <row r="67" spans="1:25" ht="28" x14ac:dyDescent="0.3">
      <c r="B67" s="297"/>
      <c r="C67" s="297"/>
      <c r="D67" s="297" t="s">
        <v>81</v>
      </c>
      <c r="E67" s="297" t="s">
        <v>82</v>
      </c>
      <c r="F67" s="297" t="s">
        <v>472</v>
      </c>
      <c r="G67" s="297" t="s">
        <v>397</v>
      </c>
      <c r="H67" s="297" t="s">
        <v>602</v>
      </c>
      <c r="I67" s="297" t="s">
        <v>414</v>
      </c>
      <c r="J67" s="297" t="s">
        <v>522</v>
      </c>
      <c r="K67" s="297" t="s">
        <v>415</v>
      </c>
      <c r="L67" s="297" t="s">
        <v>416</v>
      </c>
      <c r="M67" s="297" t="s">
        <v>669</v>
      </c>
      <c r="N67" s="297" t="s">
        <v>603</v>
      </c>
      <c r="O67" s="297" t="s">
        <v>670</v>
      </c>
      <c r="P67" s="297" t="s">
        <v>604</v>
      </c>
      <c r="Q67" s="297" t="s">
        <v>605</v>
      </c>
      <c r="R67" s="297" t="s">
        <v>671</v>
      </c>
      <c r="S67" s="297" t="s">
        <v>606</v>
      </c>
      <c r="T67" s="297" t="s">
        <v>607</v>
      </c>
      <c r="U67" s="297" t="s">
        <v>672</v>
      </c>
      <c r="V67" s="297" t="s">
        <v>608</v>
      </c>
      <c r="W67" s="297" t="s">
        <v>972</v>
      </c>
    </row>
    <row r="68" spans="1:25" x14ac:dyDescent="0.3">
      <c r="A68" s="591"/>
      <c r="B68" s="96">
        <v>1</v>
      </c>
      <c r="C68" s="637" t="s">
        <v>860</v>
      </c>
      <c r="D68" s="480">
        <f>'F5'!D68</f>
        <v>0</v>
      </c>
      <c r="E68" s="480">
        <f>'F5'!E68</f>
        <v>0</v>
      </c>
      <c r="F68" s="480">
        <f>'F5'!F68</f>
        <v>0</v>
      </c>
      <c r="G68" s="480">
        <f>'F5'!G68</f>
        <v>0</v>
      </c>
      <c r="H68" s="480">
        <f t="shared" ref="H68:H84" si="18">D68+E68-F68-G68</f>
        <v>0</v>
      </c>
      <c r="I68" s="482">
        <f>H68</f>
        <v>0</v>
      </c>
      <c r="J68" s="480">
        <f>'F5'!J68</f>
        <v>0</v>
      </c>
      <c r="K68" s="480">
        <f>'F5'!K68</f>
        <v>0</v>
      </c>
      <c r="L68" s="480">
        <f>'F5'!L68</f>
        <v>0</v>
      </c>
      <c r="M68" s="482">
        <f t="shared" ref="M68:M84" si="19">I68+J68-K68-L68</f>
        <v>0</v>
      </c>
      <c r="N68" s="480">
        <f>M68</f>
        <v>0</v>
      </c>
      <c r="O68" s="480">
        <f>'F5'!O68</f>
        <v>0</v>
      </c>
      <c r="P68" s="480">
        <f>'F5'!P68</f>
        <v>0</v>
      </c>
      <c r="Q68" s="480">
        <f>'F5'!Q68</f>
        <v>0</v>
      </c>
      <c r="R68" s="480">
        <f t="shared" ref="R68:R84" si="20">N68+O68-P68-Q68</f>
        <v>0</v>
      </c>
      <c r="S68" s="482">
        <f>'F5'!S68+'F5.1 (N)'!D44</f>
        <v>0</v>
      </c>
      <c r="T68" s="482">
        <f>'F5'!T68+'F5.1 (N)'!E44</f>
        <v>0</v>
      </c>
      <c r="U68" s="482">
        <f>'F5'!U68+'F5.1 (N)'!F44</f>
        <v>0</v>
      </c>
      <c r="V68" s="482">
        <f>'F5'!V68+'F5.1 (N)'!G44</f>
        <v>0</v>
      </c>
      <c r="W68" s="482">
        <f t="shared" ref="W68:W84" si="21">S68+T68-U68-V68</f>
        <v>0</v>
      </c>
      <c r="Y68" s="591"/>
    </row>
    <row r="69" spans="1:25" x14ac:dyDescent="0.3">
      <c r="A69" s="591"/>
      <c r="B69" s="96">
        <f>B68+1</f>
        <v>2</v>
      </c>
      <c r="C69" s="637" t="s">
        <v>255</v>
      </c>
      <c r="D69" s="480">
        <f>'F5'!D69</f>
        <v>33.054069702074074</v>
      </c>
      <c r="E69" s="480">
        <f>'F5'!E69</f>
        <v>0.61181959232830962</v>
      </c>
      <c r="F69" s="480">
        <f>'F5'!F69</f>
        <v>0</v>
      </c>
      <c r="G69" s="480">
        <f>'F5'!G69</f>
        <v>0</v>
      </c>
      <c r="H69" s="878">
        <f t="shared" si="18"/>
        <v>33.665889294402383</v>
      </c>
      <c r="I69" s="482">
        <f t="shared" ref="I69:I84" si="22">H69</f>
        <v>33.665889294402383</v>
      </c>
      <c r="J69" s="480">
        <f>'F5'!J69</f>
        <v>0.44475405275903462</v>
      </c>
      <c r="K69" s="480">
        <f>'F5'!K69</f>
        <v>0</v>
      </c>
      <c r="L69" s="480">
        <f>'F5'!L69</f>
        <v>0</v>
      </c>
      <c r="M69" s="482">
        <f t="shared" si="19"/>
        <v>34.110643347161421</v>
      </c>
      <c r="N69" s="480">
        <f t="shared" ref="N69:N84" si="23">M69</f>
        <v>34.110643347161421</v>
      </c>
      <c r="O69" s="480">
        <f>'F5'!O69</f>
        <v>0.44475405275903412</v>
      </c>
      <c r="P69" s="480">
        <f>'F5'!P69</f>
        <v>0</v>
      </c>
      <c r="Q69" s="480">
        <f>'F5'!Q69</f>
        <v>0</v>
      </c>
      <c r="R69" s="480">
        <f t="shared" si="20"/>
        <v>34.555397399920452</v>
      </c>
      <c r="S69" s="482">
        <f>'F5'!S69+'F5.1 (N)'!D45</f>
        <v>34.555397399920452</v>
      </c>
      <c r="T69" s="482">
        <f>'F5'!T69+'F5.1 (N)'!E45</f>
        <v>0.44475405275903485</v>
      </c>
      <c r="U69" s="482">
        <f>'F5'!U69+'F5.1 (N)'!F45</f>
        <v>0</v>
      </c>
      <c r="V69" s="482">
        <f>'F5'!V69+'F5.1 (N)'!G45</f>
        <v>0</v>
      </c>
      <c r="W69" s="482">
        <f t="shared" si="21"/>
        <v>35.000151452679489</v>
      </c>
      <c r="Y69" s="591"/>
    </row>
    <row r="70" spans="1:25" x14ac:dyDescent="0.3">
      <c r="A70" s="591"/>
      <c r="B70" s="96">
        <f t="shared" ref="B70:B84" si="24">B69+1</f>
        <v>3</v>
      </c>
      <c r="C70" s="637" t="s">
        <v>861</v>
      </c>
      <c r="D70" s="480">
        <f>'F5'!D70</f>
        <v>0</v>
      </c>
      <c r="E70" s="480">
        <f>'F5'!E70</f>
        <v>0</v>
      </c>
      <c r="F70" s="480">
        <f>'F5'!F70</f>
        <v>0</v>
      </c>
      <c r="G70" s="480">
        <f>'F5'!G70</f>
        <v>0</v>
      </c>
      <c r="H70" s="480">
        <f t="shared" si="18"/>
        <v>0</v>
      </c>
      <c r="I70" s="482">
        <f t="shared" si="22"/>
        <v>0</v>
      </c>
      <c r="J70" s="480">
        <f>'F5'!J70</f>
        <v>0</v>
      </c>
      <c r="K70" s="480">
        <f>'F5'!K70</f>
        <v>0</v>
      </c>
      <c r="L70" s="480">
        <f>'F5'!L70</f>
        <v>0</v>
      </c>
      <c r="M70" s="482">
        <f t="shared" si="19"/>
        <v>0</v>
      </c>
      <c r="N70" s="480">
        <f t="shared" si="23"/>
        <v>0</v>
      </c>
      <c r="O70" s="480">
        <f>'F5'!O70</f>
        <v>0</v>
      </c>
      <c r="P70" s="480">
        <f>'F5'!P70</f>
        <v>0</v>
      </c>
      <c r="Q70" s="480">
        <f>'F5'!Q70</f>
        <v>0</v>
      </c>
      <c r="R70" s="480">
        <f t="shared" si="20"/>
        <v>0</v>
      </c>
      <c r="S70" s="482">
        <f>'F5'!S70+'F5.1 (N)'!D46</f>
        <v>0</v>
      </c>
      <c r="T70" s="482">
        <f>'F5'!T70+'F5.1 (N)'!E46</f>
        <v>0</v>
      </c>
      <c r="U70" s="482">
        <f>'F5'!U70+'F5.1 (N)'!F46</f>
        <v>0</v>
      </c>
      <c r="V70" s="482">
        <f>'F5'!V70+'F5.1 (N)'!G46</f>
        <v>0</v>
      </c>
      <c r="W70" s="482">
        <f t="shared" si="21"/>
        <v>0</v>
      </c>
      <c r="Y70" s="591"/>
    </row>
    <row r="71" spans="1:25" x14ac:dyDescent="0.3">
      <c r="A71" s="591"/>
      <c r="B71" s="96">
        <f t="shared" si="24"/>
        <v>4</v>
      </c>
      <c r="C71" s="637" t="s">
        <v>862</v>
      </c>
      <c r="D71" s="480">
        <f>'F5'!D71</f>
        <v>2.0019622949357818</v>
      </c>
      <c r="E71" s="480">
        <f>'F5'!E71</f>
        <v>6.8482059766884346E-2</v>
      </c>
      <c r="F71" s="480">
        <f>'F5'!F71</f>
        <v>0</v>
      </c>
      <c r="G71" s="480">
        <f>'F5'!G71</f>
        <v>0</v>
      </c>
      <c r="H71" s="480">
        <f t="shared" si="18"/>
        <v>2.0704443547026661</v>
      </c>
      <c r="I71" s="482">
        <f t="shared" si="22"/>
        <v>2.0704443547026661</v>
      </c>
      <c r="J71" s="480">
        <f>'F5'!J71</f>
        <v>0.23944052550118528</v>
      </c>
      <c r="K71" s="480">
        <f>'F5'!K71</f>
        <v>0</v>
      </c>
      <c r="L71" s="480">
        <f>'F5'!L71</f>
        <v>0</v>
      </c>
      <c r="M71" s="482">
        <f t="shared" si="19"/>
        <v>2.3098848802038514</v>
      </c>
      <c r="N71" s="480">
        <f t="shared" si="23"/>
        <v>2.3098848802038514</v>
      </c>
      <c r="O71" s="480">
        <f>'F5'!O71</f>
        <v>0.34134452550118527</v>
      </c>
      <c r="P71" s="480">
        <f>'F5'!P71</f>
        <v>0</v>
      </c>
      <c r="Q71" s="480">
        <f>'F5'!Q71</f>
        <v>0</v>
      </c>
      <c r="R71" s="480">
        <f t="shared" si="20"/>
        <v>2.6512294057050365</v>
      </c>
      <c r="S71" s="482">
        <f>'F5'!S71+'F5.1 (N)'!D47</f>
        <v>2.6512294057050365</v>
      </c>
      <c r="T71" s="482">
        <f>'F5'!T71+'F5.1 (N)'!E47</f>
        <v>0.34134452550118527</v>
      </c>
      <c r="U71" s="482">
        <f>'F5'!U71+'F5.1 (N)'!F47</f>
        <v>0</v>
      </c>
      <c r="V71" s="482">
        <f>'F5'!V71+'F5.1 (N)'!G47</f>
        <v>0</v>
      </c>
      <c r="W71" s="482">
        <f t="shared" si="21"/>
        <v>2.9925739312062216</v>
      </c>
      <c r="Y71" s="591"/>
    </row>
    <row r="72" spans="1:25" x14ac:dyDescent="0.3">
      <c r="A72" s="591"/>
      <c r="B72" s="96">
        <f t="shared" si="24"/>
        <v>5</v>
      </c>
      <c r="C72" s="637" t="s">
        <v>863</v>
      </c>
      <c r="D72" s="480">
        <f>'F5'!D72</f>
        <v>2.361959343836511</v>
      </c>
      <c r="E72" s="480">
        <f>'F5'!E72</f>
        <v>0.33279919161041427</v>
      </c>
      <c r="F72" s="480">
        <f>'F5'!F72</f>
        <v>0</v>
      </c>
      <c r="G72" s="480">
        <f>'F5'!G72</f>
        <v>0</v>
      </c>
      <c r="H72" s="480">
        <f t="shared" si="18"/>
        <v>2.6947585354469252</v>
      </c>
      <c r="I72" s="482">
        <f t="shared" si="22"/>
        <v>2.6947585354469252</v>
      </c>
      <c r="J72" s="480">
        <f>'F5'!J72</f>
        <v>0.3343021916104143</v>
      </c>
      <c r="K72" s="480">
        <f>'F5'!K72</f>
        <v>0</v>
      </c>
      <c r="L72" s="480">
        <f>'F5'!L72</f>
        <v>0</v>
      </c>
      <c r="M72" s="482">
        <f t="shared" si="19"/>
        <v>3.0290607270573395</v>
      </c>
      <c r="N72" s="480">
        <f t="shared" si="23"/>
        <v>3.0290607270573395</v>
      </c>
      <c r="O72" s="480">
        <f>'F5'!O72</f>
        <v>0.33580519161041428</v>
      </c>
      <c r="P72" s="480">
        <f>'F5'!P72</f>
        <v>0</v>
      </c>
      <c r="Q72" s="480">
        <f>'F5'!Q72</f>
        <v>0</v>
      </c>
      <c r="R72" s="480">
        <f t="shared" si="20"/>
        <v>3.3648659186677539</v>
      </c>
      <c r="S72" s="482">
        <f>'F5'!S72+'F5.1 (N)'!D48</f>
        <v>3.3648659186677539</v>
      </c>
      <c r="T72" s="482">
        <f>'F5'!T72+'F5.1 (N)'!E48</f>
        <v>0.33580519161041428</v>
      </c>
      <c r="U72" s="482">
        <f>'F5'!U72+'F5.1 (N)'!F48</f>
        <v>0</v>
      </c>
      <c r="V72" s="482">
        <f>'F5'!V72+'F5.1 (N)'!G48</f>
        <v>0</v>
      </c>
      <c r="W72" s="482">
        <f t="shared" si="21"/>
        <v>3.7006711102781682</v>
      </c>
      <c r="Y72" s="591"/>
    </row>
    <row r="73" spans="1:25" x14ac:dyDescent="0.3">
      <c r="A73" s="591"/>
      <c r="B73" s="96">
        <f t="shared" si="24"/>
        <v>6</v>
      </c>
      <c r="C73" s="637" t="s">
        <v>254</v>
      </c>
      <c r="D73" s="480">
        <f>'F5'!D73</f>
        <v>61.648154669750262</v>
      </c>
      <c r="E73" s="480">
        <f>'F5'!E73</f>
        <v>4.945582802583921</v>
      </c>
      <c r="F73" s="480">
        <f>'F5'!F73</f>
        <v>0</v>
      </c>
      <c r="G73" s="480">
        <f>'F5'!G73</f>
        <v>0</v>
      </c>
      <c r="H73" s="480">
        <f t="shared" si="18"/>
        <v>66.593737472334183</v>
      </c>
      <c r="I73" s="482">
        <f t="shared" si="22"/>
        <v>66.593737472334183</v>
      </c>
      <c r="J73" s="480">
        <f>'F5'!J73</f>
        <v>3.398190172905097</v>
      </c>
      <c r="K73" s="480">
        <f>'F5'!K73</f>
        <v>0</v>
      </c>
      <c r="L73" s="480">
        <f>'F5'!L73</f>
        <v>0</v>
      </c>
      <c r="M73" s="482">
        <f t="shared" si="19"/>
        <v>69.991927645239286</v>
      </c>
      <c r="N73" s="480">
        <f t="shared" si="23"/>
        <v>69.991927645239286</v>
      </c>
      <c r="O73" s="480">
        <f>'F5'!O73</f>
        <v>6.8562600293832983</v>
      </c>
      <c r="P73" s="480">
        <f>'F5'!P73</f>
        <v>0</v>
      </c>
      <c r="Q73" s="480">
        <f>'F5'!Q73</f>
        <v>0</v>
      </c>
      <c r="R73" s="480">
        <f t="shared" si="20"/>
        <v>76.848187674622579</v>
      </c>
      <c r="S73" s="482">
        <f>'F5'!S73+'F5.1 (N)'!D49</f>
        <v>76.848187674622579</v>
      </c>
      <c r="T73" s="482">
        <f>'F5'!T73+'F5.1 (N)'!E49</f>
        <v>9.2010886960499647</v>
      </c>
      <c r="U73" s="482">
        <f>'F5'!U73+'F5.1 (N)'!F49</f>
        <v>0</v>
      </c>
      <c r="V73" s="482">
        <f>'F5'!V73+'F5.1 (N)'!G49</f>
        <v>0</v>
      </c>
      <c r="W73" s="482">
        <f t="shared" si="21"/>
        <v>86.049276370672544</v>
      </c>
      <c r="Y73" s="591"/>
    </row>
    <row r="74" spans="1:25" x14ac:dyDescent="0.3">
      <c r="A74" s="591"/>
      <c r="B74" s="96">
        <f t="shared" si="24"/>
        <v>7</v>
      </c>
      <c r="C74" s="637" t="s">
        <v>864</v>
      </c>
      <c r="D74" s="480">
        <f>'F5'!D74</f>
        <v>0</v>
      </c>
      <c r="E74" s="480">
        <f>'F5'!E74</f>
        <v>0</v>
      </c>
      <c r="F74" s="480">
        <f>'F5'!F74</f>
        <v>0</v>
      </c>
      <c r="G74" s="480">
        <f>'F5'!G74</f>
        <v>0</v>
      </c>
      <c r="H74" s="480">
        <f t="shared" si="18"/>
        <v>0</v>
      </c>
      <c r="I74" s="482">
        <f t="shared" si="22"/>
        <v>0</v>
      </c>
      <c r="J74" s="480">
        <f>'F5'!J74</f>
        <v>0</v>
      </c>
      <c r="K74" s="480">
        <f>'F5'!K74</f>
        <v>0</v>
      </c>
      <c r="L74" s="480">
        <f>'F5'!L74</f>
        <v>0</v>
      </c>
      <c r="M74" s="482">
        <f t="shared" si="19"/>
        <v>0</v>
      </c>
      <c r="N74" s="480">
        <f t="shared" si="23"/>
        <v>0</v>
      </c>
      <c r="O74" s="480">
        <f>'F5'!O74</f>
        <v>0</v>
      </c>
      <c r="P74" s="480">
        <f>'F5'!P74</f>
        <v>0</v>
      </c>
      <c r="Q74" s="480">
        <f>'F5'!Q74</f>
        <v>0</v>
      </c>
      <c r="R74" s="480">
        <f t="shared" si="20"/>
        <v>0</v>
      </c>
      <c r="S74" s="482">
        <f>'F5'!S74+'F5.1 (N)'!D50</f>
        <v>0</v>
      </c>
      <c r="T74" s="482">
        <f>'F5'!T74+'F5.1 (N)'!E50</f>
        <v>0</v>
      </c>
      <c r="U74" s="482">
        <f>'F5'!U74+'F5.1 (N)'!F50</f>
        <v>0</v>
      </c>
      <c r="V74" s="482">
        <f>'F5'!V74+'F5.1 (N)'!G50</f>
        <v>0</v>
      </c>
      <c r="W74" s="482">
        <f t="shared" si="21"/>
        <v>0</v>
      </c>
      <c r="Y74" s="591"/>
    </row>
    <row r="75" spans="1:25" x14ac:dyDescent="0.3">
      <c r="A75" s="591"/>
      <c r="B75" s="96">
        <f t="shared" si="24"/>
        <v>8</v>
      </c>
      <c r="C75" s="637" t="s">
        <v>865</v>
      </c>
      <c r="D75" s="480">
        <f>'F5'!D75</f>
        <v>0</v>
      </c>
      <c r="E75" s="480">
        <f>'F5'!E75</f>
        <v>0</v>
      </c>
      <c r="F75" s="480">
        <f>'F5'!F75</f>
        <v>0</v>
      </c>
      <c r="G75" s="480">
        <f>'F5'!G75</f>
        <v>0</v>
      </c>
      <c r="H75" s="480">
        <f t="shared" si="18"/>
        <v>0</v>
      </c>
      <c r="I75" s="482">
        <f t="shared" si="22"/>
        <v>0</v>
      </c>
      <c r="J75" s="480">
        <f>'F5'!J75</f>
        <v>0</v>
      </c>
      <c r="K75" s="480">
        <f>'F5'!K75</f>
        <v>0</v>
      </c>
      <c r="L75" s="480">
        <f>'F5'!L75</f>
        <v>0</v>
      </c>
      <c r="M75" s="482">
        <f t="shared" si="19"/>
        <v>0</v>
      </c>
      <c r="N75" s="480">
        <f t="shared" si="23"/>
        <v>0</v>
      </c>
      <c r="O75" s="480">
        <f>'F5'!O75</f>
        <v>0</v>
      </c>
      <c r="P75" s="480">
        <f>'F5'!P75</f>
        <v>0</v>
      </c>
      <c r="Q75" s="480">
        <f>'F5'!Q75</f>
        <v>0</v>
      </c>
      <c r="R75" s="480">
        <f t="shared" si="20"/>
        <v>0</v>
      </c>
      <c r="S75" s="482">
        <f>'F5'!S75+'F5.1 (N)'!D51</f>
        <v>0</v>
      </c>
      <c r="T75" s="482">
        <f>'F5'!T75+'F5.1 (N)'!E51</f>
        <v>0</v>
      </c>
      <c r="U75" s="482">
        <f>'F5'!U75+'F5.1 (N)'!F51</f>
        <v>0</v>
      </c>
      <c r="V75" s="482">
        <f>'F5'!V75+'F5.1 (N)'!G51</f>
        <v>0</v>
      </c>
      <c r="W75" s="482">
        <f t="shared" si="21"/>
        <v>0</v>
      </c>
      <c r="Y75" s="591"/>
    </row>
    <row r="76" spans="1:25" x14ac:dyDescent="0.3">
      <c r="A76" s="591"/>
      <c r="B76" s="96">
        <f t="shared" si="24"/>
        <v>9</v>
      </c>
      <c r="C76" s="637" t="s">
        <v>866</v>
      </c>
      <c r="D76" s="480">
        <f>'F5'!D76</f>
        <v>0.44873495930731017</v>
      </c>
      <c r="E76" s="480">
        <f>'F5'!E76</f>
        <v>5.8983428457471069E-3</v>
      </c>
      <c r="F76" s="480">
        <f>'F5'!F76</f>
        <v>0</v>
      </c>
      <c r="G76" s="480">
        <f>'F5'!G76</f>
        <v>0</v>
      </c>
      <c r="H76" s="480">
        <f t="shared" si="18"/>
        <v>0.45463330215305725</v>
      </c>
      <c r="I76" s="482">
        <f t="shared" si="22"/>
        <v>0.45463330215305725</v>
      </c>
      <c r="J76" s="480">
        <f>'F5'!J76</f>
        <v>3.3704816261412068E-3</v>
      </c>
      <c r="K76" s="480">
        <f>'F5'!K76</f>
        <v>0</v>
      </c>
      <c r="L76" s="480">
        <f>'F5'!L76</f>
        <v>0</v>
      </c>
      <c r="M76" s="482">
        <f t="shared" si="19"/>
        <v>0.45800378377919848</v>
      </c>
      <c r="N76" s="480">
        <f t="shared" si="23"/>
        <v>0.45800378377919848</v>
      </c>
      <c r="O76" s="480">
        <f>'F5'!O76</f>
        <v>3.3704816261412029E-3</v>
      </c>
      <c r="P76" s="480">
        <f>'F5'!P76</f>
        <v>0</v>
      </c>
      <c r="Q76" s="480">
        <f>'F5'!Q76</f>
        <v>0</v>
      </c>
      <c r="R76" s="480">
        <f t="shared" si="20"/>
        <v>0.46137426540533966</v>
      </c>
      <c r="S76" s="482">
        <f>'F5'!S76+'F5.1 (N)'!D52</f>
        <v>0.46137426540533966</v>
      </c>
      <c r="T76" s="482">
        <f>'F5'!T76+'F5.1 (N)'!E52</f>
        <v>3.3704816261412086E-3</v>
      </c>
      <c r="U76" s="482">
        <f>'F5'!U76+'F5.1 (N)'!F52</f>
        <v>0</v>
      </c>
      <c r="V76" s="482">
        <f>'F5'!V76+'F5.1 (N)'!G52</f>
        <v>0</v>
      </c>
      <c r="W76" s="482">
        <f t="shared" si="21"/>
        <v>0.46474474703148089</v>
      </c>
      <c r="Y76" s="591"/>
    </row>
    <row r="77" spans="1:25" x14ac:dyDescent="0.3">
      <c r="A77" s="591"/>
      <c r="B77" s="96">
        <f t="shared" si="24"/>
        <v>10</v>
      </c>
      <c r="C77" s="637" t="s">
        <v>258</v>
      </c>
      <c r="D77" s="480">
        <f>'F5'!D77</f>
        <v>1.5636824471813082</v>
      </c>
      <c r="E77" s="480">
        <f>'F5'!E77</f>
        <v>0.28350738129621383</v>
      </c>
      <c r="F77" s="480">
        <f>'F5'!F77</f>
        <v>0</v>
      </c>
      <c r="G77" s="480">
        <f>'F5'!G77</f>
        <v>0</v>
      </c>
      <c r="H77" s="480">
        <f t="shared" si="18"/>
        <v>1.8471898284775221</v>
      </c>
      <c r="I77" s="482">
        <f t="shared" si="22"/>
        <v>1.8471898284775221</v>
      </c>
      <c r="J77" s="480">
        <f>'F5'!J77</f>
        <v>0.37850738129621381</v>
      </c>
      <c r="K77" s="480">
        <f>'F5'!K77</f>
        <v>0</v>
      </c>
      <c r="L77" s="480">
        <f>'F5'!L77</f>
        <v>0</v>
      </c>
      <c r="M77" s="482">
        <f t="shared" si="19"/>
        <v>2.225697209773736</v>
      </c>
      <c r="N77" s="480">
        <f t="shared" si="23"/>
        <v>2.225697209773736</v>
      </c>
      <c r="O77" s="480">
        <f>'F5'!O77</f>
        <v>0.37850738129621381</v>
      </c>
      <c r="P77" s="480">
        <f>'F5'!P77</f>
        <v>0</v>
      </c>
      <c r="Q77" s="480">
        <f>'F5'!Q77</f>
        <v>0</v>
      </c>
      <c r="R77" s="480">
        <f t="shared" si="20"/>
        <v>2.6042045910699496</v>
      </c>
      <c r="S77" s="482">
        <f>'F5'!S77+'F5.1 (N)'!D53</f>
        <v>2.6042045910699496</v>
      </c>
      <c r="T77" s="482">
        <f>'F5'!T77+'F5.1 (N)'!E53</f>
        <v>0.19633096213673101</v>
      </c>
      <c r="U77" s="482">
        <f>'F5'!U77+'F5.1 (N)'!F53</f>
        <v>0</v>
      </c>
      <c r="V77" s="482">
        <f>'F5'!V77+'F5.1 (N)'!G53</f>
        <v>0</v>
      </c>
      <c r="W77" s="482">
        <f t="shared" si="21"/>
        <v>2.8005355532066805</v>
      </c>
      <c r="Y77" s="591"/>
    </row>
    <row r="78" spans="1:25" x14ac:dyDescent="0.3">
      <c r="A78" s="591"/>
      <c r="B78" s="96">
        <f t="shared" si="24"/>
        <v>11</v>
      </c>
      <c r="C78" s="637" t="s">
        <v>259</v>
      </c>
      <c r="D78" s="480">
        <f>'F5'!D78</f>
        <v>2.1677733713698109</v>
      </c>
      <c r="E78" s="480">
        <f>'F5'!E78</f>
        <v>0</v>
      </c>
      <c r="F78" s="480">
        <f>'F5'!F78</f>
        <v>0</v>
      </c>
      <c r="G78" s="480">
        <f>'F5'!G78</f>
        <v>0</v>
      </c>
      <c r="H78" s="480">
        <f t="shared" si="18"/>
        <v>2.1677733713698109</v>
      </c>
      <c r="I78" s="482">
        <f t="shared" si="22"/>
        <v>2.1677733713698109</v>
      </c>
      <c r="J78" s="480">
        <f>'F5'!J78</f>
        <v>2.6160703055121892E-3</v>
      </c>
      <c r="K78" s="480">
        <f>'F5'!K78</f>
        <v>0</v>
      </c>
      <c r="L78" s="480">
        <f>'F5'!L78</f>
        <v>0</v>
      </c>
      <c r="M78" s="482">
        <f t="shared" si="19"/>
        <v>2.1703894416753231</v>
      </c>
      <c r="N78" s="480">
        <f t="shared" si="23"/>
        <v>2.1703894416753231</v>
      </c>
      <c r="O78" s="480">
        <f>'F5'!O78</f>
        <v>2.6160703055121783E-3</v>
      </c>
      <c r="P78" s="480">
        <f>'F5'!P78</f>
        <v>0</v>
      </c>
      <c r="Q78" s="480">
        <f>'F5'!Q78</f>
        <v>0</v>
      </c>
      <c r="R78" s="480">
        <f t="shared" si="20"/>
        <v>2.1730055119808354</v>
      </c>
      <c r="S78" s="482">
        <f>'F5'!S78+'F5.1 (N)'!D54</f>
        <v>2.1730055119808354</v>
      </c>
      <c r="T78" s="482">
        <f>'F5'!T78+'F5.1 (N)'!E54</f>
        <v>2.6160703055121636E-3</v>
      </c>
      <c r="U78" s="482">
        <f>'F5'!U78+'F5.1 (N)'!F54</f>
        <v>0</v>
      </c>
      <c r="V78" s="482">
        <f>'F5'!V78+'F5.1 (N)'!G54</f>
        <v>0</v>
      </c>
      <c r="W78" s="482">
        <f t="shared" si="21"/>
        <v>2.1756215822863476</v>
      </c>
      <c r="Y78" s="591"/>
    </row>
    <row r="79" spans="1:25" x14ac:dyDescent="0.3">
      <c r="A79" s="591"/>
      <c r="B79" s="96">
        <f t="shared" si="24"/>
        <v>12</v>
      </c>
      <c r="C79" s="637" t="s">
        <v>260</v>
      </c>
      <c r="D79" s="480">
        <f>'F5'!D79</f>
        <v>1.400204676173187</v>
      </c>
      <c r="E79" s="480">
        <f>'F5'!E79</f>
        <v>0.17491768172836447</v>
      </c>
      <c r="F79" s="480">
        <f>'F5'!F79</f>
        <v>0</v>
      </c>
      <c r="G79" s="480">
        <f>'F5'!G79</f>
        <v>0</v>
      </c>
      <c r="H79" s="480">
        <f t="shared" si="18"/>
        <v>1.5751223579015514</v>
      </c>
      <c r="I79" s="482">
        <f t="shared" si="22"/>
        <v>1.5751223579015514</v>
      </c>
      <c r="J79" s="480">
        <f>'F5'!J79</f>
        <v>0.19010968172836448</v>
      </c>
      <c r="K79" s="480">
        <f>'F5'!K79</f>
        <v>0</v>
      </c>
      <c r="L79" s="480">
        <f>'F5'!L79</f>
        <v>0</v>
      </c>
      <c r="M79" s="482">
        <f t="shared" si="19"/>
        <v>1.7652320396299159</v>
      </c>
      <c r="N79" s="480">
        <f t="shared" si="23"/>
        <v>1.7652320396299159</v>
      </c>
      <c r="O79" s="480">
        <f>'F5'!O79</f>
        <v>0.19960468172836449</v>
      </c>
      <c r="P79" s="480">
        <f>'F5'!P79</f>
        <v>0</v>
      </c>
      <c r="Q79" s="480">
        <f>'F5'!Q79</f>
        <v>0</v>
      </c>
      <c r="R79" s="480">
        <f t="shared" si="20"/>
        <v>1.9648367213582805</v>
      </c>
      <c r="S79" s="482">
        <f>'F5'!S79+'F5.1 (N)'!D55</f>
        <v>1.9648367213582805</v>
      </c>
      <c r="T79" s="482">
        <f>'F5'!T79+'F5.1 (N)'!E55</f>
        <v>0.19960468172836449</v>
      </c>
      <c r="U79" s="482">
        <f>'F5'!U79+'F5.1 (N)'!F55</f>
        <v>0</v>
      </c>
      <c r="V79" s="482">
        <f>'F5'!V79+'F5.1 (N)'!G55</f>
        <v>0</v>
      </c>
      <c r="W79" s="482">
        <f t="shared" si="21"/>
        <v>2.164441403086645</v>
      </c>
      <c r="Y79" s="591"/>
    </row>
    <row r="80" spans="1:25" x14ac:dyDescent="0.3">
      <c r="A80" s="591"/>
      <c r="B80" s="96">
        <f t="shared" si="24"/>
        <v>13</v>
      </c>
      <c r="C80" s="496" t="s">
        <v>874</v>
      </c>
      <c r="D80" s="480">
        <f>'F5'!D80</f>
        <v>0</v>
      </c>
      <c r="E80" s="480">
        <f>'F5'!E80</f>
        <v>0</v>
      </c>
      <c r="F80" s="480">
        <f>'F5'!F80</f>
        <v>0</v>
      </c>
      <c r="G80" s="480">
        <f>'F5'!G80</f>
        <v>0</v>
      </c>
      <c r="H80" s="480">
        <f t="shared" si="18"/>
        <v>0</v>
      </c>
      <c r="I80" s="482">
        <f t="shared" si="22"/>
        <v>0</v>
      </c>
      <c r="J80" s="480">
        <f>'F5'!J80</f>
        <v>0</v>
      </c>
      <c r="K80" s="480">
        <f>'F5'!K80</f>
        <v>0</v>
      </c>
      <c r="L80" s="480">
        <f>'F5'!L80</f>
        <v>0</v>
      </c>
      <c r="M80" s="482">
        <f t="shared" si="19"/>
        <v>0</v>
      </c>
      <c r="N80" s="480">
        <f t="shared" si="23"/>
        <v>0</v>
      </c>
      <c r="O80" s="480">
        <f>'F5'!O80</f>
        <v>0</v>
      </c>
      <c r="P80" s="480">
        <f>'F5'!P80</f>
        <v>0</v>
      </c>
      <c r="Q80" s="480">
        <f>'F5'!Q80</f>
        <v>0</v>
      </c>
      <c r="R80" s="480">
        <f t="shared" si="20"/>
        <v>0</v>
      </c>
      <c r="S80" s="482">
        <f>'F5'!S80+'F5.1 (N)'!D56</f>
        <v>0</v>
      </c>
      <c r="T80" s="482">
        <f>'F5'!T80+'F5.1 (N)'!E56</f>
        <v>0</v>
      </c>
      <c r="U80" s="482">
        <f>'F5'!U80+'F5.1 (N)'!F56</f>
        <v>0</v>
      </c>
      <c r="V80" s="482">
        <f>'F5'!V80+'F5.1 (N)'!G56</f>
        <v>0</v>
      </c>
      <c r="W80" s="482">
        <f t="shared" si="21"/>
        <v>0</v>
      </c>
      <c r="Y80" s="591"/>
    </row>
    <row r="81" spans="1:33" x14ac:dyDescent="0.3">
      <c r="A81" s="591"/>
      <c r="B81" s="96">
        <f t="shared" si="24"/>
        <v>14</v>
      </c>
      <c r="C81" s="496" t="s">
        <v>875</v>
      </c>
      <c r="D81" s="480">
        <f>'F5'!D81</f>
        <v>0</v>
      </c>
      <c r="E81" s="480">
        <f>'F5'!E81</f>
        <v>0</v>
      </c>
      <c r="F81" s="480">
        <f>'F5'!F81</f>
        <v>0</v>
      </c>
      <c r="G81" s="480">
        <f>'F5'!G81</f>
        <v>0</v>
      </c>
      <c r="H81" s="480">
        <f t="shared" si="18"/>
        <v>0</v>
      </c>
      <c r="I81" s="482">
        <f t="shared" si="22"/>
        <v>0</v>
      </c>
      <c r="J81" s="480">
        <f>'F5'!J81</f>
        <v>0</v>
      </c>
      <c r="K81" s="480">
        <f>'F5'!K81</f>
        <v>0</v>
      </c>
      <c r="L81" s="480">
        <f>'F5'!L81</f>
        <v>0</v>
      </c>
      <c r="M81" s="482">
        <f t="shared" si="19"/>
        <v>0</v>
      </c>
      <c r="N81" s="480">
        <f t="shared" si="23"/>
        <v>0</v>
      </c>
      <c r="O81" s="480">
        <f>'F5'!O81</f>
        <v>0</v>
      </c>
      <c r="P81" s="480">
        <f>'F5'!P81</f>
        <v>0</v>
      </c>
      <c r="Q81" s="480">
        <f>'F5'!Q81</f>
        <v>0</v>
      </c>
      <c r="R81" s="480">
        <f t="shared" si="20"/>
        <v>0</v>
      </c>
      <c r="S81" s="482">
        <f>'F5'!S81+'F5.1 (N)'!D57</f>
        <v>0</v>
      </c>
      <c r="T81" s="482">
        <f>'F5'!T81+'F5.1 (N)'!E57</f>
        <v>0</v>
      </c>
      <c r="U81" s="482">
        <f>'F5'!U81+'F5.1 (N)'!F57</f>
        <v>0</v>
      </c>
      <c r="V81" s="482">
        <f>'F5'!V81+'F5.1 (N)'!G57</f>
        <v>0</v>
      </c>
      <c r="W81" s="482">
        <f t="shared" si="21"/>
        <v>0</v>
      </c>
      <c r="Y81" s="591"/>
    </row>
    <row r="82" spans="1:33" x14ac:dyDescent="0.3">
      <c r="A82" s="591"/>
      <c r="B82" s="96">
        <f t="shared" si="24"/>
        <v>15</v>
      </c>
      <c r="C82" s="496" t="s">
        <v>876</v>
      </c>
      <c r="D82" s="480">
        <f>'F5'!D82</f>
        <v>0</v>
      </c>
      <c r="E82" s="480">
        <f>'F5'!E82</f>
        <v>0</v>
      </c>
      <c r="F82" s="480">
        <f>'F5'!F82</f>
        <v>0</v>
      </c>
      <c r="G82" s="480">
        <f>'F5'!G82</f>
        <v>0</v>
      </c>
      <c r="H82" s="480">
        <f t="shared" si="18"/>
        <v>0</v>
      </c>
      <c r="I82" s="482">
        <f t="shared" si="22"/>
        <v>0</v>
      </c>
      <c r="J82" s="480">
        <f>'F5'!J82</f>
        <v>0</v>
      </c>
      <c r="K82" s="480">
        <f>'F5'!K82</f>
        <v>0</v>
      </c>
      <c r="L82" s="480">
        <f>'F5'!L82</f>
        <v>0</v>
      </c>
      <c r="M82" s="482">
        <f t="shared" si="19"/>
        <v>0</v>
      </c>
      <c r="N82" s="480">
        <f t="shared" si="23"/>
        <v>0</v>
      </c>
      <c r="O82" s="480">
        <f>'F5'!O82</f>
        <v>0</v>
      </c>
      <c r="P82" s="480">
        <f>'F5'!P82</f>
        <v>0</v>
      </c>
      <c r="Q82" s="480">
        <f>'F5'!Q82</f>
        <v>0</v>
      </c>
      <c r="R82" s="480">
        <f t="shared" si="20"/>
        <v>0</v>
      </c>
      <c r="S82" s="482">
        <f>'F5'!S82+'F5.1 (N)'!D58</f>
        <v>0</v>
      </c>
      <c r="T82" s="482">
        <f>'F5'!T82+'F5.1 (N)'!E58</f>
        <v>0</v>
      </c>
      <c r="U82" s="482">
        <f>'F5'!U82+'F5.1 (N)'!F58</f>
        <v>0</v>
      </c>
      <c r="V82" s="482">
        <f>'F5'!V82+'F5.1 (N)'!G58</f>
        <v>0</v>
      </c>
      <c r="W82" s="482">
        <f t="shared" si="21"/>
        <v>0</v>
      </c>
      <c r="Y82" s="591"/>
    </row>
    <row r="83" spans="1:33" x14ac:dyDescent="0.3">
      <c r="A83" s="591"/>
      <c r="B83" s="96">
        <f t="shared" si="24"/>
        <v>16</v>
      </c>
      <c r="C83" s="496" t="s">
        <v>867</v>
      </c>
      <c r="D83" s="480">
        <f>'F5'!D83</f>
        <v>76.49385772880315</v>
      </c>
      <c r="E83" s="480">
        <f>'F5'!E83</f>
        <v>1.6998635050845166</v>
      </c>
      <c r="F83" s="480">
        <f>'F5'!F83</f>
        <v>0</v>
      </c>
      <c r="G83" s="480">
        <f>'F5'!G83</f>
        <v>0</v>
      </c>
      <c r="H83" s="480">
        <f t="shared" si="18"/>
        <v>78.193721233887672</v>
      </c>
      <c r="I83" s="482">
        <f t="shared" si="22"/>
        <v>78.193721233887672</v>
      </c>
      <c r="J83" s="480">
        <f>'F5'!J83</f>
        <v>0.97135057433400873</v>
      </c>
      <c r="K83" s="480">
        <f>'F5'!K83</f>
        <v>0</v>
      </c>
      <c r="L83" s="480">
        <f>'F5'!L83</f>
        <v>0</v>
      </c>
      <c r="M83" s="482">
        <f t="shared" si="19"/>
        <v>79.165071808221683</v>
      </c>
      <c r="N83" s="480">
        <f t="shared" si="23"/>
        <v>79.165071808221683</v>
      </c>
      <c r="O83" s="480">
        <f>'F5'!O83</f>
        <v>0.9713505743340084</v>
      </c>
      <c r="P83" s="480">
        <f>'F5'!P83</f>
        <v>0</v>
      </c>
      <c r="Q83" s="480">
        <f>'F5'!Q83</f>
        <v>0</v>
      </c>
      <c r="R83" s="480">
        <f t="shared" si="20"/>
        <v>80.136422382555693</v>
      </c>
      <c r="S83" s="482">
        <f>'F5'!S83+'F5.1 (N)'!D59</f>
        <v>80.136422382555693</v>
      </c>
      <c r="T83" s="482">
        <f>'F5'!T83+'F5.1 (N)'!E59</f>
        <v>0.97135057433400784</v>
      </c>
      <c r="U83" s="482">
        <f>'F5'!U83+'F5.1 (N)'!F59</f>
        <v>0</v>
      </c>
      <c r="V83" s="482">
        <f>'F5'!V83+'F5.1 (N)'!G59</f>
        <v>0</v>
      </c>
      <c r="W83" s="482">
        <f t="shared" si="21"/>
        <v>81.107772956889704</v>
      </c>
      <c r="Y83" s="591"/>
    </row>
    <row r="84" spans="1:33" x14ac:dyDescent="0.3">
      <c r="A84" s="591"/>
      <c r="B84" s="96">
        <f t="shared" si="24"/>
        <v>17</v>
      </c>
      <c r="C84" s="496" t="s">
        <v>877</v>
      </c>
      <c r="D84" s="480">
        <f>'F5'!D84</f>
        <v>30.19725049213455</v>
      </c>
      <c r="E84" s="480">
        <f>'F5'!E84</f>
        <v>0</v>
      </c>
      <c r="F84" s="480">
        <f>'F5'!F84</f>
        <v>0</v>
      </c>
      <c r="G84" s="480">
        <f>'F5'!G84</f>
        <v>0</v>
      </c>
      <c r="H84" s="480">
        <f t="shared" si="18"/>
        <v>30.19725049213455</v>
      </c>
      <c r="I84" s="482">
        <f t="shared" si="22"/>
        <v>30.19725049213455</v>
      </c>
      <c r="J84" s="480">
        <f>'F5'!J84</f>
        <v>0</v>
      </c>
      <c r="K84" s="480">
        <f>'F5'!K84</f>
        <v>0</v>
      </c>
      <c r="L84" s="480">
        <f>'F5'!L84</f>
        <v>0</v>
      </c>
      <c r="M84" s="482">
        <f t="shared" si="19"/>
        <v>30.19725049213455</v>
      </c>
      <c r="N84" s="480">
        <f t="shared" si="23"/>
        <v>30.19725049213455</v>
      </c>
      <c r="O84" s="480">
        <f>'F5'!O84</f>
        <v>0</v>
      </c>
      <c r="P84" s="480">
        <f>'F5'!P84</f>
        <v>0</v>
      </c>
      <c r="Q84" s="480">
        <f>'F5'!Q84</f>
        <v>0</v>
      </c>
      <c r="R84" s="480">
        <f t="shared" si="20"/>
        <v>30.19725049213455</v>
      </c>
      <c r="S84" s="482">
        <f>'F5'!S84+'F5.1 (N)'!D60</f>
        <v>30.19725049213455</v>
      </c>
      <c r="T84" s="482">
        <f>'F5'!T84+'F5.1 (N)'!E60</f>
        <v>0</v>
      </c>
      <c r="U84" s="482">
        <f>'F5'!U84+'F5.1 (N)'!F60</f>
        <v>0</v>
      </c>
      <c r="V84" s="482">
        <f>'F5'!V84+'F5.1 (N)'!G60</f>
        <v>0</v>
      </c>
      <c r="W84" s="482">
        <f t="shared" si="21"/>
        <v>30.19725049213455</v>
      </c>
      <c r="Y84" s="591"/>
    </row>
    <row r="85" spans="1:33" ht="16" x14ac:dyDescent="0.3">
      <c r="A85" s="486"/>
      <c r="B85" s="84"/>
      <c r="C85" s="99" t="s">
        <v>271</v>
      </c>
      <c r="D85" s="484">
        <f t="shared" ref="D85:W85" si="25">SUM(D68:D84)</f>
        <v>211.33764968556594</v>
      </c>
      <c r="E85" s="484">
        <f t="shared" si="25"/>
        <v>8.1228705572443705</v>
      </c>
      <c r="F85" s="484">
        <f t="shared" si="25"/>
        <v>0</v>
      </c>
      <c r="G85" s="484">
        <f t="shared" si="25"/>
        <v>0</v>
      </c>
      <c r="H85" s="484">
        <f t="shared" si="25"/>
        <v>219.4605202428103</v>
      </c>
      <c r="I85" s="484">
        <f t="shared" si="25"/>
        <v>219.4605202428103</v>
      </c>
      <c r="J85" s="484">
        <f t="shared" si="25"/>
        <v>5.962641132065972</v>
      </c>
      <c r="K85" s="484">
        <f t="shared" si="25"/>
        <v>0</v>
      </c>
      <c r="L85" s="484">
        <f t="shared" si="25"/>
        <v>0</v>
      </c>
      <c r="M85" s="484">
        <f t="shared" si="25"/>
        <v>225.42316137487632</v>
      </c>
      <c r="N85" s="484">
        <f t="shared" si="25"/>
        <v>225.42316137487632</v>
      </c>
      <c r="O85" s="484">
        <f t="shared" si="25"/>
        <v>9.5336129885441725</v>
      </c>
      <c r="P85" s="484">
        <f t="shared" si="25"/>
        <v>0</v>
      </c>
      <c r="Q85" s="484">
        <f t="shared" si="25"/>
        <v>0</v>
      </c>
      <c r="R85" s="484">
        <f t="shared" si="25"/>
        <v>234.95677436342046</v>
      </c>
      <c r="S85" s="484">
        <f t="shared" si="25"/>
        <v>234.95677436342046</v>
      </c>
      <c r="T85" s="484">
        <f t="shared" si="25"/>
        <v>11.696265236051357</v>
      </c>
      <c r="U85" s="484">
        <f t="shared" si="25"/>
        <v>0</v>
      </c>
      <c r="V85" s="484">
        <f t="shared" si="25"/>
        <v>0</v>
      </c>
      <c r="W85" s="484">
        <f t="shared" si="25"/>
        <v>246.65303959947181</v>
      </c>
    </row>
    <row r="86" spans="1:33" ht="16" x14ac:dyDescent="0.3">
      <c r="A86" s="486"/>
      <c r="B86" s="301"/>
      <c r="C86" s="303" t="s">
        <v>871</v>
      </c>
      <c r="D86" s="879"/>
      <c r="E86" s="880"/>
      <c r="F86" s="879"/>
      <c r="G86" s="879"/>
      <c r="H86" s="879"/>
      <c r="I86" s="881"/>
      <c r="J86" s="880"/>
      <c r="K86" s="881"/>
      <c r="L86" s="881"/>
      <c r="M86" s="881"/>
      <c r="N86" s="879"/>
      <c r="O86" s="880"/>
      <c r="P86" s="879"/>
      <c r="Q86" s="879"/>
      <c r="R86" s="879"/>
      <c r="S86" s="881"/>
      <c r="T86" s="880"/>
      <c r="U86" s="881"/>
      <c r="V86" s="881"/>
      <c r="W86" s="881"/>
      <c r="X86" s="43"/>
      <c r="Y86" s="43"/>
      <c r="Z86" s="43"/>
      <c r="AA86" s="43"/>
      <c r="AB86" s="43"/>
      <c r="AC86" s="43"/>
      <c r="AD86" s="43"/>
      <c r="AE86" s="43"/>
      <c r="AF86" s="43"/>
      <c r="AG86" s="43"/>
    </row>
    <row r="87" spans="1:33" ht="16" x14ac:dyDescent="0.3">
      <c r="A87" s="486"/>
      <c r="B87" s="882" t="s">
        <v>613</v>
      </c>
      <c r="C87" s="883"/>
      <c r="D87" s="304"/>
      <c r="E87" s="304"/>
      <c r="F87" s="304"/>
      <c r="G87" s="304"/>
      <c r="H87" s="304"/>
      <c r="I87" s="305"/>
      <c r="J87" s="305"/>
      <c r="K87" s="301"/>
      <c r="L87" s="301"/>
      <c r="M87" s="301"/>
      <c r="N87" s="301"/>
      <c r="O87" s="301"/>
      <c r="P87" s="301"/>
      <c r="Q87" s="301"/>
      <c r="R87" s="301"/>
      <c r="S87" s="43"/>
      <c r="T87" s="43"/>
      <c r="U87" s="43"/>
      <c r="V87" s="43"/>
      <c r="W87" s="43"/>
      <c r="X87" s="43"/>
      <c r="Y87" s="43"/>
      <c r="Z87" s="43"/>
      <c r="AA87" s="43"/>
      <c r="AB87" s="43"/>
      <c r="AC87" s="43"/>
      <c r="AD87" s="43"/>
      <c r="AE87" s="43"/>
      <c r="AF87" s="43"/>
      <c r="AG87" s="43"/>
    </row>
    <row r="88" spans="1:33" ht="16" x14ac:dyDescent="0.3">
      <c r="A88" s="486"/>
      <c r="B88" s="882" t="s">
        <v>739</v>
      </c>
      <c r="C88" s="883"/>
      <c r="D88" s="304"/>
      <c r="E88" s="304"/>
      <c r="F88" s="304"/>
      <c r="G88" s="304"/>
      <c r="H88" s="304"/>
      <c r="I88" s="305"/>
      <c r="J88" s="305"/>
      <c r="K88" s="301"/>
      <c r="L88" s="301"/>
      <c r="M88" s="301"/>
      <c r="N88" s="301"/>
      <c r="O88" s="301"/>
      <c r="P88" s="301"/>
      <c r="Q88" s="301"/>
      <c r="R88" s="301"/>
      <c r="S88" s="43"/>
      <c r="T88" s="43"/>
      <c r="U88" s="43"/>
      <c r="V88" s="43"/>
      <c r="W88" s="43"/>
      <c r="X88" s="43"/>
      <c r="Y88" s="43"/>
      <c r="Z88" s="43"/>
      <c r="AA88" s="43"/>
      <c r="AB88" s="43"/>
      <c r="AC88" s="43"/>
      <c r="AD88" s="43"/>
      <c r="AE88" s="43"/>
      <c r="AF88" s="43"/>
      <c r="AG88" s="43"/>
    </row>
    <row r="89" spans="1:33" ht="15" customHeight="1" x14ac:dyDescent="0.3">
      <c r="A89" s="486"/>
      <c r="B89" s="301"/>
      <c r="C89" s="303"/>
      <c r="D89" s="303"/>
      <c r="E89" s="303"/>
      <c r="F89" s="303"/>
      <c r="G89" s="303"/>
      <c r="H89" s="303"/>
      <c r="I89" s="301"/>
      <c r="J89" s="301"/>
      <c r="K89" s="301"/>
      <c r="L89" s="301"/>
      <c r="M89" s="301"/>
      <c r="N89" s="301"/>
      <c r="O89" s="301"/>
      <c r="P89" s="301"/>
      <c r="Q89" s="301"/>
      <c r="R89" s="301"/>
    </row>
    <row r="90" spans="1:33" ht="16" x14ac:dyDescent="0.3">
      <c r="A90" s="486"/>
      <c r="B90" s="301"/>
      <c r="C90" s="303"/>
      <c r="D90" s="8"/>
      <c r="E90" s="8"/>
      <c r="F90" s="8"/>
      <c r="G90" s="8"/>
      <c r="H90" s="8"/>
      <c r="I90" s="1"/>
      <c r="J90" s="42"/>
      <c r="K90" s="1"/>
      <c r="L90" s="1"/>
      <c r="M90" s="42"/>
      <c r="N90" s="42"/>
      <c r="O90" s="1"/>
      <c r="P90" s="1"/>
      <c r="Q90" s="1"/>
      <c r="AG90" s="296" t="s">
        <v>10</v>
      </c>
    </row>
    <row r="91" spans="1:33" ht="13.75" customHeight="1" x14ac:dyDescent="0.3">
      <c r="A91" s="486"/>
      <c r="B91" s="1404" t="s">
        <v>343</v>
      </c>
      <c r="C91" s="1404" t="s">
        <v>37</v>
      </c>
      <c r="D91" s="1519" t="s">
        <v>914</v>
      </c>
      <c r="E91" s="1520"/>
      <c r="F91" s="1520"/>
      <c r="G91" s="1520"/>
      <c r="H91" s="1521"/>
      <c r="I91" s="1519" t="s">
        <v>918</v>
      </c>
      <c r="J91" s="1520"/>
      <c r="K91" s="1520"/>
      <c r="L91" s="1520"/>
      <c r="M91" s="1521"/>
      <c r="N91" s="1511" t="s">
        <v>915</v>
      </c>
      <c r="O91" s="1511"/>
      <c r="P91" s="1511"/>
      <c r="Q91" s="1511"/>
      <c r="R91" s="1511"/>
      <c r="S91" s="1511" t="s">
        <v>917</v>
      </c>
      <c r="T91" s="1511"/>
      <c r="U91" s="1511"/>
      <c r="V91" s="1511"/>
      <c r="W91" s="1511"/>
    </row>
    <row r="92" spans="1:33" x14ac:dyDescent="0.3">
      <c r="A92" s="486"/>
      <c r="B92" s="1404"/>
      <c r="C92" s="1404"/>
      <c r="D92" s="1512" t="s">
        <v>21</v>
      </c>
      <c r="E92" s="1513"/>
      <c r="F92" s="1513"/>
      <c r="G92" s="1513"/>
      <c r="H92" s="1514"/>
      <c r="I92" s="1512" t="s">
        <v>21</v>
      </c>
      <c r="J92" s="1513"/>
      <c r="K92" s="1513"/>
      <c r="L92" s="1513"/>
      <c r="M92" s="1514"/>
      <c r="N92" s="1515" t="s">
        <v>21</v>
      </c>
      <c r="O92" s="1516"/>
      <c r="P92" s="1516"/>
      <c r="Q92" s="1516"/>
      <c r="R92" s="1516"/>
      <c r="S92" s="1515" t="s">
        <v>21</v>
      </c>
      <c r="T92" s="1516"/>
      <c r="U92" s="1516"/>
      <c r="V92" s="1516"/>
      <c r="W92" s="1516"/>
    </row>
    <row r="93" spans="1:33" ht="56" x14ac:dyDescent="0.3">
      <c r="A93" s="486"/>
      <c r="B93" s="1404"/>
      <c r="C93" s="1404"/>
      <c r="D93" s="666" t="s">
        <v>273</v>
      </c>
      <c r="E93" s="666" t="s">
        <v>268</v>
      </c>
      <c r="F93" s="302" t="s">
        <v>274</v>
      </c>
      <c r="G93" s="664" t="s">
        <v>601</v>
      </c>
      <c r="H93" s="666" t="s">
        <v>275</v>
      </c>
      <c r="I93" s="666" t="s">
        <v>267</v>
      </c>
      <c r="J93" s="666" t="s">
        <v>268</v>
      </c>
      <c r="K93" s="666" t="s">
        <v>269</v>
      </c>
      <c r="L93" s="664" t="s">
        <v>601</v>
      </c>
      <c r="M93" s="666" t="s">
        <v>270</v>
      </c>
      <c r="N93" s="666" t="s">
        <v>267</v>
      </c>
      <c r="O93" s="666" t="s">
        <v>268</v>
      </c>
      <c r="P93" s="666" t="s">
        <v>269</v>
      </c>
      <c r="Q93" s="664" t="s">
        <v>601</v>
      </c>
      <c r="R93" s="666" t="s">
        <v>270</v>
      </c>
      <c r="S93" s="666" t="s">
        <v>267</v>
      </c>
      <c r="T93" s="666" t="s">
        <v>268</v>
      </c>
      <c r="U93" s="666" t="s">
        <v>269</v>
      </c>
      <c r="V93" s="664" t="s">
        <v>601</v>
      </c>
      <c r="W93" s="666" t="s">
        <v>270</v>
      </c>
    </row>
    <row r="94" spans="1:33" ht="28" x14ac:dyDescent="0.3">
      <c r="A94" s="486"/>
      <c r="B94" s="297"/>
      <c r="C94" s="297"/>
      <c r="D94" s="297" t="s">
        <v>680</v>
      </c>
      <c r="E94" s="297" t="s">
        <v>681</v>
      </c>
      <c r="F94" s="297" t="s">
        <v>682</v>
      </c>
      <c r="G94" s="297" t="s">
        <v>683</v>
      </c>
      <c r="H94" s="297" t="s">
        <v>684</v>
      </c>
      <c r="I94" s="297" t="s">
        <v>680</v>
      </c>
      <c r="J94" s="297" t="s">
        <v>681</v>
      </c>
      <c r="K94" s="297" t="s">
        <v>682</v>
      </c>
      <c r="L94" s="297" t="s">
        <v>683</v>
      </c>
      <c r="M94" s="297" t="s">
        <v>684</v>
      </c>
      <c r="N94" s="297" t="s">
        <v>680</v>
      </c>
      <c r="O94" s="297" t="s">
        <v>681</v>
      </c>
      <c r="P94" s="297" t="s">
        <v>682</v>
      </c>
      <c r="Q94" s="297" t="s">
        <v>683</v>
      </c>
      <c r="R94" s="297" t="s">
        <v>684</v>
      </c>
      <c r="S94" s="297" t="s">
        <v>680</v>
      </c>
      <c r="T94" s="297" t="s">
        <v>681</v>
      </c>
      <c r="U94" s="297" t="s">
        <v>682</v>
      </c>
      <c r="V94" s="297" t="s">
        <v>683</v>
      </c>
      <c r="W94" s="297" t="s">
        <v>684</v>
      </c>
    </row>
    <row r="95" spans="1:33" x14ac:dyDescent="0.3">
      <c r="A95" s="591"/>
      <c r="B95" s="96">
        <v>1</v>
      </c>
      <c r="C95" s="637" t="s">
        <v>860</v>
      </c>
      <c r="D95" s="482">
        <f t="shared" ref="D95:D111" si="26">W68</f>
        <v>0</v>
      </c>
      <c r="E95" s="480">
        <f>'F5'!E95+'F5.1 (N)'!J44</f>
        <v>0</v>
      </c>
      <c r="F95" s="480">
        <f>'F5'!F95+'F5.1 (N)'!K44</f>
        <v>0</v>
      </c>
      <c r="G95" s="480">
        <f>'F5'!G95+'F5.1 (N)'!L44</f>
        <v>0</v>
      </c>
      <c r="H95" s="482">
        <f>D95+E95-F95-G95</f>
        <v>0</v>
      </c>
      <c r="I95" s="493">
        <f>H95</f>
        <v>0</v>
      </c>
      <c r="J95" s="497">
        <f>'F5'!J95+'F5.1 (N)'!O44</f>
        <v>0</v>
      </c>
      <c r="K95" s="497">
        <f>'F5'!K95+'F5.1 (N)'!P44</f>
        <v>0</v>
      </c>
      <c r="L95" s="497">
        <f>'F5'!L95+'F5.1 (N)'!Q44</f>
        <v>0</v>
      </c>
      <c r="M95" s="493">
        <f>I95+J95-K95-L95</f>
        <v>0</v>
      </c>
      <c r="N95" s="493">
        <f>M95</f>
        <v>0</v>
      </c>
      <c r="O95" s="497">
        <f>'F5'!O95+'F5.1 (N)'!T44</f>
        <v>0</v>
      </c>
      <c r="P95" s="497">
        <f>'F5'!P95+'F5.1 (N)'!U44</f>
        <v>0</v>
      </c>
      <c r="Q95" s="497">
        <f>'F5'!Q95+'F5.1 (N)'!V44</f>
        <v>0</v>
      </c>
      <c r="R95" s="493">
        <f>N95+O95-P95-Q95</f>
        <v>0</v>
      </c>
      <c r="S95" s="493">
        <f>R95</f>
        <v>0</v>
      </c>
      <c r="T95" s="497">
        <f>'F5'!T95+'F5.1 (N)'!Y44</f>
        <v>0</v>
      </c>
      <c r="U95" s="497">
        <f>'F5'!U95+'F5.1 (N)'!Z44</f>
        <v>0</v>
      </c>
      <c r="V95" s="497">
        <f>'F5'!V95+'F5.1 (N)'!AA44</f>
        <v>0</v>
      </c>
      <c r="W95" s="493">
        <f>S95+T95-U95-V95</f>
        <v>0</v>
      </c>
    </row>
    <row r="96" spans="1:33" x14ac:dyDescent="0.3">
      <c r="A96" s="591"/>
      <c r="B96" s="96">
        <f>B95+1</f>
        <v>2</v>
      </c>
      <c r="C96" s="637" t="s">
        <v>255</v>
      </c>
      <c r="D96" s="482">
        <f t="shared" si="26"/>
        <v>35.000151452679489</v>
      </c>
      <c r="E96" s="480">
        <f>'F5'!E96+'F5.1 (N)'!J45</f>
        <v>0.44475405275903412</v>
      </c>
      <c r="F96" s="480">
        <f>'F5'!F96+'F5.1 (N)'!K45</f>
        <v>0</v>
      </c>
      <c r="G96" s="480">
        <f>'F5'!G96+'F5.1 (N)'!L45</f>
        <v>0</v>
      </c>
      <c r="H96" s="482">
        <f t="shared" ref="H96:H111" si="27">D96+E96-F96-G96</f>
        <v>35.444905505438527</v>
      </c>
      <c r="I96" s="493">
        <f t="shared" ref="I96:I111" si="28">H96</f>
        <v>35.444905505438527</v>
      </c>
      <c r="J96" s="497">
        <f>'F5'!J96+'F5.1 (N)'!O45</f>
        <v>0.44475405275903296</v>
      </c>
      <c r="K96" s="497">
        <f>'F5'!K96+'F5.1 (N)'!P45</f>
        <v>0</v>
      </c>
      <c r="L96" s="497">
        <f>'F5'!L96+'F5.1 (N)'!Q45</f>
        <v>0</v>
      </c>
      <c r="M96" s="493">
        <f t="shared" ref="M96:M111" si="29">I96+J96-K96-L96</f>
        <v>35.889659558197557</v>
      </c>
      <c r="N96" s="493">
        <f t="shared" ref="N96:N111" si="30">M96</f>
        <v>35.889659558197557</v>
      </c>
      <c r="O96" s="497">
        <f>'F5'!O96+'F5.1 (N)'!T45</f>
        <v>0.44475405275903412</v>
      </c>
      <c r="P96" s="497">
        <f>'F5'!P96+'F5.1 (N)'!U45</f>
        <v>0</v>
      </c>
      <c r="Q96" s="497">
        <f>'F5'!Q96+'F5.1 (N)'!V45</f>
        <v>0</v>
      </c>
      <c r="R96" s="493">
        <f t="shared" ref="R96:R111" si="31">N96+O96-P96-Q96</f>
        <v>36.334413610956588</v>
      </c>
      <c r="S96" s="493">
        <f t="shared" ref="S96:S111" si="32">R96</f>
        <v>36.334413610956588</v>
      </c>
      <c r="T96" s="497">
        <f>'F5'!T96+'F5.1 (N)'!Y45</f>
        <v>0.44475405275903768</v>
      </c>
      <c r="U96" s="497">
        <f>'F5'!U96+'F5.1 (N)'!Z45</f>
        <v>0</v>
      </c>
      <c r="V96" s="497">
        <f>'F5'!V96+'F5.1 (N)'!AA45</f>
        <v>0</v>
      </c>
      <c r="W96" s="493">
        <f t="shared" ref="W96:W111" si="33">S96+T96-U96-V96</f>
        <v>36.779167663715626</v>
      </c>
    </row>
    <row r="97" spans="1:23" x14ac:dyDescent="0.3">
      <c r="A97" s="591"/>
      <c r="B97" s="96">
        <f t="shared" ref="B97:B111" si="34">B96+1</f>
        <v>3</v>
      </c>
      <c r="C97" s="637" t="s">
        <v>861</v>
      </c>
      <c r="D97" s="482">
        <f t="shared" si="26"/>
        <v>0</v>
      </c>
      <c r="E97" s="480">
        <f>'F5'!E97+'F5.1 (N)'!J46</f>
        <v>0</v>
      </c>
      <c r="F97" s="480">
        <f>'F5'!F97+'F5.1 (N)'!K46</f>
        <v>0</v>
      </c>
      <c r="G97" s="480">
        <f>'F5'!G97+'F5.1 (N)'!L46</f>
        <v>0</v>
      </c>
      <c r="H97" s="482">
        <f t="shared" si="27"/>
        <v>0</v>
      </c>
      <c r="I97" s="493">
        <f t="shared" si="28"/>
        <v>0</v>
      </c>
      <c r="J97" s="497">
        <f>'F5'!J97+'F5.1 (N)'!O46</f>
        <v>0</v>
      </c>
      <c r="K97" s="497">
        <f>'F5'!K97+'F5.1 (N)'!P46</f>
        <v>0</v>
      </c>
      <c r="L97" s="497">
        <f>'F5'!L97+'F5.1 (N)'!Q46</f>
        <v>0</v>
      </c>
      <c r="M97" s="493">
        <f t="shared" si="29"/>
        <v>0</v>
      </c>
      <c r="N97" s="493">
        <f t="shared" si="30"/>
        <v>0</v>
      </c>
      <c r="O97" s="497">
        <f>'F5'!O97+'F5.1 (N)'!T46</f>
        <v>0</v>
      </c>
      <c r="P97" s="497">
        <f>'F5'!P97+'F5.1 (N)'!U46</f>
        <v>0</v>
      </c>
      <c r="Q97" s="497">
        <f>'F5'!Q97+'F5.1 (N)'!V46</f>
        <v>0</v>
      </c>
      <c r="R97" s="493">
        <f t="shared" si="31"/>
        <v>0</v>
      </c>
      <c r="S97" s="493">
        <f t="shared" si="32"/>
        <v>0</v>
      </c>
      <c r="T97" s="497">
        <f>'F5'!T97+'F5.1 (N)'!Y46</f>
        <v>0</v>
      </c>
      <c r="U97" s="497">
        <f>'F5'!U97+'F5.1 (N)'!Z46</f>
        <v>0</v>
      </c>
      <c r="V97" s="497">
        <f>'F5'!V97+'F5.1 (N)'!AA46</f>
        <v>0</v>
      </c>
      <c r="W97" s="493">
        <f t="shared" si="33"/>
        <v>0</v>
      </c>
    </row>
    <row r="98" spans="1:23" x14ac:dyDescent="0.3">
      <c r="A98" s="591"/>
      <c r="B98" s="96">
        <f t="shared" si="34"/>
        <v>4</v>
      </c>
      <c r="C98" s="637" t="s">
        <v>862</v>
      </c>
      <c r="D98" s="482">
        <f t="shared" si="26"/>
        <v>2.9925739312062216</v>
      </c>
      <c r="E98" s="480">
        <f>'F5'!E98+'F5.1 (N)'!J47</f>
        <v>0.34134452550118527</v>
      </c>
      <c r="F98" s="480">
        <f>'F5'!F98+'F5.1 (N)'!K47</f>
        <v>0</v>
      </c>
      <c r="G98" s="480">
        <f>'F5'!G98+'F5.1 (N)'!L47</f>
        <v>0</v>
      </c>
      <c r="H98" s="482">
        <f t="shared" si="27"/>
        <v>3.3339184567074067</v>
      </c>
      <c r="I98" s="493">
        <f t="shared" si="28"/>
        <v>3.3339184567074067</v>
      </c>
      <c r="J98" s="497">
        <f>'F5'!J98+'F5.1 (N)'!O47</f>
        <v>0.34134452550118527</v>
      </c>
      <c r="K98" s="497">
        <f>'F5'!K98+'F5.1 (N)'!P47</f>
        <v>0</v>
      </c>
      <c r="L98" s="497">
        <f>'F5'!L98+'F5.1 (N)'!Q47</f>
        <v>0</v>
      </c>
      <c r="M98" s="493">
        <f t="shared" si="29"/>
        <v>3.6752629822085918</v>
      </c>
      <c r="N98" s="493">
        <f t="shared" si="30"/>
        <v>3.6752629822085918</v>
      </c>
      <c r="O98" s="497">
        <f>'F5'!O98+'F5.1 (N)'!T47</f>
        <v>0.34134452550118527</v>
      </c>
      <c r="P98" s="497">
        <f>'F5'!P98+'F5.1 (N)'!U47</f>
        <v>0</v>
      </c>
      <c r="Q98" s="497">
        <f>'F5'!Q98+'F5.1 (N)'!V47</f>
        <v>0</v>
      </c>
      <c r="R98" s="493">
        <f t="shared" si="31"/>
        <v>4.0166075077097769</v>
      </c>
      <c r="S98" s="493">
        <f t="shared" si="32"/>
        <v>4.0166075077097769</v>
      </c>
      <c r="T98" s="497">
        <f>'F5'!T98+'F5.1 (N)'!Y47</f>
        <v>0.34134452550118527</v>
      </c>
      <c r="U98" s="497">
        <f>'F5'!U98+'F5.1 (N)'!Z47</f>
        <v>0</v>
      </c>
      <c r="V98" s="497">
        <f>'F5'!V98+'F5.1 (N)'!AA47</f>
        <v>0</v>
      </c>
      <c r="W98" s="493">
        <f t="shared" si="33"/>
        <v>4.357952033210962</v>
      </c>
    </row>
    <row r="99" spans="1:23" x14ac:dyDescent="0.3">
      <c r="A99" s="591"/>
      <c r="B99" s="96">
        <f t="shared" si="34"/>
        <v>5</v>
      </c>
      <c r="C99" s="637" t="s">
        <v>863</v>
      </c>
      <c r="D99" s="482">
        <f t="shared" si="26"/>
        <v>3.7006711102781682</v>
      </c>
      <c r="E99" s="480">
        <f>'F5'!E99+'F5.1 (N)'!J48</f>
        <v>0.33580519161041428</v>
      </c>
      <c r="F99" s="480">
        <f>'F5'!F99+'F5.1 (N)'!K48</f>
        <v>0</v>
      </c>
      <c r="G99" s="480">
        <f>'F5'!G99+'F5.1 (N)'!L48</f>
        <v>0</v>
      </c>
      <c r="H99" s="482">
        <f t="shared" si="27"/>
        <v>4.0364763018885821</v>
      </c>
      <c r="I99" s="493">
        <f t="shared" si="28"/>
        <v>4.0364763018885821</v>
      </c>
      <c r="J99" s="497">
        <f>'F5'!J99+'F5.1 (N)'!O48</f>
        <v>0.33580519161041428</v>
      </c>
      <c r="K99" s="497">
        <f>'F5'!K99+'F5.1 (N)'!P48</f>
        <v>0</v>
      </c>
      <c r="L99" s="497">
        <f>'F5'!L99+'F5.1 (N)'!Q48</f>
        <v>0</v>
      </c>
      <c r="M99" s="493">
        <f t="shared" si="29"/>
        <v>4.3722814934989964</v>
      </c>
      <c r="N99" s="493">
        <f t="shared" si="30"/>
        <v>4.3722814934989964</v>
      </c>
      <c r="O99" s="497">
        <f>'F5'!O99+'F5.1 (N)'!T48</f>
        <v>0.33580519161041428</v>
      </c>
      <c r="P99" s="497">
        <f>'F5'!P99+'F5.1 (N)'!U48</f>
        <v>0</v>
      </c>
      <c r="Q99" s="497">
        <f>'F5'!Q99+'F5.1 (N)'!V48</f>
        <v>0</v>
      </c>
      <c r="R99" s="493">
        <f t="shared" si="31"/>
        <v>4.7080866851094108</v>
      </c>
      <c r="S99" s="493">
        <f t="shared" si="32"/>
        <v>4.7080866851094108</v>
      </c>
      <c r="T99" s="497">
        <f>'F5'!T99+'F5.1 (N)'!Y48</f>
        <v>0.33580519161041428</v>
      </c>
      <c r="U99" s="497">
        <f>'F5'!U99+'F5.1 (N)'!Z48</f>
        <v>0</v>
      </c>
      <c r="V99" s="497">
        <f>'F5'!V99+'F5.1 (N)'!AA48</f>
        <v>0</v>
      </c>
      <c r="W99" s="493">
        <f t="shared" si="33"/>
        <v>5.0438918767198251</v>
      </c>
    </row>
    <row r="100" spans="1:23" x14ac:dyDescent="0.3">
      <c r="A100" s="591"/>
      <c r="B100" s="96">
        <f t="shared" si="34"/>
        <v>6</v>
      </c>
      <c r="C100" s="637" t="s">
        <v>254</v>
      </c>
      <c r="D100" s="482">
        <f t="shared" si="26"/>
        <v>86.049276370672544</v>
      </c>
      <c r="E100" s="480">
        <f>'F5'!E100+'F5.1 (N)'!J49</f>
        <v>10.680822862716632</v>
      </c>
      <c r="F100" s="480">
        <f>'F5'!F100+'F5.1 (N)'!K49</f>
        <v>0</v>
      </c>
      <c r="G100" s="480">
        <f>'F5'!G100+'F5.1 (N)'!L49</f>
        <v>0</v>
      </c>
      <c r="H100" s="482">
        <f t="shared" si="27"/>
        <v>96.730099233389183</v>
      </c>
      <c r="I100" s="493">
        <f t="shared" si="28"/>
        <v>96.730099233389183</v>
      </c>
      <c r="J100" s="497">
        <f>'F5'!J100+'F5.1 (N)'!O49</f>
        <v>12.187257362716633</v>
      </c>
      <c r="K100" s="497">
        <f>'F5'!K100+'F5.1 (N)'!P49</f>
        <v>0</v>
      </c>
      <c r="L100" s="497">
        <f>'F5'!L100+'F5.1 (N)'!Q49</f>
        <v>0</v>
      </c>
      <c r="M100" s="493">
        <f t="shared" si="29"/>
        <v>108.91735659610582</v>
      </c>
      <c r="N100" s="493">
        <f t="shared" si="30"/>
        <v>108.91735659610582</v>
      </c>
      <c r="O100" s="497">
        <f>'F5'!O100+'F5.1 (N)'!T49</f>
        <v>13.792615696049964</v>
      </c>
      <c r="P100" s="497">
        <f>'F5'!P100+'F5.1 (N)'!U49</f>
        <v>0</v>
      </c>
      <c r="Q100" s="497">
        <f>'F5'!Q100+'F5.1 (N)'!V49</f>
        <v>0</v>
      </c>
      <c r="R100" s="493">
        <f t="shared" si="31"/>
        <v>122.70997229215578</v>
      </c>
      <c r="S100" s="493">
        <f t="shared" si="32"/>
        <v>122.70997229215578</v>
      </c>
      <c r="T100" s="497">
        <f>'F5'!T100+'F5.1 (N)'!Y49</f>
        <v>52.55091089051411</v>
      </c>
      <c r="U100" s="497">
        <f>'F5'!U100+'F5.1 (N)'!Z49</f>
        <v>0</v>
      </c>
      <c r="V100" s="497">
        <f>'F5'!V100+'F5.1 (N)'!AA49</f>
        <v>0</v>
      </c>
      <c r="W100" s="493">
        <f t="shared" si="33"/>
        <v>175.26088318266989</v>
      </c>
    </row>
    <row r="101" spans="1:23" x14ac:dyDescent="0.3">
      <c r="A101" s="591"/>
      <c r="B101" s="96">
        <f t="shared" si="34"/>
        <v>7</v>
      </c>
      <c r="C101" s="637" t="s">
        <v>864</v>
      </c>
      <c r="D101" s="482">
        <f t="shared" si="26"/>
        <v>0</v>
      </c>
      <c r="E101" s="480">
        <f>'F5'!E101+'F5.1 (N)'!J50</f>
        <v>0</v>
      </c>
      <c r="F101" s="480">
        <f>'F5'!F101+'F5.1 (N)'!K50</f>
        <v>0</v>
      </c>
      <c r="G101" s="480">
        <f>'F5'!G101+'F5.1 (N)'!L50</f>
        <v>0</v>
      </c>
      <c r="H101" s="482">
        <f t="shared" si="27"/>
        <v>0</v>
      </c>
      <c r="I101" s="493">
        <f t="shared" si="28"/>
        <v>0</v>
      </c>
      <c r="J101" s="497">
        <f>'F5'!J101+'F5.1 (N)'!O50</f>
        <v>0</v>
      </c>
      <c r="K101" s="497">
        <f>'F5'!K101+'F5.1 (N)'!P50</f>
        <v>0</v>
      </c>
      <c r="L101" s="497">
        <f>'F5'!L101+'F5.1 (N)'!Q50</f>
        <v>0</v>
      </c>
      <c r="M101" s="493">
        <f t="shared" si="29"/>
        <v>0</v>
      </c>
      <c r="N101" s="493">
        <f t="shared" si="30"/>
        <v>0</v>
      </c>
      <c r="O101" s="497">
        <f>'F5'!O101+'F5.1 (N)'!T50</f>
        <v>0</v>
      </c>
      <c r="P101" s="497">
        <f>'F5'!P101+'F5.1 (N)'!U50</f>
        <v>0</v>
      </c>
      <c r="Q101" s="497">
        <f>'F5'!Q101+'F5.1 (N)'!V50</f>
        <v>0</v>
      </c>
      <c r="R101" s="493">
        <f t="shared" si="31"/>
        <v>0</v>
      </c>
      <c r="S101" s="493">
        <f t="shared" si="32"/>
        <v>0</v>
      </c>
      <c r="T101" s="497">
        <f>'F5'!T101+'F5.1 (N)'!Y50</f>
        <v>0</v>
      </c>
      <c r="U101" s="497">
        <f>'F5'!U101+'F5.1 (N)'!Z50</f>
        <v>0</v>
      </c>
      <c r="V101" s="497">
        <f>'F5'!V101+'F5.1 (N)'!AA50</f>
        <v>0</v>
      </c>
      <c r="W101" s="493">
        <f t="shared" si="33"/>
        <v>0</v>
      </c>
    </row>
    <row r="102" spans="1:23" x14ac:dyDescent="0.3">
      <c r="A102" s="591"/>
      <c r="B102" s="96">
        <f t="shared" si="34"/>
        <v>8</v>
      </c>
      <c r="C102" s="637" t="s">
        <v>865</v>
      </c>
      <c r="D102" s="482">
        <f t="shared" si="26"/>
        <v>0</v>
      </c>
      <c r="E102" s="480">
        <f>'F5'!E102+'F5.1 (N)'!J51</f>
        <v>0</v>
      </c>
      <c r="F102" s="480">
        <f>'F5'!F102+'F5.1 (N)'!K51</f>
        <v>0</v>
      </c>
      <c r="G102" s="480">
        <f>'F5'!G102+'F5.1 (N)'!L51</f>
        <v>0</v>
      </c>
      <c r="H102" s="482">
        <f t="shared" si="27"/>
        <v>0</v>
      </c>
      <c r="I102" s="493">
        <f t="shared" si="28"/>
        <v>0</v>
      </c>
      <c r="J102" s="497">
        <f>'F5'!J102+'F5.1 (N)'!O51</f>
        <v>0</v>
      </c>
      <c r="K102" s="497">
        <f>'F5'!K102+'F5.1 (N)'!P51</f>
        <v>0</v>
      </c>
      <c r="L102" s="497">
        <f>'F5'!L102+'F5.1 (N)'!Q51</f>
        <v>0</v>
      </c>
      <c r="M102" s="493">
        <f t="shared" si="29"/>
        <v>0</v>
      </c>
      <c r="N102" s="493">
        <f t="shared" si="30"/>
        <v>0</v>
      </c>
      <c r="O102" s="497">
        <f>'F5'!O102+'F5.1 (N)'!T51</f>
        <v>0</v>
      </c>
      <c r="P102" s="497">
        <f>'F5'!P102+'F5.1 (N)'!U51</f>
        <v>0</v>
      </c>
      <c r="Q102" s="497">
        <f>'F5'!Q102+'F5.1 (N)'!V51</f>
        <v>0</v>
      </c>
      <c r="R102" s="493">
        <f t="shared" si="31"/>
        <v>0</v>
      </c>
      <c r="S102" s="493">
        <f t="shared" si="32"/>
        <v>0</v>
      </c>
      <c r="T102" s="497">
        <f>'F5'!T102+'F5.1 (N)'!Y51</f>
        <v>0</v>
      </c>
      <c r="U102" s="497">
        <f>'F5'!U102+'F5.1 (N)'!Z51</f>
        <v>0</v>
      </c>
      <c r="V102" s="497">
        <f>'F5'!V102+'F5.1 (N)'!AA51</f>
        <v>0</v>
      </c>
      <c r="W102" s="493">
        <f t="shared" si="33"/>
        <v>0</v>
      </c>
    </row>
    <row r="103" spans="1:23" x14ac:dyDescent="0.3">
      <c r="A103" s="591"/>
      <c r="B103" s="96">
        <f t="shared" si="34"/>
        <v>9</v>
      </c>
      <c r="C103" s="637" t="s">
        <v>866</v>
      </c>
      <c r="D103" s="482">
        <f t="shared" si="26"/>
        <v>0.46474474703148089</v>
      </c>
      <c r="E103" s="480">
        <f>'F5'!E103+'F5.1 (N)'!J52</f>
        <v>3.3704816261412029E-3</v>
      </c>
      <c r="F103" s="480">
        <f>'F5'!F103+'F5.1 (N)'!K52</f>
        <v>0</v>
      </c>
      <c r="G103" s="480">
        <f>'F5'!G103+'F5.1 (N)'!L52</f>
        <v>0</v>
      </c>
      <c r="H103" s="482">
        <f t="shared" si="27"/>
        <v>0.46811522865762212</v>
      </c>
      <c r="I103" s="493">
        <f t="shared" si="28"/>
        <v>0.46811522865762212</v>
      </c>
      <c r="J103" s="497">
        <f>'F5'!J103+'F5.1 (N)'!O52</f>
        <v>3.3704816261411938E-3</v>
      </c>
      <c r="K103" s="497">
        <f>'F5'!K103+'F5.1 (N)'!P52</f>
        <v>0</v>
      </c>
      <c r="L103" s="497">
        <f>'F5'!L103+'F5.1 (N)'!Q52</f>
        <v>0</v>
      </c>
      <c r="M103" s="493">
        <f t="shared" si="29"/>
        <v>0.47148571028376329</v>
      </c>
      <c r="N103" s="493">
        <f t="shared" si="30"/>
        <v>0.47148571028376329</v>
      </c>
      <c r="O103" s="497">
        <f>'F5'!O103+'F5.1 (N)'!T52</f>
        <v>3.3704816261412029E-3</v>
      </c>
      <c r="P103" s="497">
        <f>'F5'!P103+'F5.1 (N)'!U52</f>
        <v>0</v>
      </c>
      <c r="Q103" s="497">
        <f>'F5'!Q103+'F5.1 (N)'!V52</f>
        <v>0</v>
      </c>
      <c r="R103" s="493">
        <f t="shared" si="31"/>
        <v>0.47485619190990447</v>
      </c>
      <c r="S103" s="493">
        <f t="shared" si="32"/>
        <v>0.47485619190990447</v>
      </c>
      <c r="T103" s="497">
        <f>'F5'!T103+'F5.1 (N)'!Y52</f>
        <v>3.3704816261412307E-3</v>
      </c>
      <c r="U103" s="497">
        <f>'F5'!U103+'F5.1 (N)'!Z52</f>
        <v>0</v>
      </c>
      <c r="V103" s="497">
        <f>'F5'!V103+'F5.1 (N)'!AA52</f>
        <v>0</v>
      </c>
      <c r="W103" s="493">
        <f t="shared" si="33"/>
        <v>0.4782266735360457</v>
      </c>
    </row>
    <row r="104" spans="1:23" x14ac:dyDescent="0.3">
      <c r="A104" s="591"/>
      <c r="B104" s="96">
        <f t="shared" si="34"/>
        <v>10</v>
      </c>
      <c r="C104" s="637" t="s">
        <v>258</v>
      </c>
      <c r="D104" s="482">
        <f t="shared" si="26"/>
        <v>2.8005355532066805</v>
      </c>
      <c r="E104" s="480">
        <f>'F5'!E104+'F5.1 (N)'!J53</f>
        <v>0.19633096213673107</v>
      </c>
      <c r="F104" s="480">
        <f>'F5'!F104+'F5.1 (N)'!K53</f>
        <v>0</v>
      </c>
      <c r="G104" s="480">
        <f>'F5'!G104+'F5.1 (N)'!L53</f>
        <v>0</v>
      </c>
      <c r="H104" s="482">
        <f t="shared" si="27"/>
        <v>2.9968665153434113</v>
      </c>
      <c r="I104" s="493">
        <f t="shared" si="28"/>
        <v>2.9968665153434113</v>
      </c>
      <c r="J104" s="497">
        <f>'F5'!J104+'F5.1 (N)'!O53</f>
        <v>0.19633096213673115</v>
      </c>
      <c r="K104" s="497">
        <f>'F5'!K104+'F5.1 (N)'!P53</f>
        <v>0</v>
      </c>
      <c r="L104" s="497">
        <f>'F5'!L104+'F5.1 (N)'!Q53</f>
        <v>0</v>
      </c>
      <c r="M104" s="493">
        <f t="shared" si="29"/>
        <v>3.1931974774801426</v>
      </c>
      <c r="N104" s="493">
        <f t="shared" si="30"/>
        <v>3.1931974774801426</v>
      </c>
      <c r="O104" s="497">
        <f>'F5'!O104+'F5.1 (N)'!T53</f>
        <v>0.19633096213673107</v>
      </c>
      <c r="P104" s="497">
        <f>'F5'!P104+'F5.1 (N)'!U53</f>
        <v>0</v>
      </c>
      <c r="Q104" s="497">
        <f>'F5'!Q104+'F5.1 (N)'!V53</f>
        <v>0</v>
      </c>
      <c r="R104" s="493">
        <f t="shared" si="31"/>
        <v>3.3895284396168739</v>
      </c>
      <c r="S104" s="493">
        <f t="shared" si="32"/>
        <v>3.3895284396168739</v>
      </c>
      <c r="T104" s="497">
        <f>'F5'!T104+'F5.1 (N)'!Y53</f>
        <v>0.19633096213673085</v>
      </c>
      <c r="U104" s="497">
        <f>'F5'!U104+'F5.1 (N)'!Z53</f>
        <v>0</v>
      </c>
      <c r="V104" s="497">
        <f>'F5'!V104+'F5.1 (N)'!AA53</f>
        <v>0</v>
      </c>
      <c r="W104" s="493">
        <f t="shared" si="33"/>
        <v>3.5858594017536047</v>
      </c>
    </row>
    <row r="105" spans="1:23" x14ac:dyDescent="0.3">
      <c r="A105" s="591"/>
      <c r="B105" s="96">
        <f t="shared" si="34"/>
        <v>11</v>
      </c>
      <c r="C105" s="637" t="s">
        <v>259</v>
      </c>
      <c r="D105" s="482">
        <f t="shared" si="26"/>
        <v>2.1756215822863476</v>
      </c>
      <c r="E105" s="480">
        <f>'F5'!E105+'F5.1 (N)'!J54</f>
        <v>2.6160703055121415E-3</v>
      </c>
      <c r="F105" s="480">
        <f>'F5'!F105+'F5.1 (N)'!K54</f>
        <v>0</v>
      </c>
      <c r="G105" s="480">
        <f>'F5'!G105+'F5.1 (N)'!L54</f>
        <v>0</v>
      </c>
      <c r="H105" s="482">
        <f t="shared" si="27"/>
        <v>2.1782376525918599</v>
      </c>
      <c r="I105" s="493">
        <f t="shared" si="28"/>
        <v>2.1782376525918599</v>
      </c>
      <c r="J105" s="497">
        <f>'F5'!J105+'F5.1 (N)'!O54</f>
        <v>2.6160703055121046E-3</v>
      </c>
      <c r="K105" s="497">
        <f>'F5'!K105+'F5.1 (N)'!P54</f>
        <v>0</v>
      </c>
      <c r="L105" s="497">
        <f>'F5'!L105+'F5.1 (N)'!Q54</f>
        <v>0</v>
      </c>
      <c r="M105" s="493">
        <f t="shared" si="29"/>
        <v>2.1808537228973721</v>
      </c>
      <c r="N105" s="493">
        <f t="shared" si="30"/>
        <v>2.1808537228973721</v>
      </c>
      <c r="O105" s="497">
        <f>'F5'!O105+'F5.1 (N)'!T54</f>
        <v>2.6160703055120305E-3</v>
      </c>
      <c r="P105" s="497">
        <f>'F5'!P105+'F5.1 (N)'!U54</f>
        <v>0</v>
      </c>
      <c r="Q105" s="497">
        <f>'F5'!Q105+'F5.1 (N)'!V54</f>
        <v>0</v>
      </c>
      <c r="R105" s="493">
        <f t="shared" si="31"/>
        <v>2.1834697932028844</v>
      </c>
      <c r="S105" s="493">
        <f t="shared" si="32"/>
        <v>2.1834697932028844</v>
      </c>
      <c r="T105" s="497">
        <f>'F5'!T105+'F5.1 (N)'!Y54</f>
        <v>2.6160703055118084E-3</v>
      </c>
      <c r="U105" s="497">
        <f>'F5'!U105+'F5.1 (N)'!Z54</f>
        <v>0</v>
      </c>
      <c r="V105" s="497">
        <f>'F5'!V105+'F5.1 (N)'!AA54</f>
        <v>0</v>
      </c>
      <c r="W105" s="493">
        <f t="shared" si="33"/>
        <v>2.1860858635083962</v>
      </c>
    </row>
    <row r="106" spans="1:23" x14ac:dyDescent="0.3">
      <c r="A106" s="591"/>
      <c r="B106" s="96">
        <f t="shared" si="34"/>
        <v>12</v>
      </c>
      <c r="C106" s="637" t="s">
        <v>260</v>
      </c>
      <c r="D106" s="482">
        <f t="shared" si="26"/>
        <v>2.164441403086645</v>
      </c>
      <c r="E106" s="480">
        <f>'F5'!E106+'F5.1 (N)'!J55</f>
        <v>0.16838496342868647</v>
      </c>
      <c r="F106" s="480">
        <f>'F5'!F106+'F5.1 (N)'!K55</f>
        <v>0</v>
      </c>
      <c r="G106" s="480">
        <f>'F5'!G106+'F5.1 (N)'!L55</f>
        <v>0</v>
      </c>
      <c r="H106" s="482">
        <f t="shared" si="27"/>
        <v>2.3328263665153317</v>
      </c>
      <c r="I106" s="493">
        <f t="shared" si="28"/>
        <v>2.3328263665153317</v>
      </c>
      <c r="J106" s="497">
        <f>'F5'!J106+'F5.1 (N)'!O55</f>
        <v>0.16838496342868639</v>
      </c>
      <c r="K106" s="497">
        <f>'F5'!K106+'F5.1 (N)'!P55</f>
        <v>0</v>
      </c>
      <c r="L106" s="497">
        <f>'F5'!L106+'F5.1 (N)'!Q55</f>
        <v>0</v>
      </c>
      <c r="M106" s="493">
        <f t="shared" si="29"/>
        <v>2.501211329944018</v>
      </c>
      <c r="N106" s="493">
        <f t="shared" si="30"/>
        <v>2.501211329944018</v>
      </c>
      <c r="O106" s="497">
        <f>'F5'!O106+'F5.1 (N)'!T55</f>
        <v>0.16838496342868647</v>
      </c>
      <c r="P106" s="497">
        <f>'F5'!P106+'F5.1 (N)'!U55</f>
        <v>0</v>
      </c>
      <c r="Q106" s="497">
        <f>'F5'!Q106+'F5.1 (N)'!V55</f>
        <v>0</v>
      </c>
      <c r="R106" s="493">
        <f t="shared" si="31"/>
        <v>2.6695962933727042</v>
      </c>
      <c r="S106" s="493">
        <f t="shared" si="32"/>
        <v>2.6695962933727042</v>
      </c>
      <c r="T106" s="497">
        <f>'F5'!T106+'F5.1 (N)'!Y55</f>
        <v>0.1683849634286867</v>
      </c>
      <c r="U106" s="497">
        <f>'F5'!U106+'F5.1 (N)'!Z55</f>
        <v>0</v>
      </c>
      <c r="V106" s="497">
        <f>'F5'!V106+'F5.1 (N)'!AA55</f>
        <v>0</v>
      </c>
      <c r="W106" s="493">
        <f t="shared" si="33"/>
        <v>2.8379812568013909</v>
      </c>
    </row>
    <row r="107" spans="1:23" x14ac:dyDescent="0.3">
      <c r="A107" s="591"/>
      <c r="B107" s="96">
        <f t="shared" si="34"/>
        <v>13</v>
      </c>
      <c r="C107" s="496" t="s">
        <v>874</v>
      </c>
      <c r="D107" s="482">
        <f t="shared" si="26"/>
        <v>0</v>
      </c>
      <c r="E107" s="480">
        <f>'F5'!E107+'F5.1 (N)'!J56</f>
        <v>0</v>
      </c>
      <c r="F107" s="480">
        <f>'F5'!F107+'F5.1 (N)'!K56</f>
        <v>0</v>
      </c>
      <c r="G107" s="480">
        <f>'F5'!G107+'F5.1 (N)'!L56</f>
        <v>0</v>
      </c>
      <c r="H107" s="482">
        <f t="shared" si="27"/>
        <v>0</v>
      </c>
      <c r="I107" s="493">
        <f t="shared" si="28"/>
        <v>0</v>
      </c>
      <c r="J107" s="497">
        <f>'F5'!J107+'F5.1 (N)'!O56</f>
        <v>0</v>
      </c>
      <c r="K107" s="497">
        <f>'F5'!K107+'F5.1 (N)'!P56</f>
        <v>0</v>
      </c>
      <c r="L107" s="497">
        <f>'F5'!L107+'F5.1 (N)'!Q56</f>
        <v>0</v>
      </c>
      <c r="M107" s="493">
        <f t="shared" si="29"/>
        <v>0</v>
      </c>
      <c r="N107" s="493">
        <f t="shared" si="30"/>
        <v>0</v>
      </c>
      <c r="O107" s="497">
        <f>'F5'!O107+'F5.1 (N)'!T56</f>
        <v>0</v>
      </c>
      <c r="P107" s="497">
        <f>'F5'!P107+'F5.1 (N)'!U56</f>
        <v>0</v>
      </c>
      <c r="Q107" s="497">
        <f>'F5'!Q107+'F5.1 (N)'!V56</f>
        <v>0</v>
      </c>
      <c r="R107" s="493">
        <f t="shared" si="31"/>
        <v>0</v>
      </c>
      <c r="S107" s="493">
        <f t="shared" si="32"/>
        <v>0</v>
      </c>
      <c r="T107" s="497">
        <f>'F5'!T107+'F5.1 (N)'!Y56</f>
        <v>0</v>
      </c>
      <c r="U107" s="497">
        <f>'F5'!U107+'F5.1 (N)'!Z56</f>
        <v>0</v>
      </c>
      <c r="V107" s="497">
        <f>'F5'!V107+'F5.1 (N)'!AA56</f>
        <v>0</v>
      </c>
      <c r="W107" s="493">
        <f t="shared" si="33"/>
        <v>0</v>
      </c>
    </row>
    <row r="108" spans="1:23" x14ac:dyDescent="0.3">
      <c r="A108" s="591"/>
      <c r="B108" s="96">
        <f t="shared" si="34"/>
        <v>14</v>
      </c>
      <c r="C108" s="496" t="s">
        <v>875</v>
      </c>
      <c r="D108" s="482">
        <f t="shared" si="26"/>
        <v>0</v>
      </c>
      <c r="E108" s="480">
        <f>'F5'!E108+'F5.1 (N)'!J57</f>
        <v>0</v>
      </c>
      <c r="F108" s="480">
        <f>'F5'!F108+'F5.1 (N)'!K57</f>
        <v>0</v>
      </c>
      <c r="G108" s="480">
        <f>'F5'!G108+'F5.1 (N)'!L57</f>
        <v>0</v>
      </c>
      <c r="H108" s="482">
        <f t="shared" si="27"/>
        <v>0</v>
      </c>
      <c r="I108" s="493">
        <f t="shared" si="28"/>
        <v>0</v>
      </c>
      <c r="J108" s="497">
        <f>'F5'!J108+'F5.1 (N)'!O57</f>
        <v>0</v>
      </c>
      <c r="K108" s="497">
        <f>'F5'!K108+'F5.1 (N)'!P57</f>
        <v>0</v>
      </c>
      <c r="L108" s="497">
        <f>'F5'!L108+'F5.1 (N)'!Q57</f>
        <v>0</v>
      </c>
      <c r="M108" s="493">
        <f t="shared" si="29"/>
        <v>0</v>
      </c>
      <c r="N108" s="493">
        <f t="shared" si="30"/>
        <v>0</v>
      </c>
      <c r="O108" s="497">
        <f>'F5'!O108+'F5.1 (N)'!T57</f>
        <v>0</v>
      </c>
      <c r="P108" s="497">
        <f>'F5'!P108+'F5.1 (N)'!U57</f>
        <v>0</v>
      </c>
      <c r="Q108" s="497">
        <f>'F5'!Q108+'F5.1 (N)'!V57</f>
        <v>0</v>
      </c>
      <c r="R108" s="493">
        <f t="shared" si="31"/>
        <v>0</v>
      </c>
      <c r="S108" s="493">
        <f t="shared" si="32"/>
        <v>0</v>
      </c>
      <c r="T108" s="497">
        <f>'F5'!T108+'F5.1 (N)'!Y57</f>
        <v>0</v>
      </c>
      <c r="U108" s="497">
        <f>'F5'!U108+'F5.1 (N)'!Z57</f>
        <v>0</v>
      </c>
      <c r="V108" s="497">
        <f>'F5'!V108+'F5.1 (N)'!AA57</f>
        <v>0</v>
      </c>
      <c r="W108" s="493">
        <f t="shared" si="33"/>
        <v>0</v>
      </c>
    </row>
    <row r="109" spans="1:23" x14ac:dyDescent="0.3">
      <c r="A109" s="591"/>
      <c r="B109" s="96">
        <f t="shared" si="34"/>
        <v>15</v>
      </c>
      <c r="C109" s="496" t="s">
        <v>876</v>
      </c>
      <c r="D109" s="482">
        <f t="shared" si="26"/>
        <v>0</v>
      </c>
      <c r="E109" s="480">
        <f>'F5'!E109+'F5.1 (N)'!J58</f>
        <v>0</v>
      </c>
      <c r="F109" s="480">
        <f>'F5'!F109+'F5.1 (N)'!K58</f>
        <v>0</v>
      </c>
      <c r="G109" s="480">
        <f>'F5'!G109+'F5.1 (N)'!L58</f>
        <v>0</v>
      </c>
      <c r="H109" s="482">
        <f t="shared" si="27"/>
        <v>0</v>
      </c>
      <c r="I109" s="493">
        <f t="shared" si="28"/>
        <v>0</v>
      </c>
      <c r="J109" s="497">
        <f>'F5'!J109+'F5.1 (N)'!O58</f>
        <v>0</v>
      </c>
      <c r="K109" s="497">
        <f>'F5'!K109+'F5.1 (N)'!P58</f>
        <v>0</v>
      </c>
      <c r="L109" s="497">
        <f>'F5'!L109+'F5.1 (N)'!Q58</f>
        <v>0</v>
      </c>
      <c r="M109" s="493">
        <f t="shared" si="29"/>
        <v>0</v>
      </c>
      <c r="N109" s="493">
        <f t="shared" si="30"/>
        <v>0</v>
      </c>
      <c r="O109" s="497">
        <f>'F5'!O109+'F5.1 (N)'!T58</f>
        <v>0</v>
      </c>
      <c r="P109" s="497">
        <f>'F5'!P109+'F5.1 (N)'!U58</f>
        <v>0</v>
      </c>
      <c r="Q109" s="497">
        <f>'F5'!Q109+'F5.1 (N)'!V58</f>
        <v>0</v>
      </c>
      <c r="R109" s="493">
        <f t="shared" si="31"/>
        <v>0</v>
      </c>
      <c r="S109" s="493">
        <f t="shared" si="32"/>
        <v>0</v>
      </c>
      <c r="T109" s="497">
        <f>'F5'!T109+'F5.1 (N)'!Y58</f>
        <v>0</v>
      </c>
      <c r="U109" s="497">
        <f>'F5'!U109+'F5.1 (N)'!Z58</f>
        <v>0</v>
      </c>
      <c r="V109" s="497">
        <f>'F5'!V109+'F5.1 (N)'!AA58</f>
        <v>0</v>
      </c>
      <c r="W109" s="493">
        <f t="shared" si="33"/>
        <v>0</v>
      </c>
    </row>
    <row r="110" spans="1:23" x14ac:dyDescent="0.3">
      <c r="A110" s="591"/>
      <c r="B110" s="96">
        <f t="shared" si="34"/>
        <v>16</v>
      </c>
      <c r="C110" s="496" t="s">
        <v>867</v>
      </c>
      <c r="D110" s="482">
        <f t="shared" si="26"/>
        <v>81.107772956889704</v>
      </c>
      <c r="E110" s="480">
        <f>'F5'!E110+'F5.1 (N)'!J59</f>
        <v>0.97135057433400718</v>
      </c>
      <c r="F110" s="480">
        <f>'F5'!F110+'F5.1 (N)'!K59</f>
        <v>0</v>
      </c>
      <c r="G110" s="480">
        <f>'F5'!G110+'F5.1 (N)'!L59</f>
        <v>0</v>
      </c>
      <c r="H110" s="482">
        <f t="shared" si="27"/>
        <v>82.079123531223715</v>
      </c>
      <c r="I110" s="493">
        <f t="shared" si="28"/>
        <v>82.079123531223715</v>
      </c>
      <c r="J110" s="497">
        <f>'F5'!J110+'F5.1 (N)'!O59</f>
        <v>0.97135057433400596</v>
      </c>
      <c r="K110" s="497">
        <f>'F5'!K110+'F5.1 (N)'!P59</f>
        <v>0</v>
      </c>
      <c r="L110" s="497">
        <f>'F5'!L110+'F5.1 (N)'!Q59</f>
        <v>0</v>
      </c>
      <c r="M110" s="493">
        <f t="shared" si="29"/>
        <v>83.050474105557726</v>
      </c>
      <c r="N110" s="493">
        <f t="shared" si="30"/>
        <v>83.050474105557726</v>
      </c>
      <c r="O110" s="497">
        <f>'F5'!O110+'F5.1 (N)'!T59</f>
        <v>0.97135057433400362</v>
      </c>
      <c r="P110" s="497">
        <f>'F5'!P110+'F5.1 (N)'!U59</f>
        <v>0</v>
      </c>
      <c r="Q110" s="497">
        <f>'F5'!Q110+'F5.1 (N)'!V59</f>
        <v>0</v>
      </c>
      <c r="R110" s="493">
        <f t="shared" si="31"/>
        <v>84.021824679891722</v>
      </c>
      <c r="S110" s="493">
        <f t="shared" si="32"/>
        <v>84.021824679891722</v>
      </c>
      <c r="T110" s="497">
        <f>'F5'!T110+'F5.1 (N)'!Y59</f>
        <v>0.97135057433401073</v>
      </c>
      <c r="U110" s="497">
        <f>'F5'!U110+'F5.1 (N)'!Z59</f>
        <v>0</v>
      </c>
      <c r="V110" s="497">
        <f>'F5'!V110+'F5.1 (N)'!AA59</f>
        <v>0</v>
      </c>
      <c r="W110" s="493">
        <f t="shared" si="33"/>
        <v>84.993175254225733</v>
      </c>
    </row>
    <row r="111" spans="1:23" x14ac:dyDescent="0.3">
      <c r="A111" s="591"/>
      <c r="B111" s="96">
        <f t="shared" si="34"/>
        <v>17</v>
      </c>
      <c r="C111" s="496" t="s">
        <v>877</v>
      </c>
      <c r="D111" s="482">
        <f t="shared" si="26"/>
        <v>30.19725049213455</v>
      </c>
      <c r="E111" s="480">
        <f>'F5'!E111+'F5.1 (N)'!J60</f>
        <v>0</v>
      </c>
      <c r="F111" s="480">
        <f>'F5'!F111+'F5.1 (N)'!K60</f>
        <v>0</v>
      </c>
      <c r="G111" s="480">
        <f>'F5'!G111+'F5.1 (N)'!L60</f>
        <v>0</v>
      </c>
      <c r="H111" s="482">
        <f t="shared" si="27"/>
        <v>30.19725049213455</v>
      </c>
      <c r="I111" s="493">
        <f t="shared" si="28"/>
        <v>30.19725049213455</v>
      </c>
      <c r="J111" s="497">
        <f>'F5'!J111+'F5.1 (N)'!O60</f>
        <v>0</v>
      </c>
      <c r="K111" s="497">
        <f>'F5'!K111+'F5.1 (N)'!P60</f>
        <v>0</v>
      </c>
      <c r="L111" s="497">
        <f>'F5'!L111+'F5.1 (N)'!Q60</f>
        <v>0</v>
      </c>
      <c r="M111" s="493">
        <f t="shared" si="29"/>
        <v>30.19725049213455</v>
      </c>
      <c r="N111" s="493">
        <f t="shared" si="30"/>
        <v>30.19725049213455</v>
      </c>
      <c r="O111" s="497">
        <f>'F5'!O111+'F5.1 (N)'!T60</f>
        <v>0</v>
      </c>
      <c r="P111" s="497">
        <f>'F5'!P111+'F5.1 (N)'!U60</f>
        <v>0</v>
      </c>
      <c r="Q111" s="497">
        <f>'F5'!Q111+'F5.1 (N)'!V60</f>
        <v>0</v>
      </c>
      <c r="R111" s="493">
        <f t="shared" si="31"/>
        <v>30.19725049213455</v>
      </c>
      <c r="S111" s="493">
        <f t="shared" si="32"/>
        <v>30.19725049213455</v>
      </c>
      <c r="T111" s="497">
        <f>'F5'!T111+'F5.1 (N)'!Y60</f>
        <v>0</v>
      </c>
      <c r="U111" s="497">
        <f>'F5'!U111+'F5.1 (N)'!Z60</f>
        <v>0</v>
      </c>
      <c r="V111" s="497">
        <f>'F5'!V111+'F5.1 (N)'!AA60</f>
        <v>0</v>
      </c>
      <c r="W111" s="493">
        <f t="shared" si="33"/>
        <v>30.19725049213455</v>
      </c>
    </row>
    <row r="112" spans="1:23" ht="16" x14ac:dyDescent="0.3">
      <c r="B112" s="84"/>
      <c r="C112" s="99" t="s">
        <v>271</v>
      </c>
      <c r="D112" s="484">
        <f t="shared" ref="D112:W112" si="35">SUM(D95:D111)</f>
        <v>246.65303959947181</v>
      </c>
      <c r="E112" s="484">
        <f t="shared" si="35"/>
        <v>13.144779684418344</v>
      </c>
      <c r="F112" s="484">
        <f t="shared" si="35"/>
        <v>0</v>
      </c>
      <c r="G112" s="484">
        <f t="shared" si="35"/>
        <v>0</v>
      </c>
      <c r="H112" s="484">
        <f t="shared" si="35"/>
        <v>259.79781928389019</v>
      </c>
      <c r="I112" s="484">
        <f t="shared" si="35"/>
        <v>259.79781928389019</v>
      </c>
      <c r="J112" s="484">
        <f t="shared" si="35"/>
        <v>14.651214184418341</v>
      </c>
      <c r="K112" s="484">
        <f t="shared" si="35"/>
        <v>0</v>
      </c>
      <c r="L112" s="484">
        <f t="shared" si="35"/>
        <v>0</v>
      </c>
      <c r="M112" s="484">
        <f t="shared" si="35"/>
        <v>274.44903346830853</v>
      </c>
      <c r="N112" s="484">
        <f t="shared" si="35"/>
        <v>274.44903346830853</v>
      </c>
      <c r="O112" s="484">
        <f t="shared" si="35"/>
        <v>16.256572517751671</v>
      </c>
      <c r="P112" s="484">
        <f t="shared" si="35"/>
        <v>0</v>
      </c>
      <c r="Q112" s="484">
        <f t="shared" si="35"/>
        <v>0</v>
      </c>
      <c r="R112" s="484">
        <f t="shared" si="35"/>
        <v>290.70560598606016</v>
      </c>
      <c r="S112" s="484">
        <f t="shared" si="35"/>
        <v>290.70560598606016</v>
      </c>
      <c r="T112" s="484">
        <f t="shared" si="35"/>
        <v>55.014867712215832</v>
      </c>
      <c r="U112" s="484">
        <f t="shared" si="35"/>
        <v>0</v>
      </c>
      <c r="V112" s="484">
        <f t="shared" si="35"/>
        <v>0</v>
      </c>
      <c r="W112" s="484">
        <f t="shared" si="35"/>
        <v>345.72047369827601</v>
      </c>
    </row>
    <row r="113" spans="2:23" ht="16" x14ac:dyDescent="0.3">
      <c r="B113" s="301"/>
      <c r="C113" s="303"/>
      <c r="D113" s="881"/>
      <c r="E113" s="880"/>
      <c r="F113" s="881"/>
      <c r="G113" s="881"/>
      <c r="H113" s="881"/>
    </row>
    <row r="114" spans="2:23" x14ac:dyDescent="0.3">
      <c r="B114" s="1"/>
      <c r="C114" s="1"/>
      <c r="D114" s="1"/>
      <c r="E114" s="1"/>
      <c r="F114" s="1"/>
      <c r="G114" s="1"/>
      <c r="H114" s="1"/>
      <c r="I114" s="1"/>
      <c r="J114" s="1"/>
      <c r="K114" s="1"/>
      <c r="L114" s="1"/>
      <c r="M114" s="1"/>
      <c r="N114" s="1"/>
      <c r="O114" s="1"/>
      <c r="P114" s="1"/>
      <c r="Q114" s="1"/>
      <c r="R114" s="1"/>
    </row>
    <row r="115" spans="2:23" x14ac:dyDescent="0.3">
      <c r="B115" s="665" t="s">
        <v>344</v>
      </c>
      <c r="C115" s="1"/>
      <c r="D115" s="1"/>
      <c r="E115" s="1"/>
      <c r="F115" s="1"/>
      <c r="G115" s="1"/>
      <c r="H115" s="1"/>
      <c r="I115" s="1"/>
      <c r="J115" s="1"/>
      <c r="K115" s="1"/>
      <c r="L115" s="1"/>
      <c r="M115" s="1"/>
      <c r="N115" s="1"/>
      <c r="O115" s="1"/>
      <c r="P115" s="1"/>
      <c r="Q115" s="1"/>
      <c r="R115" s="1"/>
    </row>
    <row r="116" spans="2:23" x14ac:dyDescent="0.3">
      <c r="B116" s="665"/>
      <c r="C116" s="1"/>
      <c r="D116" s="1"/>
      <c r="E116" s="1"/>
      <c r="F116" s="1"/>
      <c r="G116" s="1"/>
      <c r="H116" s="1"/>
      <c r="I116" s="1"/>
      <c r="J116" s="1"/>
      <c r="K116" s="1"/>
      <c r="L116" s="1"/>
      <c r="M116" s="1"/>
      <c r="N116" s="1"/>
      <c r="O116" s="1"/>
      <c r="P116" s="1"/>
      <c r="Q116" s="1"/>
      <c r="R116" s="1"/>
    </row>
    <row r="117" spans="2:23" x14ac:dyDescent="0.3">
      <c r="B117" s="1"/>
      <c r="C117" s="1"/>
      <c r="D117" s="8"/>
      <c r="E117" s="8"/>
      <c r="F117" s="8"/>
      <c r="G117" s="8"/>
      <c r="H117" s="8"/>
      <c r="I117" s="1"/>
      <c r="J117" s="42"/>
      <c r="K117" s="1"/>
      <c r="L117" s="1"/>
      <c r="M117" s="296" t="s">
        <v>10</v>
      </c>
      <c r="O117" s="1"/>
      <c r="P117" s="1"/>
      <c r="Q117" s="1"/>
    </row>
    <row r="118" spans="2:23" ht="15" customHeight="1" x14ac:dyDescent="0.3">
      <c r="B118" s="1404" t="s">
        <v>343</v>
      </c>
      <c r="C118" s="1404" t="s">
        <v>37</v>
      </c>
      <c r="D118" s="1512" t="s">
        <v>519</v>
      </c>
      <c r="E118" s="1513"/>
      <c r="F118" s="1513"/>
      <c r="G118" s="1513"/>
      <c r="H118" s="1514"/>
      <c r="I118" s="1515" t="s">
        <v>520</v>
      </c>
      <c r="J118" s="1515"/>
      <c r="K118" s="1515"/>
      <c r="L118" s="1515"/>
      <c r="M118" s="1515"/>
      <c r="N118" s="1511" t="s">
        <v>521</v>
      </c>
      <c r="O118" s="1511"/>
      <c r="P118" s="1511"/>
      <c r="Q118" s="1511"/>
      <c r="R118" s="1511"/>
      <c r="S118" s="1511" t="s">
        <v>913</v>
      </c>
      <c r="T118" s="1511"/>
      <c r="U118" s="1511"/>
      <c r="V118" s="1511"/>
      <c r="W118" s="1511"/>
    </row>
    <row r="119" spans="2:23" x14ac:dyDescent="0.3">
      <c r="B119" s="1404"/>
      <c r="C119" s="1404"/>
      <c r="D119" s="1517" t="s">
        <v>7</v>
      </c>
      <c r="E119" s="1518"/>
      <c r="F119" s="1518"/>
      <c r="G119" s="1518"/>
      <c r="H119" s="1518"/>
      <c r="I119" s="1517" t="s">
        <v>7</v>
      </c>
      <c r="J119" s="1518"/>
      <c r="K119" s="1518"/>
      <c r="L119" s="1518"/>
      <c r="M119" s="1518"/>
      <c r="N119" s="1515" t="s">
        <v>12</v>
      </c>
      <c r="O119" s="1516"/>
      <c r="P119" s="1516"/>
      <c r="Q119" s="1516"/>
      <c r="R119" s="1516"/>
      <c r="S119" s="1515" t="s">
        <v>21</v>
      </c>
      <c r="T119" s="1516"/>
      <c r="U119" s="1516"/>
      <c r="V119" s="1516"/>
      <c r="W119" s="1516"/>
    </row>
    <row r="120" spans="2:23" ht="42" x14ac:dyDescent="0.3">
      <c r="B120" s="1404"/>
      <c r="C120" s="1404"/>
      <c r="D120" s="666" t="s">
        <v>267</v>
      </c>
      <c r="E120" s="666" t="s">
        <v>268</v>
      </c>
      <c r="F120" s="302" t="s">
        <v>274</v>
      </c>
      <c r="G120" s="664" t="s">
        <v>601</v>
      </c>
      <c r="H120" s="666" t="s">
        <v>270</v>
      </c>
      <c r="I120" s="666" t="s">
        <v>267</v>
      </c>
      <c r="J120" s="666" t="s">
        <v>268</v>
      </c>
      <c r="K120" s="302" t="s">
        <v>274</v>
      </c>
      <c r="L120" s="664" t="s">
        <v>601</v>
      </c>
      <c r="M120" s="666" t="s">
        <v>270</v>
      </c>
      <c r="N120" s="666" t="s">
        <v>267</v>
      </c>
      <c r="O120" s="666" t="s">
        <v>268</v>
      </c>
      <c r="P120" s="302" t="s">
        <v>274</v>
      </c>
      <c r="Q120" s="664" t="s">
        <v>601</v>
      </c>
      <c r="R120" s="666" t="s">
        <v>270</v>
      </c>
      <c r="S120" s="666" t="s">
        <v>267</v>
      </c>
      <c r="T120" s="666" t="s">
        <v>268</v>
      </c>
      <c r="U120" s="302" t="s">
        <v>274</v>
      </c>
      <c r="V120" s="664" t="s">
        <v>601</v>
      </c>
      <c r="W120" s="666" t="s">
        <v>270</v>
      </c>
    </row>
    <row r="121" spans="2:23" ht="28" x14ac:dyDescent="0.3">
      <c r="B121" s="297"/>
      <c r="C121" s="297"/>
      <c r="D121" s="297" t="s">
        <v>81</v>
      </c>
      <c r="E121" s="297" t="s">
        <v>82</v>
      </c>
      <c r="F121" s="297" t="s">
        <v>472</v>
      </c>
      <c r="G121" s="297" t="s">
        <v>397</v>
      </c>
      <c r="H121" s="297" t="s">
        <v>602</v>
      </c>
      <c r="I121" s="297" t="s">
        <v>414</v>
      </c>
      <c r="J121" s="297" t="s">
        <v>522</v>
      </c>
      <c r="K121" s="297" t="s">
        <v>415</v>
      </c>
      <c r="L121" s="297" t="s">
        <v>416</v>
      </c>
      <c r="M121" s="297" t="s">
        <v>669</v>
      </c>
      <c r="N121" s="297" t="s">
        <v>609</v>
      </c>
      <c r="O121" s="297" t="s">
        <v>610</v>
      </c>
      <c r="P121" s="297" t="s">
        <v>611</v>
      </c>
      <c r="Q121" s="297" t="s">
        <v>673</v>
      </c>
      <c r="R121" s="297" t="s">
        <v>674</v>
      </c>
      <c r="S121" s="297" t="s">
        <v>675</v>
      </c>
      <c r="T121" s="297" t="s">
        <v>676</v>
      </c>
      <c r="U121" s="297" t="s">
        <v>677</v>
      </c>
      <c r="V121" s="297" t="s">
        <v>678</v>
      </c>
      <c r="W121" s="297" t="s">
        <v>679</v>
      </c>
    </row>
    <row r="122" spans="2:23" x14ac:dyDescent="0.3">
      <c r="B122" s="96">
        <v>1</v>
      </c>
      <c r="C122" s="637" t="s">
        <v>860</v>
      </c>
      <c r="D122" s="480">
        <f>D14-D68</f>
        <v>5.9177958652003692E-4</v>
      </c>
      <c r="E122" s="480">
        <f>E14-E68</f>
        <v>0</v>
      </c>
      <c r="F122" s="480">
        <f>F14-F68</f>
        <v>0</v>
      </c>
      <c r="G122" s="480">
        <f>G14-G68</f>
        <v>0</v>
      </c>
      <c r="H122" s="480">
        <f>D122+E122-F122-G122</f>
        <v>5.9177958652003692E-4</v>
      </c>
      <c r="I122" s="480">
        <f t="shared" ref="I122:L137" si="36">I14-I68</f>
        <v>5.9177958652003692E-4</v>
      </c>
      <c r="J122" s="480">
        <f t="shared" si="36"/>
        <v>0</v>
      </c>
      <c r="K122" s="480">
        <f t="shared" si="36"/>
        <v>0</v>
      </c>
      <c r="L122" s="480">
        <f t="shared" si="36"/>
        <v>0</v>
      </c>
      <c r="M122" s="482">
        <f>I122+J122-K122-L122</f>
        <v>5.9177958652003692E-4</v>
      </c>
      <c r="N122" s="480">
        <f t="shared" ref="N122:Q137" si="37">N14-N68</f>
        <v>5.9177958652003692E-4</v>
      </c>
      <c r="O122" s="480">
        <f t="shared" si="37"/>
        <v>0</v>
      </c>
      <c r="P122" s="480">
        <f t="shared" si="37"/>
        <v>0</v>
      </c>
      <c r="Q122" s="480">
        <f t="shared" si="37"/>
        <v>0</v>
      </c>
      <c r="R122" s="480">
        <f>N122+O122-P122-Q122</f>
        <v>5.9177958652003692E-4</v>
      </c>
      <c r="S122" s="480">
        <f t="shared" ref="S122:V137" si="38">S14-S68</f>
        <v>0</v>
      </c>
      <c r="T122" s="480">
        <f t="shared" si="38"/>
        <v>0</v>
      </c>
      <c r="U122" s="480">
        <f t="shared" si="38"/>
        <v>0</v>
      </c>
      <c r="V122" s="480">
        <f t="shared" si="38"/>
        <v>0</v>
      </c>
      <c r="W122" s="482">
        <f>S122+T122-U122-V122</f>
        <v>0</v>
      </c>
    </row>
    <row r="123" spans="2:23" x14ac:dyDescent="0.3">
      <c r="B123" s="96">
        <f>B122+1</f>
        <v>2</v>
      </c>
      <c r="C123" s="637" t="s">
        <v>255</v>
      </c>
      <c r="D123" s="480">
        <f t="shared" ref="D123:G138" si="39">D15-D69</f>
        <v>7.071672146498841</v>
      </c>
      <c r="E123" s="480">
        <f t="shared" si="39"/>
        <v>-0.61181959232830962</v>
      </c>
      <c r="F123" s="480">
        <f t="shared" si="39"/>
        <v>0</v>
      </c>
      <c r="G123" s="480">
        <f t="shared" si="39"/>
        <v>0</v>
      </c>
      <c r="H123" s="480">
        <f t="shared" ref="H123:H138" si="40">D123+E123-F123-G123</f>
        <v>6.4598525541705314</v>
      </c>
      <c r="I123" s="480">
        <f t="shared" si="36"/>
        <v>6.4598525541705314</v>
      </c>
      <c r="J123" s="480">
        <f t="shared" si="36"/>
        <v>0.29524594724096537</v>
      </c>
      <c r="K123" s="480">
        <f t="shared" si="36"/>
        <v>0</v>
      </c>
      <c r="L123" s="480">
        <f t="shared" si="36"/>
        <v>0</v>
      </c>
      <c r="M123" s="482">
        <f t="shared" ref="M123:M138" si="41">I123+J123-K123-L123</f>
        <v>6.7550985014114966</v>
      </c>
      <c r="N123" s="480">
        <f t="shared" si="37"/>
        <v>6.7550985014114957</v>
      </c>
      <c r="O123" s="480">
        <f t="shared" si="37"/>
        <v>-0.44475405275903412</v>
      </c>
      <c r="P123" s="480">
        <f t="shared" si="37"/>
        <v>0</v>
      </c>
      <c r="Q123" s="480">
        <f t="shared" si="37"/>
        <v>0</v>
      </c>
      <c r="R123" s="480">
        <f t="shared" ref="R123:R138" si="42">N123+O123-P123-Q123</f>
        <v>6.3103444486524616</v>
      </c>
      <c r="S123" s="480">
        <f t="shared" si="38"/>
        <v>6.3103444486524651</v>
      </c>
      <c r="T123" s="878">
        <f t="shared" si="38"/>
        <v>-0.44475405275903485</v>
      </c>
      <c r="U123" s="480">
        <f t="shared" si="38"/>
        <v>0</v>
      </c>
      <c r="V123" s="480">
        <f t="shared" si="38"/>
        <v>0</v>
      </c>
      <c r="W123" s="482">
        <f t="shared" ref="W123:W138" si="43">S123+T123-U123-V123</f>
        <v>5.8655903958934301</v>
      </c>
    </row>
    <row r="124" spans="2:23" x14ac:dyDescent="0.3">
      <c r="B124" s="96">
        <f t="shared" ref="B124:B138" si="44">B123+1</f>
        <v>3</v>
      </c>
      <c r="C124" s="637" t="s">
        <v>861</v>
      </c>
      <c r="D124" s="480">
        <f t="shared" si="39"/>
        <v>0</v>
      </c>
      <c r="E124" s="480">
        <f t="shared" si="39"/>
        <v>0</v>
      </c>
      <c r="F124" s="480">
        <f t="shared" si="39"/>
        <v>0</v>
      </c>
      <c r="G124" s="480">
        <f t="shared" si="39"/>
        <v>0</v>
      </c>
      <c r="H124" s="480">
        <f t="shared" si="40"/>
        <v>0</v>
      </c>
      <c r="I124" s="480">
        <f t="shared" si="36"/>
        <v>0</v>
      </c>
      <c r="J124" s="480">
        <f t="shared" si="36"/>
        <v>0</v>
      </c>
      <c r="K124" s="480">
        <f t="shared" si="36"/>
        <v>0</v>
      </c>
      <c r="L124" s="480">
        <f t="shared" si="36"/>
        <v>0</v>
      </c>
      <c r="M124" s="482">
        <f t="shared" si="41"/>
        <v>0</v>
      </c>
      <c r="N124" s="480">
        <f t="shared" si="37"/>
        <v>0</v>
      </c>
      <c r="O124" s="480">
        <f t="shared" si="37"/>
        <v>0</v>
      </c>
      <c r="P124" s="480">
        <f t="shared" si="37"/>
        <v>0</v>
      </c>
      <c r="Q124" s="480">
        <f t="shared" si="37"/>
        <v>0</v>
      </c>
      <c r="R124" s="480">
        <f t="shared" si="42"/>
        <v>0</v>
      </c>
      <c r="S124" s="480">
        <f t="shared" si="38"/>
        <v>0</v>
      </c>
      <c r="T124" s="480">
        <f t="shared" si="38"/>
        <v>0</v>
      </c>
      <c r="U124" s="480">
        <f t="shared" si="38"/>
        <v>0</v>
      </c>
      <c r="V124" s="480">
        <f t="shared" si="38"/>
        <v>0</v>
      </c>
      <c r="W124" s="482">
        <f t="shared" si="43"/>
        <v>0</v>
      </c>
    </row>
    <row r="125" spans="2:23" x14ac:dyDescent="0.3">
      <c r="B125" s="96">
        <f t="shared" si="44"/>
        <v>4</v>
      </c>
      <c r="C125" s="637" t="s">
        <v>862</v>
      </c>
      <c r="D125" s="480">
        <f t="shared" si="39"/>
        <v>0.60289614258666635</v>
      </c>
      <c r="E125" s="480">
        <f t="shared" si="39"/>
        <v>-6.8482059766884346E-2</v>
      </c>
      <c r="F125" s="480">
        <f t="shared" si="39"/>
        <v>0</v>
      </c>
      <c r="G125" s="480">
        <f t="shared" si="39"/>
        <v>0</v>
      </c>
      <c r="H125" s="480">
        <f t="shared" si="40"/>
        <v>0.53441408281978198</v>
      </c>
      <c r="I125" s="480">
        <f t="shared" si="36"/>
        <v>0.53441408281978209</v>
      </c>
      <c r="J125" s="480">
        <f t="shared" si="36"/>
        <v>3.6205594744988145</v>
      </c>
      <c r="K125" s="480">
        <f t="shared" si="36"/>
        <v>0</v>
      </c>
      <c r="L125" s="480">
        <f t="shared" si="36"/>
        <v>0</v>
      </c>
      <c r="M125" s="482">
        <f t="shared" si="41"/>
        <v>4.1549735573185966</v>
      </c>
      <c r="N125" s="480">
        <f t="shared" si="37"/>
        <v>4.1549735573185966</v>
      </c>
      <c r="O125" s="480">
        <f t="shared" si="37"/>
        <v>-0.34134452550118527</v>
      </c>
      <c r="P125" s="480">
        <f t="shared" si="37"/>
        <v>0</v>
      </c>
      <c r="Q125" s="480">
        <f t="shared" si="37"/>
        <v>0</v>
      </c>
      <c r="R125" s="480">
        <f t="shared" si="42"/>
        <v>3.8136290318174115</v>
      </c>
      <c r="S125" s="480">
        <f t="shared" si="38"/>
        <v>3.8136290318174115</v>
      </c>
      <c r="T125" s="480">
        <f t="shared" si="38"/>
        <v>-0.34134452550118527</v>
      </c>
      <c r="U125" s="480">
        <f t="shared" si="38"/>
        <v>0</v>
      </c>
      <c r="V125" s="480">
        <f t="shared" si="38"/>
        <v>0</v>
      </c>
      <c r="W125" s="482">
        <f t="shared" si="43"/>
        <v>3.4722845063162264</v>
      </c>
    </row>
    <row r="126" spans="2:23" x14ac:dyDescent="0.3">
      <c r="B126" s="96">
        <f t="shared" si="44"/>
        <v>5</v>
      </c>
      <c r="C126" s="637" t="s">
        <v>863</v>
      </c>
      <c r="D126" s="480">
        <f t="shared" si="39"/>
        <v>7.602088309169905</v>
      </c>
      <c r="E126" s="480">
        <f t="shared" si="39"/>
        <v>-0.33279919161041427</v>
      </c>
      <c r="F126" s="480">
        <f t="shared" si="39"/>
        <v>0</v>
      </c>
      <c r="G126" s="480">
        <f t="shared" si="39"/>
        <v>0</v>
      </c>
      <c r="H126" s="480">
        <f t="shared" si="40"/>
        <v>7.2692891175594907</v>
      </c>
      <c r="I126" s="480">
        <f t="shared" si="36"/>
        <v>7.2692891175594907</v>
      </c>
      <c r="J126" s="480">
        <f t="shared" si="36"/>
        <v>-0.2443021916104143</v>
      </c>
      <c r="K126" s="480">
        <f t="shared" si="36"/>
        <v>0</v>
      </c>
      <c r="L126" s="480">
        <f t="shared" si="36"/>
        <v>0</v>
      </c>
      <c r="M126" s="482">
        <f t="shared" si="41"/>
        <v>7.0249869259490767</v>
      </c>
      <c r="N126" s="480">
        <f t="shared" si="37"/>
        <v>7.0249869259490758</v>
      </c>
      <c r="O126" s="480">
        <f t="shared" si="37"/>
        <v>-0.33580519161041428</v>
      </c>
      <c r="P126" s="480">
        <f t="shared" si="37"/>
        <v>0</v>
      </c>
      <c r="Q126" s="480">
        <f t="shared" si="37"/>
        <v>0</v>
      </c>
      <c r="R126" s="480">
        <f t="shared" si="42"/>
        <v>6.6891817343386615</v>
      </c>
      <c r="S126" s="480">
        <f t="shared" si="38"/>
        <v>6.6891817343386624</v>
      </c>
      <c r="T126" s="480">
        <f t="shared" si="38"/>
        <v>-0.33580519161041428</v>
      </c>
      <c r="U126" s="480">
        <f t="shared" si="38"/>
        <v>0</v>
      </c>
      <c r="V126" s="480">
        <f t="shared" si="38"/>
        <v>0</v>
      </c>
      <c r="W126" s="482">
        <f t="shared" si="43"/>
        <v>6.353376542728248</v>
      </c>
    </row>
    <row r="127" spans="2:23" x14ac:dyDescent="0.3">
      <c r="B127" s="96">
        <f t="shared" si="44"/>
        <v>6</v>
      </c>
      <c r="C127" s="637" t="s">
        <v>254</v>
      </c>
      <c r="D127" s="480">
        <f t="shared" si="39"/>
        <v>26.025254977660701</v>
      </c>
      <c r="E127" s="480">
        <f t="shared" si="39"/>
        <v>3.3544171974160797</v>
      </c>
      <c r="F127" s="480">
        <f t="shared" si="39"/>
        <v>0</v>
      </c>
      <c r="G127" s="480">
        <f t="shared" si="39"/>
        <v>0</v>
      </c>
      <c r="H127" s="480">
        <f t="shared" si="40"/>
        <v>29.379672175076781</v>
      </c>
      <c r="I127" s="480">
        <f t="shared" si="36"/>
        <v>29.379672175076777</v>
      </c>
      <c r="J127" s="480">
        <f t="shared" si="36"/>
        <v>1.0518098270949032</v>
      </c>
      <c r="K127" s="480">
        <f t="shared" si="36"/>
        <v>0</v>
      </c>
      <c r="L127" s="480">
        <f t="shared" si="36"/>
        <v>0</v>
      </c>
      <c r="M127" s="482">
        <f t="shared" si="41"/>
        <v>30.431482002171681</v>
      </c>
      <c r="N127" s="480">
        <f t="shared" si="37"/>
        <v>30.431482002171677</v>
      </c>
      <c r="O127" s="480">
        <f t="shared" si="37"/>
        <v>52.003739970616699</v>
      </c>
      <c r="P127" s="480">
        <f t="shared" si="37"/>
        <v>0</v>
      </c>
      <c r="Q127" s="480">
        <f t="shared" si="37"/>
        <v>0</v>
      </c>
      <c r="R127" s="480">
        <f t="shared" si="42"/>
        <v>82.435221972788383</v>
      </c>
      <c r="S127" s="480">
        <f t="shared" si="38"/>
        <v>82.435221972788383</v>
      </c>
      <c r="T127" s="480">
        <f t="shared" si="38"/>
        <v>23.602244637283363</v>
      </c>
      <c r="U127" s="480">
        <f t="shared" si="38"/>
        <v>0</v>
      </c>
      <c r="V127" s="480">
        <f t="shared" si="38"/>
        <v>0</v>
      </c>
      <c r="W127" s="482">
        <f t="shared" si="43"/>
        <v>106.03746661007175</v>
      </c>
    </row>
    <row r="128" spans="2:23" x14ac:dyDescent="0.3">
      <c r="B128" s="96">
        <f t="shared" si="44"/>
        <v>7</v>
      </c>
      <c r="C128" s="637" t="s">
        <v>864</v>
      </c>
      <c r="D128" s="480">
        <f t="shared" si="39"/>
        <v>0</v>
      </c>
      <c r="E128" s="480">
        <f t="shared" si="39"/>
        <v>0</v>
      </c>
      <c r="F128" s="480">
        <f t="shared" si="39"/>
        <v>0</v>
      </c>
      <c r="G128" s="480">
        <f t="shared" si="39"/>
        <v>0</v>
      </c>
      <c r="H128" s="480">
        <f t="shared" si="40"/>
        <v>0</v>
      </c>
      <c r="I128" s="480">
        <f t="shared" si="36"/>
        <v>0</v>
      </c>
      <c r="J128" s="480">
        <f t="shared" si="36"/>
        <v>0</v>
      </c>
      <c r="K128" s="480">
        <f t="shared" si="36"/>
        <v>0</v>
      </c>
      <c r="L128" s="480">
        <f t="shared" si="36"/>
        <v>0</v>
      </c>
      <c r="M128" s="482">
        <f t="shared" si="41"/>
        <v>0</v>
      </c>
      <c r="N128" s="480">
        <f t="shared" si="37"/>
        <v>0</v>
      </c>
      <c r="O128" s="480">
        <f t="shared" si="37"/>
        <v>0</v>
      </c>
      <c r="P128" s="480">
        <f t="shared" si="37"/>
        <v>0</v>
      </c>
      <c r="Q128" s="480">
        <f t="shared" si="37"/>
        <v>0</v>
      </c>
      <c r="R128" s="480">
        <f t="shared" si="42"/>
        <v>0</v>
      </c>
      <c r="S128" s="480">
        <f t="shared" si="38"/>
        <v>0</v>
      </c>
      <c r="T128" s="480">
        <f t="shared" si="38"/>
        <v>0</v>
      </c>
      <c r="U128" s="480">
        <f t="shared" si="38"/>
        <v>0</v>
      </c>
      <c r="V128" s="480">
        <f t="shared" si="38"/>
        <v>0</v>
      </c>
      <c r="W128" s="482">
        <f t="shared" si="43"/>
        <v>0</v>
      </c>
    </row>
    <row r="129" spans="2:33" x14ac:dyDescent="0.3">
      <c r="B129" s="96">
        <f t="shared" si="44"/>
        <v>8</v>
      </c>
      <c r="C129" s="637" t="s">
        <v>865</v>
      </c>
      <c r="D129" s="480">
        <f t="shared" si="39"/>
        <v>0</v>
      </c>
      <c r="E129" s="480">
        <f t="shared" si="39"/>
        <v>0</v>
      </c>
      <c r="F129" s="480">
        <f t="shared" si="39"/>
        <v>0</v>
      </c>
      <c r="G129" s="480">
        <f t="shared" si="39"/>
        <v>0</v>
      </c>
      <c r="H129" s="480">
        <f t="shared" si="40"/>
        <v>0</v>
      </c>
      <c r="I129" s="480">
        <f t="shared" si="36"/>
        <v>0</v>
      </c>
      <c r="J129" s="480">
        <f t="shared" si="36"/>
        <v>0</v>
      </c>
      <c r="K129" s="480">
        <f t="shared" si="36"/>
        <v>0</v>
      </c>
      <c r="L129" s="480">
        <f t="shared" si="36"/>
        <v>0</v>
      </c>
      <c r="M129" s="482">
        <f t="shared" si="41"/>
        <v>0</v>
      </c>
      <c r="N129" s="480">
        <f t="shared" si="37"/>
        <v>0</v>
      </c>
      <c r="O129" s="480">
        <f t="shared" si="37"/>
        <v>0</v>
      </c>
      <c r="P129" s="480">
        <f t="shared" si="37"/>
        <v>0</v>
      </c>
      <c r="Q129" s="480">
        <f t="shared" si="37"/>
        <v>0</v>
      </c>
      <c r="R129" s="480">
        <f t="shared" si="42"/>
        <v>0</v>
      </c>
      <c r="S129" s="480">
        <f t="shared" si="38"/>
        <v>0</v>
      </c>
      <c r="T129" s="480">
        <f t="shared" si="38"/>
        <v>0</v>
      </c>
      <c r="U129" s="480">
        <f t="shared" si="38"/>
        <v>0</v>
      </c>
      <c r="V129" s="480">
        <f t="shared" si="38"/>
        <v>0</v>
      </c>
      <c r="W129" s="482">
        <f t="shared" si="43"/>
        <v>0</v>
      </c>
    </row>
    <row r="130" spans="2:33" x14ac:dyDescent="0.3">
      <c r="B130" s="96">
        <f t="shared" si="44"/>
        <v>9</v>
      </c>
      <c r="C130" s="637" t="s">
        <v>866</v>
      </c>
      <c r="D130" s="480">
        <f t="shared" si="39"/>
        <v>8.2628011288296166E-2</v>
      </c>
      <c r="E130" s="480">
        <f t="shared" si="39"/>
        <v>-5.8983428457471069E-3</v>
      </c>
      <c r="F130" s="480">
        <f t="shared" si="39"/>
        <v>0</v>
      </c>
      <c r="G130" s="480">
        <f t="shared" si="39"/>
        <v>0</v>
      </c>
      <c r="H130" s="480">
        <f t="shared" si="40"/>
        <v>7.6729668442549054E-2</v>
      </c>
      <c r="I130" s="480">
        <f t="shared" si="36"/>
        <v>7.6729668442549082E-2</v>
      </c>
      <c r="J130" s="480">
        <f t="shared" si="36"/>
        <v>-3.3704816261412068E-3</v>
      </c>
      <c r="K130" s="480">
        <f t="shared" si="36"/>
        <v>0</v>
      </c>
      <c r="L130" s="480">
        <f t="shared" si="36"/>
        <v>0</v>
      </c>
      <c r="M130" s="482">
        <f t="shared" si="41"/>
        <v>7.3359186816407879E-2</v>
      </c>
      <c r="N130" s="480">
        <f t="shared" si="37"/>
        <v>7.3359186816407851E-2</v>
      </c>
      <c r="O130" s="480">
        <f t="shared" si="37"/>
        <v>-3.3704816261412029E-3</v>
      </c>
      <c r="P130" s="480">
        <f t="shared" si="37"/>
        <v>0</v>
      </c>
      <c r="Q130" s="480">
        <f t="shared" si="37"/>
        <v>0</v>
      </c>
      <c r="R130" s="480">
        <f t="shared" si="42"/>
        <v>6.9988705190266648E-2</v>
      </c>
      <c r="S130" s="480">
        <f t="shared" si="38"/>
        <v>6.9988705190266676E-2</v>
      </c>
      <c r="T130" s="480">
        <f t="shared" si="38"/>
        <v>-3.3704816261412086E-3</v>
      </c>
      <c r="U130" s="480">
        <f t="shared" si="38"/>
        <v>0</v>
      </c>
      <c r="V130" s="480">
        <f t="shared" si="38"/>
        <v>0</v>
      </c>
      <c r="W130" s="482">
        <f t="shared" si="43"/>
        <v>6.6618223564125473E-2</v>
      </c>
    </row>
    <row r="131" spans="2:33" x14ac:dyDescent="0.3">
      <c r="B131" s="96">
        <f t="shared" si="44"/>
        <v>10</v>
      </c>
      <c r="C131" s="637" t="s">
        <v>258</v>
      </c>
      <c r="D131" s="480">
        <f t="shared" si="39"/>
        <v>0.42060577698936319</v>
      </c>
      <c r="E131" s="480">
        <f t="shared" si="39"/>
        <v>1.7164926187037861</v>
      </c>
      <c r="F131" s="480">
        <f t="shared" si="39"/>
        <v>0</v>
      </c>
      <c r="G131" s="480">
        <f t="shared" si="39"/>
        <v>0</v>
      </c>
      <c r="H131" s="480">
        <f t="shared" si="40"/>
        <v>2.1370983956931493</v>
      </c>
      <c r="I131" s="480">
        <f t="shared" si="36"/>
        <v>2.1370983956931493</v>
      </c>
      <c r="J131" s="480">
        <f t="shared" si="36"/>
        <v>-0.37850738129621381</v>
      </c>
      <c r="K131" s="480">
        <f t="shared" si="36"/>
        <v>0</v>
      </c>
      <c r="L131" s="480">
        <f t="shared" si="36"/>
        <v>0</v>
      </c>
      <c r="M131" s="482">
        <f t="shared" si="41"/>
        <v>1.7585910143969354</v>
      </c>
      <c r="N131" s="480">
        <f t="shared" si="37"/>
        <v>1.7585910143969357</v>
      </c>
      <c r="O131" s="480">
        <f t="shared" si="37"/>
        <v>-0.37850738129621381</v>
      </c>
      <c r="P131" s="480">
        <f t="shared" si="37"/>
        <v>0</v>
      </c>
      <c r="Q131" s="480">
        <f t="shared" si="37"/>
        <v>0</v>
      </c>
      <c r="R131" s="480">
        <f t="shared" si="42"/>
        <v>1.3800836331007218</v>
      </c>
      <c r="S131" s="480">
        <f t="shared" si="38"/>
        <v>1.380083633100722</v>
      </c>
      <c r="T131" s="480">
        <f t="shared" si="38"/>
        <v>-0.19633096213673101</v>
      </c>
      <c r="U131" s="480">
        <f t="shared" si="38"/>
        <v>0</v>
      </c>
      <c r="V131" s="480">
        <f t="shared" si="38"/>
        <v>0</v>
      </c>
      <c r="W131" s="482">
        <f t="shared" si="43"/>
        <v>1.1837526709639909</v>
      </c>
    </row>
    <row r="132" spans="2:33" x14ac:dyDescent="0.3">
      <c r="B132" s="96">
        <f t="shared" si="44"/>
        <v>11</v>
      </c>
      <c r="C132" s="637" t="s">
        <v>259</v>
      </c>
      <c r="D132" s="480">
        <f t="shared" si="39"/>
        <v>0.15121092141729608</v>
      </c>
      <c r="E132" s="480">
        <f t="shared" si="39"/>
        <v>0.02</v>
      </c>
      <c r="F132" s="480">
        <f t="shared" si="39"/>
        <v>0</v>
      </c>
      <c r="G132" s="480">
        <f t="shared" si="39"/>
        <v>0</v>
      </c>
      <c r="H132" s="480">
        <f t="shared" si="40"/>
        <v>0.17121092141729607</v>
      </c>
      <c r="I132" s="480">
        <f t="shared" si="36"/>
        <v>0.1712109214172961</v>
      </c>
      <c r="J132" s="480">
        <f t="shared" si="36"/>
        <v>8.7383929694487814E-2</v>
      </c>
      <c r="K132" s="480">
        <f t="shared" si="36"/>
        <v>0</v>
      </c>
      <c r="L132" s="480">
        <f t="shared" si="36"/>
        <v>0</v>
      </c>
      <c r="M132" s="482">
        <f t="shared" si="41"/>
        <v>0.25859485111178393</v>
      </c>
      <c r="N132" s="480">
        <f t="shared" si="37"/>
        <v>0.25859485111178371</v>
      </c>
      <c r="O132" s="480">
        <f t="shared" si="37"/>
        <v>-2.6160703055121783E-3</v>
      </c>
      <c r="P132" s="480">
        <f t="shared" si="37"/>
        <v>0</v>
      </c>
      <c r="Q132" s="480">
        <f t="shared" si="37"/>
        <v>0</v>
      </c>
      <c r="R132" s="480">
        <f t="shared" si="42"/>
        <v>0.25597878080627151</v>
      </c>
      <c r="S132" s="480">
        <f t="shared" si="38"/>
        <v>0.25597878080627146</v>
      </c>
      <c r="T132" s="480">
        <f t="shared" si="38"/>
        <v>-2.6160703055121636E-3</v>
      </c>
      <c r="U132" s="480">
        <f t="shared" si="38"/>
        <v>0</v>
      </c>
      <c r="V132" s="480">
        <f t="shared" si="38"/>
        <v>0</v>
      </c>
      <c r="W132" s="482">
        <f t="shared" si="43"/>
        <v>0.25336271050075931</v>
      </c>
    </row>
    <row r="133" spans="2:33" x14ac:dyDescent="0.3">
      <c r="B133" s="96">
        <f t="shared" si="44"/>
        <v>12</v>
      </c>
      <c r="C133" s="637" t="s">
        <v>260</v>
      </c>
      <c r="D133" s="480">
        <f t="shared" si="39"/>
        <v>1.2731078313839139</v>
      </c>
      <c r="E133" s="480">
        <f t="shared" si="39"/>
        <v>5.082318271635522E-3</v>
      </c>
      <c r="F133" s="480">
        <f t="shared" si="39"/>
        <v>0</v>
      </c>
      <c r="G133" s="480">
        <f t="shared" si="39"/>
        <v>0</v>
      </c>
      <c r="H133" s="480">
        <f t="shared" si="40"/>
        <v>1.2781901496555494</v>
      </c>
      <c r="I133" s="480">
        <f t="shared" si="36"/>
        <v>1.2781901496555497</v>
      </c>
      <c r="J133" s="480">
        <f t="shared" si="36"/>
        <v>0.10989031827163551</v>
      </c>
      <c r="K133" s="480">
        <f t="shared" si="36"/>
        <v>0</v>
      </c>
      <c r="L133" s="480">
        <f t="shared" si="36"/>
        <v>0</v>
      </c>
      <c r="M133" s="482">
        <f t="shared" si="41"/>
        <v>1.3880804679271852</v>
      </c>
      <c r="N133" s="480">
        <f t="shared" si="37"/>
        <v>1.388080467927185</v>
      </c>
      <c r="O133" s="480">
        <f t="shared" si="37"/>
        <v>-0.19960468172836449</v>
      </c>
      <c r="P133" s="480">
        <f t="shared" si="37"/>
        <v>0</v>
      </c>
      <c r="Q133" s="480">
        <f t="shared" si="37"/>
        <v>0</v>
      </c>
      <c r="R133" s="480">
        <f t="shared" si="42"/>
        <v>1.1884757861988204</v>
      </c>
      <c r="S133" s="480">
        <f t="shared" si="38"/>
        <v>1.1884757861988204</v>
      </c>
      <c r="T133" s="480">
        <f t="shared" si="38"/>
        <v>-0.19960468172836449</v>
      </c>
      <c r="U133" s="480">
        <f t="shared" si="38"/>
        <v>0</v>
      </c>
      <c r="V133" s="480">
        <f t="shared" si="38"/>
        <v>0</v>
      </c>
      <c r="W133" s="482">
        <f t="shared" si="43"/>
        <v>0.9888711044704559</v>
      </c>
    </row>
    <row r="134" spans="2:33" x14ac:dyDescent="0.3">
      <c r="B134" s="96">
        <f t="shared" si="44"/>
        <v>13</v>
      </c>
      <c r="C134" s="496" t="s">
        <v>874</v>
      </c>
      <c r="D134" s="480">
        <f t="shared" si="39"/>
        <v>0</v>
      </c>
      <c r="E134" s="480">
        <f t="shared" si="39"/>
        <v>0</v>
      </c>
      <c r="F134" s="480">
        <f t="shared" si="39"/>
        <v>0</v>
      </c>
      <c r="G134" s="480">
        <f t="shared" si="39"/>
        <v>0</v>
      </c>
      <c r="H134" s="480">
        <f t="shared" si="40"/>
        <v>0</v>
      </c>
      <c r="I134" s="480">
        <f t="shared" si="36"/>
        <v>0</v>
      </c>
      <c r="J134" s="480">
        <f t="shared" si="36"/>
        <v>0</v>
      </c>
      <c r="K134" s="480">
        <f t="shared" si="36"/>
        <v>0</v>
      </c>
      <c r="L134" s="480">
        <f t="shared" si="36"/>
        <v>0</v>
      </c>
      <c r="M134" s="482">
        <f t="shared" si="41"/>
        <v>0</v>
      </c>
      <c r="N134" s="480">
        <f t="shared" si="37"/>
        <v>0</v>
      </c>
      <c r="O134" s="480">
        <f t="shared" si="37"/>
        <v>0</v>
      </c>
      <c r="P134" s="480">
        <f t="shared" si="37"/>
        <v>0</v>
      </c>
      <c r="Q134" s="480">
        <f t="shared" si="37"/>
        <v>0</v>
      </c>
      <c r="R134" s="480">
        <f t="shared" si="42"/>
        <v>0</v>
      </c>
      <c r="S134" s="480">
        <f t="shared" si="38"/>
        <v>0</v>
      </c>
      <c r="T134" s="480">
        <f t="shared" si="38"/>
        <v>0</v>
      </c>
      <c r="U134" s="480">
        <f t="shared" si="38"/>
        <v>0</v>
      </c>
      <c r="V134" s="480">
        <f t="shared" si="38"/>
        <v>0</v>
      </c>
      <c r="W134" s="482">
        <f t="shared" si="43"/>
        <v>0</v>
      </c>
    </row>
    <row r="135" spans="2:33" x14ac:dyDescent="0.3">
      <c r="B135" s="96">
        <f t="shared" si="44"/>
        <v>14</v>
      </c>
      <c r="C135" s="496" t="s">
        <v>875</v>
      </c>
      <c r="D135" s="480">
        <f t="shared" si="39"/>
        <v>0</v>
      </c>
      <c r="E135" s="480">
        <f t="shared" si="39"/>
        <v>0</v>
      </c>
      <c r="F135" s="480">
        <f t="shared" si="39"/>
        <v>0</v>
      </c>
      <c r="G135" s="480">
        <f t="shared" si="39"/>
        <v>0</v>
      </c>
      <c r="H135" s="480">
        <f t="shared" si="40"/>
        <v>0</v>
      </c>
      <c r="I135" s="480">
        <f t="shared" si="36"/>
        <v>0</v>
      </c>
      <c r="J135" s="480">
        <f t="shared" si="36"/>
        <v>0</v>
      </c>
      <c r="K135" s="480">
        <f t="shared" si="36"/>
        <v>0</v>
      </c>
      <c r="L135" s="480">
        <f t="shared" si="36"/>
        <v>0</v>
      </c>
      <c r="M135" s="482">
        <f t="shared" si="41"/>
        <v>0</v>
      </c>
      <c r="N135" s="480">
        <f t="shared" si="37"/>
        <v>0</v>
      </c>
      <c r="O135" s="480">
        <f t="shared" si="37"/>
        <v>0</v>
      </c>
      <c r="P135" s="480">
        <f t="shared" si="37"/>
        <v>0</v>
      </c>
      <c r="Q135" s="480">
        <f t="shared" si="37"/>
        <v>0</v>
      </c>
      <c r="R135" s="480">
        <f t="shared" si="42"/>
        <v>0</v>
      </c>
      <c r="S135" s="480">
        <f t="shared" si="38"/>
        <v>0</v>
      </c>
      <c r="T135" s="480">
        <f t="shared" si="38"/>
        <v>0</v>
      </c>
      <c r="U135" s="480">
        <f t="shared" si="38"/>
        <v>0</v>
      </c>
      <c r="V135" s="480">
        <f t="shared" si="38"/>
        <v>0</v>
      </c>
      <c r="W135" s="482">
        <f t="shared" si="43"/>
        <v>0</v>
      </c>
    </row>
    <row r="136" spans="2:33" x14ac:dyDescent="0.3">
      <c r="B136" s="96">
        <f t="shared" si="44"/>
        <v>15</v>
      </c>
      <c r="C136" s="496" t="s">
        <v>876</v>
      </c>
      <c r="D136" s="480">
        <f t="shared" si="39"/>
        <v>0</v>
      </c>
      <c r="E136" s="480">
        <f t="shared" si="39"/>
        <v>0</v>
      </c>
      <c r="F136" s="480">
        <f t="shared" si="39"/>
        <v>0</v>
      </c>
      <c r="G136" s="480">
        <f t="shared" si="39"/>
        <v>0</v>
      </c>
      <c r="H136" s="480">
        <f t="shared" si="40"/>
        <v>0</v>
      </c>
      <c r="I136" s="480">
        <f t="shared" si="36"/>
        <v>0</v>
      </c>
      <c r="J136" s="480">
        <f t="shared" si="36"/>
        <v>0</v>
      </c>
      <c r="K136" s="480">
        <f t="shared" si="36"/>
        <v>0</v>
      </c>
      <c r="L136" s="480">
        <f t="shared" si="36"/>
        <v>0</v>
      </c>
      <c r="M136" s="482">
        <f t="shared" si="41"/>
        <v>0</v>
      </c>
      <c r="N136" s="480">
        <f t="shared" si="37"/>
        <v>0</v>
      </c>
      <c r="O136" s="480">
        <f t="shared" si="37"/>
        <v>0</v>
      </c>
      <c r="P136" s="480">
        <f t="shared" si="37"/>
        <v>0</v>
      </c>
      <c r="Q136" s="480">
        <f t="shared" si="37"/>
        <v>0</v>
      </c>
      <c r="R136" s="480">
        <f t="shared" si="42"/>
        <v>0</v>
      </c>
      <c r="S136" s="480">
        <f t="shared" si="38"/>
        <v>0</v>
      </c>
      <c r="T136" s="480">
        <f t="shared" si="38"/>
        <v>0</v>
      </c>
      <c r="U136" s="480">
        <f t="shared" si="38"/>
        <v>0</v>
      </c>
      <c r="V136" s="480">
        <f t="shared" si="38"/>
        <v>0</v>
      </c>
      <c r="W136" s="482">
        <f t="shared" si="43"/>
        <v>0</v>
      </c>
    </row>
    <row r="137" spans="2:33" x14ac:dyDescent="0.3">
      <c r="B137" s="96">
        <f t="shared" si="44"/>
        <v>16</v>
      </c>
      <c r="C137" s="496" t="s">
        <v>867</v>
      </c>
      <c r="D137" s="480">
        <f t="shared" si="39"/>
        <v>8.4993175254225832</v>
      </c>
      <c r="E137" s="480">
        <f t="shared" si="39"/>
        <v>-1.6998635050845166</v>
      </c>
      <c r="F137" s="480">
        <f t="shared" si="39"/>
        <v>0</v>
      </c>
      <c r="G137" s="480">
        <f t="shared" si="39"/>
        <v>0</v>
      </c>
      <c r="H137" s="480">
        <f t="shared" si="40"/>
        <v>6.7994540203380662</v>
      </c>
      <c r="I137" s="480">
        <f t="shared" si="36"/>
        <v>6.7994540203380609</v>
      </c>
      <c r="J137" s="480">
        <f t="shared" si="36"/>
        <v>-0.97135057433400873</v>
      </c>
      <c r="K137" s="480">
        <f t="shared" si="36"/>
        <v>0</v>
      </c>
      <c r="L137" s="480">
        <f t="shared" si="36"/>
        <v>0</v>
      </c>
      <c r="M137" s="482">
        <f t="shared" si="41"/>
        <v>5.8281034460040519</v>
      </c>
      <c r="N137" s="480">
        <f t="shared" si="37"/>
        <v>5.8281034460040502</v>
      </c>
      <c r="O137" s="480">
        <f t="shared" si="37"/>
        <v>-0.9713505743340084</v>
      </c>
      <c r="P137" s="480">
        <f t="shared" si="37"/>
        <v>0</v>
      </c>
      <c r="Q137" s="480">
        <f t="shared" si="37"/>
        <v>0</v>
      </c>
      <c r="R137" s="480">
        <f t="shared" si="42"/>
        <v>4.8567528716700421</v>
      </c>
      <c r="S137" s="480">
        <f t="shared" si="38"/>
        <v>4.8567528716700394</v>
      </c>
      <c r="T137" s="480">
        <f t="shared" si="38"/>
        <v>-0.97135057433400784</v>
      </c>
      <c r="U137" s="480">
        <f t="shared" si="38"/>
        <v>0</v>
      </c>
      <c r="V137" s="480">
        <f t="shared" si="38"/>
        <v>0</v>
      </c>
      <c r="W137" s="482">
        <f t="shared" si="43"/>
        <v>3.8854022973360314</v>
      </c>
    </row>
    <row r="138" spans="2:33" x14ac:dyDescent="0.3">
      <c r="B138" s="96">
        <f t="shared" si="44"/>
        <v>17</v>
      </c>
      <c r="C138" s="496" t="s">
        <v>877</v>
      </c>
      <c r="D138" s="480">
        <f t="shared" si="39"/>
        <v>-30.19725049213455</v>
      </c>
      <c r="E138" s="480">
        <f t="shared" si="39"/>
        <v>0</v>
      </c>
      <c r="F138" s="480">
        <f t="shared" si="39"/>
        <v>0</v>
      </c>
      <c r="G138" s="480">
        <f t="shared" si="39"/>
        <v>0</v>
      </c>
      <c r="H138" s="480">
        <f t="shared" si="40"/>
        <v>-30.19725049213455</v>
      </c>
      <c r="I138" s="480">
        <f t="shared" ref="I138:L138" si="45">I30-I84</f>
        <v>-30.19725049213455</v>
      </c>
      <c r="J138" s="480">
        <f t="shared" si="45"/>
        <v>0</v>
      </c>
      <c r="K138" s="480">
        <f t="shared" si="45"/>
        <v>0</v>
      </c>
      <c r="L138" s="480">
        <f t="shared" si="45"/>
        <v>0</v>
      </c>
      <c r="M138" s="482">
        <f t="shared" si="41"/>
        <v>-30.19725049213455</v>
      </c>
      <c r="N138" s="480">
        <f t="shared" ref="N138:Q138" si="46">N30-N84</f>
        <v>-30.19725049213455</v>
      </c>
      <c r="O138" s="480">
        <f t="shared" si="46"/>
        <v>0</v>
      </c>
      <c r="P138" s="480">
        <f t="shared" si="46"/>
        <v>0</v>
      </c>
      <c r="Q138" s="480">
        <f t="shared" si="46"/>
        <v>0</v>
      </c>
      <c r="R138" s="480">
        <f t="shared" si="42"/>
        <v>-30.19725049213455</v>
      </c>
      <c r="S138" s="480">
        <f t="shared" ref="S138:V138" si="47">S30-S84</f>
        <v>-30.19725049213455</v>
      </c>
      <c r="T138" s="480">
        <f t="shared" si="47"/>
        <v>0</v>
      </c>
      <c r="U138" s="480">
        <f t="shared" si="47"/>
        <v>0</v>
      </c>
      <c r="V138" s="480">
        <f t="shared" si="47"/>
        <v>0</v>
      </c>
      <c r="W138" s="482">
        <f t="shared" si="43"/>
        <v>-30.19725049213455</v>
      </c>
    </row>
    <row r="139" spans="2:33" ht="16" x14ac:dyDescent="0.3">
      <c r="B139" s="84"/>
      <c r="C139" s="99" t="s">
        <v>271</v>
      </c>
      <c r="D139" s="484">
        <f>SUM(D122:D137)</f>
        <v>51.72937342200408</v>
      </c>
      <c r="E139" s="484">
        <f t="shared" ref="E139:W139" si="48">SUM(E122:E137)</f>
        <v>2.3771294427556291</v>
      </c>
      <c r="F139" s="484">
        <f t="shared" si="48"/>
        <v>0</v>
      </c>
      <c r="G139" s="484">
        <f t="shared" si="48"/>
        <v>0</v>
      </c>
      <c r="H139" s="484">
        <f t="shared" si="48"/>
        <v>54.106502864759719</v>
      </c>
      <c r="I139" s="484">
        <f t="shared" si="48"/>
        <v>54.106502864759712</v>
      </c>
      <c r="J139" s="484">
        <f t="shared" si="48"/>
        <v>3.5673588679340282</v>
      </c>
      <c r="K139" s="484">
        <f t="shared" si="48"/>
        <v>0</v>
      </c>
      <c r="L139" s="484">
        <f t="shared" si="48"/>
        <v>0</v>
      </c>
      <c r="M139" s="484">
        <f t="shared" si="48"/>
        <v>57.673861732693723</v>
      </c>
      <c r="N139" s="484">
        <f t="shared" si="48"/>
        <v>57.673861732693723</v>
      </c>
      <c r="O139" s="484">
        <f t="shared" si="48"/>
        <v>49.326387011455815</v>
      </c>
      <c r="P139" s="484">
        <f t="shared" si="48"/>
        <v>0</v>
      </c>
      <c r="Q139" s="484">
        <f t="shared" si="48"/>
        <v>0</v>
      </c>
      <c r="R139" s="484">
        <f t="shared" si="48"/>
        <v>107.00024874414956</v>
      </c>
      <c r="S139" s="484">
        <f t="shared" si="48"/>
        <v>106.99965696456306</v>
      </c>
      <c r="T139" s="484">
        <f t="shared" si="48"/>
        <v>21.107068097281974</v>
      </c>
      <c r="U139" s="484">
        <f t="shared" si="48"/>
        <v>0</v>
      </c>
      <c r="V139" s="484">
        <f t="shared" si="48"/>
        <v>0</v>
      </c>
      <c r="W139" s="484">
        <f t="shared" si="48"/>
        <v>128.10672506184503</v>
      </c>
    </row>
    <row r="140" spans="2:33" ht="16" x14ac:dyDescent="0.3">
      <c r="B140" s="301"/>
      <c r="C140" s="303"/>
      <c r="D140" s="303"/>
      <c r="E140" s="303"/>
      <c r="F140" s="303"/>
      <c r="G140" s="303"/>
      <c r="H140" s="303"/>
      <c r="I140" s="301"/>
      <c r="J140" s="301"/>
      <c r="K140" s="301"/>
      <c r="L140" s="301"/>
      <c r="M140" s="301"/>
      <c r="N140" s="301"/>
      <c r="O140" s="301"/>
      <c r="P140" s="301"/>
      <c r="Q140" s="301"/>
      <c r="R140" s="301"/>
      <c r="S140" s="43"/>
      <c r="T140" s="43"/>
      <c r="U140" s="43"/>
      <c r="V140" s="43"/>
      <c r="W140" s="43"/>
      <c r="X140" s="43"/>
      <c r="Y140" s="43"/>
      <c r="Z140" s="43"/>
      <c r="AA140" s="43"/>
      <c r="AB140" s="43"/>
      <c r="AC140" s="43"/>
      <c r="AD140" s="43"/>
      <c r="AE140" s="43"/>
      <c r="AF140" s="43"/>
      <c r="AG140" s="43"/>
    </row>
    <row r="141" spans="2:33" ht="16" x14ac:dyDescent="0.3">
      <c r="B141" s="882" t="s">
        <v>614</v>
      </c>
      <c r="C141" s="304"/>
      <c r="D141" s="304"/>
      <c r="E141" s="304"/>
      <c r="F141" s="304"/>
      <c r="G141" s="303"/>
      <c r="H141" s="303"/>
      <c r="I141" s="301"/>
      <c r="J141" s="301"/>
      <c r="K141" s="301"/>
      <c r="L141" s="301"/>
      <c r="M141" s="301"/>
      <c r="N141" s="301"/>
      <c r="O141" s="301"/>
      <c r="P141" s="301"/>
      <c r="Q141" s="301"/>
      <c r="R141" s="301"/>
      <c r="S141" s="43"/>
      <c r="T141" s="43"/>
      <c r="U141" s="43"/>
      <c r="V141" s="43"/>
      <c r="W141" s="43"/>
      <c r="X141" s="43"/>
      <c r="Y141" s="43"/>
      <c r="Z141" s="43"/>
      <c r="AA141" s="43"/>
      <c r="AB141" s="43"/>
      <c r="AC141" s="43"/>
      <c r="AD141" s="43"/>
      <c r="AE141" s="43"/>
      <c r="AF141" s="43"/>
      <c r="AG141" s="43"/>
    </row>
    <row r="142" spans="2:33" ht="16" x14ac:dyDescent="0.3">
      <c r="B142" s="301"/>
      <c r="C142" s="303"/>
      <c r="D142" s="303"/>
      <c r="E142" s="303"/>
      <c r="F142" s="303"/>
      <c r="G142" s="303"/>
      <c r="H142" s="303"/>
      <c r="I142" s="301"/>
      <c r="J142" s="301"/>
      <c r="K142" s="301"/>
      <c r="L142" s="301"/>
      <c r="M142" s="301"/>
      <c r="N142" s="301"/>
      <c r="O142" s="301"/>
      <c r="P142" s="301"/>
      <c r="Q142" s="301"/>
      <c r="R142" s="301"/>
      <c r="S142" s="43"/>
      <c r="T142" s="43"/>
      <c r="U142" s="43"/>
      <c r="V142" s="43"/>
      <c r="W142" s="43"/>
      <c r="X142" s="43"/>
      <c r="Y142" s="43"/>
      <c r="Z142" s="43"/>
      <c r="AA142" s="43"/>
      <c r="AB142" s="43"/>
      <c r="AC142" s="43"/>
      <c r="AD142" s="43"/>
      <c r="AE142" s="43"/>
      <c r="AF142" s="43"/>
      <c r="AG142" s="43"/>
    </row>
    <row r="143" spans="2:33" ht="15" customHeight="1" x14ac:dyDescent="0.3">
      <c r="B143" s="301"/>
      <c r="C143" s="303"/>
      <c r="D143" s="8"/>
      <c r="E143" s="8"/>
      <c r="F143" s="8"/>
      <c r="G143" s="8"/>
      <c r="H143" s="8"/>
      <c r="I143" s="1"/>
      <c r="J143" s="42"/>
      <c r="K143" s="1"/>
      <c r="L143" s="1"/>
      <c r="M143" s="42"/>
      <c r="N143" s="42"/>
      <c r="O143" s="1"/>
      <c r="P143" s="1"/>
      <c r="Q143" s="1"/>
      <c r="AG143" s="296" t="s">
        <v>10</v>
      </c>
    </row>
    <row r="144" spans="2:33" ht="13.75" customHeight="1" x14ac:dyDescent="0.3">
      <c r="B144" s="1404" t="s">
        <v>343</v>
      </c>
      <c r="C144" s="1404" t="s">
        <v>37</v>
      </c>
      <c r="D144" s="1519" t="s">
        <v>914</v>
      </c>
      <c r="E144" s="1520"/>
      <c r="F144" s="1520"/>
      <c r="G144" s="1520"/>
      <c r="H144" s="1521"/>
      <c r="I144" s="1519" t="s">
        <v>918</v>
      </c>
      <c r="J144" s="1520"/>
      <c r="K144" s="1520"/>
      <c r="L144" s="1520"/>
      <c r="M144" s="1521"/>
      <c r="N144" s="1511" t="s">
        <v>915</v>
      </c>
      <c r="O144" s="1511"/>
      <c r="P144" s="1511"/>
      <c r="Q144" s="1511"/>
      <c r="R144" s="1511"/>
      <c r="S144" s="1511" t="s">
        <v>917</v>
      </c>
      <c r="T144" s="1511"/>
      <c r="U144" s="1511"/>
      <c r="V144" s="1511"/>
      <c r="W144" s="1511"/>
    </row>
    <row r="145" spans="2:23" x14ac:dyDescent="0.3">
      <c r="B145" s="1404"/>
      <c r="C145" s="1404"/>
      <c r="D145" s="1512" t="s">
        <v>21</v>
      </c>
      <c r="E145" s="1513"/>
      <c r="F145" s="1513"/>
      <c r="G145" s="1513"/>
      <c r="H145" s="1514"/>
      <c r="I145" s="1512" t="s">
        <v>21</v>
      </c>
      <c r="J145" s="1513"/>
      <c r="K145" s="1513"/>
      <c r="L145" s="1513"/>
      <c r="M145" s="1514"/>
      <c r="N145" s="1515" t="s">
        <v>21</v>
      </c>
      <c r="O145" s="1516"/>
      <c r="P145" s="1516"/>
      <c r="Q145" s="1516"/>
      <c r="R145" s="1516"/>
      <c r="S145" s="1515" t="s">
        <v>21</v>
      </c>
      <c r="T145" s="1516"/>
      <c r="U145" s="1516"/>
      <c r="V145" s="1516"/>
      <c r="W145" s="1516"/>
    </row>
    <row r="146" spans="2:23" ht="42" x14ac:dyDescent="0.3">
      <c r="B146" s="1404"/>
      <c r="C146" s="1404"/>
      <c r="D146" s="666" t="s">
        <v>267</v>
      </c>
      <c r="E146" s="666" t="s">
        <v>268</v>
      </c>
      <c r="F146" s="302" t="s">
        <v>274</v>
      </c>
      <c r="G146" s="664" t="s">
        <v>601</v>
      </c>
      <c r="H146" s="666" t="s">
        <v>270</v>
      </c>
      <c r="I146" s="666" t="s">
        <v>267</v>
      </c>
      <c r="J146" s="666" t="s">
        <v>268</v>
      </c>
      <c r="K146" s="666" t="s">
        <v>269</v>
      </c>
      <c r="L146" s="664" t="s">
        <v>601</v>
      </c>
      <c r="M146" s="666" t="s">
        <v>270</v>
      </c>
      <c r="N146" s="666" t="s">
        <v>267</v>
      </c>
      <c r="O146" s="666" t="s">
        <v>268</v>
      </c>
      <c r="P146" s="666" t="s">
        <v>269</v>
      </c>
      <c r="Q146" s="664" t="s">
        <v>601</v>
      </c>
      <c r="R146" s="666" t="s">
        <v>270</v>
      </c>
      <c r="S146" s="666" t="s">
        <v>267</v>
      </c>
      <c r="T146" s="666" t="s">
        <v>268</v>
      </c>
      <c r="U146" s="666" t="s">
        <v>269</v>
      </c>
      <c r="V146" s="664" t="s">
        <v>601</v>
      </c>
      <c r="W146" s="666" t="s">
        <v>270</v>
      </c>
    </row>
    <row r="147" spans="2:23" ht="28" x14ac:dyDescent="0.3">
      <c r="B147" s="297"/>
      <c r="C147" s="297"/>
      <c r="D147" s="297" t="s">
        <v>680</v>
      </c>
      <c r="E147" s="297" t="s">
        <v>681</v>
      </c>
      <c r="F147" s="297" t="s">
        <v>682</v>
      </c>
      <c r="G147" s="297" t="s">
        <v>683</v>
      </c>
      <c r="H147" s="297" t="s">
        <v>684</v>
      </c>
      <c r="I147" s="297" t="s">
        <v>680</v>
      </c>
      <c r="J147" s="297" t="s">
        <v>681</v>
      </c>
      <c r="K147" s="297" t="s">
        <v>682</v>
      </c>
      <c r="L147" s="297" t="s">
        <v>683</v>
      </c>
      <c r="M147" s="297" t="s">
        <v>684</v>
      </c>
      <c r="N147" s="297" t="s">
        <v>680</v>
      </c>
      <c r="O147" s="297" t="s">
        <v>681</v>
      </c>
      <c r="P147" s="297" t="s">
        <v>682</v>
      </c>
      <c r="Q147" s="297" t="s">
        <v>683</v>
      </c>
      <c r="R147" s="297" t="s">
        <v>684</v>
      </c>
      <c r="S147" s="297" t="s">
        <v>680</v>
      </c>
      <c r="T147" s="297" t="s">
        <v>681</v>
      </c>
      <c r="U147" s="297" t="s">
        <v>682</v>
      </c>
      <c r="V147" s="297" t="s">
        <v>683</v>
      </c>
      <c r="W147" s="297" t="s">
        <v>684</v>
      </c>
    </row>
    <row r="148" spans="2:23" x14ac:dyDescent="0.3">
      <c r="B148" s="96">
        <v>1</v>
      </c>
      <c r="C148" s="637" t="s">
        <v>860</v>
      </c>
      <c r="D148" s="480">
        <f t="shared" ref="D148:G163" si="49">D40-D95</f>
        <v>0</v>
      </c>
      <c r="E148" s="480">
        <f t="shared" si="49"/>
        <v>0</v>
      </c>
      <c r="F148" s="480">
        <f t="shared" si="49"/>
        <v>0</v>
      </c>
      <c r="G148" s="480">
        <f t="shared" si="49"/>
        <v>0</v>
      </c>
      <c r="H148" s="482">
        <f>D148+E148-F148-G148</f>
        <v>0</v>
      </c>
      <c r="I148" s="493">
        <f>H148</f>
        <v>0</v>
      </c>
      <c r="J148" s="497"/>
      <c r="K148" s="493"/>
      <c r="L148" s="497"/>
      <c r="M148" s="493">
        <f>I148+J148-K148-L148</f>
        <v>0</v>
      </c>
      <c r="N148" s="493">
        <f>M148</f>
        <v>0</v>
      </c>
      <c r="O148" s="497"/>
      <c r="P148" s="493"/>
      <c r="Q148" s="497"/>
      <c r="R148" s="493">
        <f>N148+O148-P148-Q148</f>
        <v>0</v>
      </c>
      <c r="S148" s="493">
        <f>R148</f>
        <v>0</v>
      </c>
      <c r="T148" s="497"/>
      <c r="U148" s="493"/>
      <c r="V148" s="497"/>
      <c r="W148" s="493">
        <f>S148+T148-U148-V148</f>
        <v>0</v>
      </c>
    </row>
    <row r="149" spans="2:23" x14ac:dyDescent="0.3">
      <c r="B149" s="96">
        <f>B148+1</f>
        <v>2</v>
      </c>
      <c r="C149" s="637" t="s">
        <v>255</v>
      </c>
      <c r="D149" s="480">
        <f t="shared" si="49"/>
        <v>5.8655903958934275</v>
      </c>
      <c r="E149" s="480">
        <f t="shared" si="49"/>
        <v>-0.44475405275903412</v>
      </c>
      <c r="F149" s="480">
        <f t="shared" si="49"/>
        <v>0</v>
      </c>
      <c r="G149" s="480">
        <f t="shared" si="49"/>
        <v>0</v>
      </c>
      <c r="H149" s="482">
        <f t="shared" ref="H149:H164" si="50">D149+E149-F149-G149</f>
        <v>5.4208363431343933</v>
      </c>
      <c r="I149" s="493">
        <f t="shared" ref="I149:I164" si="51">H149</f>
        <v>5.4208363431343933</v>
      </c>
      <c r="J149" s="497"/>
      <c r="K149" s="493"/>
      <c r="L149" s="497"/>
      <c r="M149" s="493">
        <f t="shared" ref="M149:M164" si="52">I149+J149-K149-L149</f>
        <v>5.4208363431343933</v>
      </c>
      <c r="N149" s="493">
        <f t="shared" ref="N149:N164" si="53">M149</f>
        <v>5.4208363431343933</v>
      </c>
      <c r="O149" s="497"/>
      <c r="P149" s="493"/>
      <c r="Q149" s="497"/>
      <c r="R149" s="493">
        <f t="shared" ref="R149:R164" si="54">N149+O149-P149-Q149</f>
        <v>5.4208363431343933</v>
      </c>
      <c r="S149" s="493">
        <f t="shared" ref="S149:S164" si="55">R149</f>
        <v>5.4208363431343933</v>
      </c>
      <c r="T149" s="497"/>
      <c r="U149" s="493"/>
      <c r="V149" s="497"/>
      <c r="W149" s="493">
        <f t="shared" ref="W149:W164" si="56">S149+T149-U149-V149</f>
        <v>5.4208363431343933</v>
      </c>
    </row>
    <row r="150" spans="2:23" x14ac:dyDescent="0.3">
      <c r="B150" s="96">
        <f t="shared" ref="B150:B164" si="57">B149+1</f>
        <v>3</v>
      </c>
      <c r="C150" s="637" t="s">
        <v>861</v>
      </c>
      <c r="D150" s="480">
        <f t="shared" si="49"/>
        <v>0</v>
      </c>
      <c r="E150" s="480">
        <f t="shared" si="49"/>
        <v>0</v>
      </c>
      <c r="F150" s="480">
        <f t="shared" si="49"/>
        <v>0</v>
      </c>
      <c r="G150" s="480">
        <f t="shared" si="49"/>
        <v>0</v>
      </c>
      <c r="H150" s="482">
        <f t="shared" si="50"/>
        <v>0</v>
      </c>
      <c r="I150" s="493">
        <f t="shared" si="51"/>
        <v>0</v>
      </c>
      <c r="J150" s="497"/>
      <c r="K150" s="493"/>
      <c r="L150" s="497"/>
      <c r="M150" s="493">
        <f t="shared" si="52"/>
        <v>0</v>
      </c>
      <c r="N150" s="493">
        <f t="shared" si="53"/>
        <v>0</v>
      </c>
      <c r="O150" s="497"/>
      <c r="P150" s="493"/>
      <c r="Q150" s="497"/>
      <c r="R150" s="493">
        <f t="shared" si="54"/>
        <v>0</v>
      </c>
      <c r="S150" s="493">
        <f t="shared" si="55"/>
        <v>0</v>
      </c>
      <c r="T150" s="497"/>
      <c r="U150" s="493"/>
      <c r="V150" s="497"/>
      <c r="W150" s="493">
        <f t="shared" si="56"/>
        <v>0</v>
      </c>
    </row>
    <row r="151" spans="2:23" x14ac:dyDescent="0.3">
      <c r="B151" s="96">
        <f t="shared" si="57"/>
        <v>4</v>
      </c>
      <c r="C151" s="637" t="s">
        <v>862</v>
      </c>
      <c r="D151" s="480">
        <f t="shared" si="49"/>
        <v>3.4722845063162264</v>
      </c>
      <c r="E151" s="480">
        <f t="shared" si="49"/>
        <v>-0.34134452550118527</v>
      </c>
      <c r="F151" s="480">
        <f t="shared" si="49"/>
        <v>0</v>
      </c>
      <c r="G151" s="480">
        <f t="shared" si="49"/>
        <v>0</v>
      </c>
      <c r="H151" s="482">
        <f t="shared" si="50"/>
        <v>3.1309399808150413</v>
      </c>
      <c r="I151" s="493">
        <f t="shared" si="51"/>
        <v>3.1309399808150413</v>
      </c>
      <c r="J151" s="497"/>
      <c r="K151" s="493"/>
      <c r="L151" s="497"/>
      <c r="M151" s="493">
        <f t="shared" si="52"/>
        <v>3.1309399808150413</v>
      </c>
      <c r="N151" s="493">
        <f t="shared" si="53"/>
        <v>3.1309399808150413</v>
      </c>
      <c r="O151" s="497"/>
      <c r="P151" s="493"/>
      <c r="Q151" s="497"/>
      <c r="R151" s="493">
        <f t="shared" si="54"/>
        <v>3.1309399808150413</v>
      </c>
      <c r="S151" s="493">
        <f t="shared" si="55"/>
        <v>3.1309399808150413</v>
      </c>
      <c r="T151" s="497"/>
      <c r="U151" s="493"/>
      <c r="V151" s="497"/>
      <c r="W151" s="493">
        <f t="shared" si="56"/>
        <v>3.1309399808150413</v>
      </c>
    </row>
    <row r="152" spans="2:23" x14ac:dyDescent="0.3">
      <c r="B152" s="96">
        <f t="shared" si="57"/>
        <v>5</v>
      </c>
      <c r="C152" s="637" t="s">
        <v>863</v>
      </c>
      <c r="D152" s="480">
        <f t="shared" si="49"/>
        <v>6.3533765427282471</v>
      </c>
      <c r="E152" s="480">
        <f t="shared" si="49"/>
        <v>-0.33580519161041428</v>
      </c>
      <c r="F152" s="480">
        <f t="shared" si="49"/>
        <v>0</v>
      </c>
      <c r="G152" s="480">
        <f t="shared" si="49"/>
        <v>0</v>
      </c>
      <c r="H152" s="482">
        <f t="shared" si="50"/>
        <v>6.0175713511178328</v>
      </c>
      <c r="I152" s="493">
        <f t="shared" si="51"/>
        <v>6.0175713511178328</v>
      </c>
      <c r="J152" s="497"/>
      <c r="K152" s="493"/>
      <c r="L152" s="497"/>
      <c r="M152" s="493">
        <f t="shared" si="52"/>
        <v>6.0175713511178328</v>
      </c>
      <c r="N152" s="493">
        <f t="shared" si="53"/>
        <v>6.0175713511178328</v>
      </c>
      <c r="O152" s="497"/>
      <c r="P152" s="493"/>
      <c r="Q152" s="497"/>
      <c r="R152" s="493">
        <f t="shared" si="54"/>
        <v>6.0175713511178328</v>
      </c>
      <c r="S152" s="493">
        <f t="shared" si="55"/>
        <v>6.0175713511178328</v>
      </c>
      <c r="T152" s="497"/>
      <c r="U152" s="493"/>
      <c r="V152" s="497"/>
      <c r="W152" s="493">
        <f t="shared" si="56"/>
        <v>6.0175713511178328</v>
      </c>
    </row>
    <row r="153" spans="2:23" x14ac:dyDescent="0.3">
      <c r="B153" s="96">
        <f t="shared" si="57"/>
        <v>6</v>
      </c>
      <c r="C153" s="637" t="s">
        <v>254</v>
      </c>
      <c r="D153" s="480">
        <f t="shared" si="49"/>
        <v>106.03746661007176</v>
      </c>
      <c r="E153" s="480">
        <f t="shared" si="49"/>
        <v>21.964177137283372</v>
      </c>
      <c r="F153" s="480">
        <f t="shared" si="49"/>
        <v>0</v>
      </c>
      <c r="G153" s="480">
        <f t="shared" si="49"/>
        <v>0</v>
      </c>
      <c r="H153" s="482">
        <f t="shared" si="50"/>
        <v>128.00164374735513</v>
      </c>
      <c r="I153" s="493">
        <f t="shared" si="51"/>
        <v>128.00164374735513</v>
      </c>
      <c r="J153" s="497"/>
      <c r="K153" s="493"/>
      <c r="L153" s="497"/>
      <c r="M153" s="493">
        <f t="shared" si="52"/>
        <v>128.00164374735513</v>
      </c>
      <c r="N153" s="493">
        <f t="shared" si="53"/>
        <v>128.00164374735513</v>
      </c>
      <c r="O153" s="497"/>
      <c r="P153" s="493"/>
      <c r="Q153" s="497"/>
      <c r="R153" s="493">
        <f t="shared" si="54"/>
        <v>128.00164374735513</v>
      </c>
      <c r="S153" s="493">
        <f t="shared" si="55"/>
        <v>128.00164374735513</v>
      </c>
      <c r="T153" s="497"/>
      <c r="U153" s="493"/>
      <c r="V153" s="497"/>
      <c r="W153" s="493">
        <f t="shared" si="56"/>
        <v>128.00164374735513</v>
      </c>
    </row>
    <row r="154" spans="2:23" x14ac:dyDescent="0.3">
      <c r="B154" s="96">
        <f t="shared" si="57"/>
        <v>7</v>
      </c>
      <c r="C154" s="637" t="s">
        <v>864</v>
      </c>
      <c r="D154" s="480">
        <f t="shared" si="49"/>
        <v>0</v>
      </c>
      <c r="E154" s="480">
        <f t="shared" si="49"/>
        <v>0</v>
      </c>
      <c r="F154" s="480">
        <f t="shared" si="49"/>
        <v>0</v>
      </c>
      <c r="G154" s="480">
        <f t="shared" si="49"/>
        <v>0</v>
      </c>
      <c r="H154" s="482">
        <f t="shared" si="50"/>
        <v>0</v>
      </c>
      <c r="I154" s="493">
        <f t="shared" si="51"/>
        <v>0</v>
      </c>
      <c r="J154" s="497"/>
      <c r="K154" s="493"/>
      <c r="L154" s="497"/>
      <c r="M154" s="493">
        <f t="shared" si="52"/>
        <v>0</v>
      </c>
      <c r="N154" s="493">
        <f t="shared" si="53"/>
        <v>0</v>
      </c>
      <c r="O154" s="497"/>
      <c r="P154" s="493"/>
      <c r="Q154" s="497"/>
      <c r="R154" s="493">
        <f t="shared" si="54"/>
        <v>0</v>
      </c>
      <c r="S154" s="493">
        <f t="shared" si="55"/>
        <v>0</v>
      </c>
      <c r="T154" s="497"/>
      <c r="U154" s="493"/>
      <c r="V154" s="497"/>
      <c r="W154" s="493">
        <f t="shared" si="56"/>
        <v>0</v>
      </c>
    </row>
    <row r="155" spans="2:23" x14ac:dyDescent="0.3">
      <c r="B155" s="96">
        <f t="shared" si="57"/>
        <v>8</v>
      </c>
      <c r="C155" s="637" t="s">
        <v>865</v>
      </c>
      <c r="D155" s="480">
        <f t="shared" si="49"/>
        <v>0</v>
      </c>
      <c r="E155" s="480">
        <f t="shared" si="49"/>
        <v>0</v>
      </c>
      <c r="F155" s="480">
        <f t="shared" si="49"/>
        <v>0</v>
      </c>
      <c r="G155" s="480">
        <f t="shared" si="49"/>
        <v>0</v>
      </c>
      <c r="H155" s="482">
        <f t="shared" si="50"/>
        <v>0</v>
      </c>
      <c r="I155" s="493">
        <f t="shared" si="51"/>
        <v>0</v>
      </c>
      <c r="J155" s="497"/>
      <c r="K155" s="493"/>
      <c r="L155" s="497"/>
      <c r="M155" s="493">
        <f t="shared" si="52"/>
        <v>0</v>
      </c>
      <c r="N155" s="493">
        <f t="shared" si="53"/>
        <v>0</v>
      </c>
      <c r="O155" s="497"/>
      <c r="P155" s="493"/>
      <c r="Q155" s="497"/>
      <c r="R155" s="493">
        <f t="shared" si="54"/>
        <v>0</v>
      </c>
      <c r="S155" s="493">
        <f t="shared" si="55"/>
        <v>0</v>
      </c>
      <c r="T155" s="497"/>
      <c r="U155" s="493"/>
      <c r="V155" s="497"/>
      <c r="W155" s="493">
        <f t="shared" si="56"/>
        <v>0</v>
      </c>
    </row>
    <row r="156" spans="2:23" x14ac:dyDescent="0.3">
      <c r="B156" s="96">
        <f t="shared" si="57"/>
        <v>9</v>
      </c>
      <c r="C156" s="637" t="s">
        <v>866</v>
      </c>
      <c r="D156" s="480">
        <f t="shared" si="49"/>
        <v>6.6618223564125445E-2</v>
      </c>
      <c r="E156" s="480">
        <f t="shared" si="49"/>
        <v>-3.3704816261412029E-3</v>
      </c>
      <c r="F156" s="480">
        <f t="shared" si="49"/>
        <v>0</v>
      </c>
      <c r="G156" s="480">
        <f t="shared" si="49"/>
        <v>0</v>
      </c>
      <c r="H156" s="482">
        <f t="shared" si="50"/>
        <v>6.3247741937984242E-2</v>
      </c>
      <c r="I156" s="493">
        <f t="shared" si="51"/>
        <v>6.3247741937984242E-2</v>
      </c>
      <c r="J156" s="497"/>
      <c r="K156" s="493"/>
      <c r="L156" s="497"/>
      <c r="M156" s="493">
        <f t="shared" si="52"/>
        <v>6.3247741937984242E-2</v>
      </c>
      <c r="N156" s="493">
        <f t="shared" si="53"/>
        <v>6.3247741937984242E-2</v>
      </c>
      <c r="O156" s="497"/>
      <c r="P156" s="493"/>
      <c r="Q156" s="497"/>
      <c r="R156" s="493">
        <f t="shared" si="54"/>
        <v>6.3247741937984242E-2</v>
      </c>
      <c r="S156" s="493">
        <f t="shared" si="55"/>
        <v>6.3247741937984242E-2</v>
      </c>
      <c r="T156" s="497"/>
      <c r="U156" s="493"/>
      <c r="V156" s="497"/>
      <c r="W156" s="493">
        <f t="shared" si="56"/>
        <v>6.3247741937984242E-2</v>
      </c>
    </row>
    <row r="157" spans="2:23" x14ac:dyDescent="0.3">
      <c r="B157" s="96">
        <f t="shared" si="57"/>
        <v>10</v>
      </c>
      <c r="C157" s="637" t="s">
        <v>258</v>
      </c>
      <c r="D157" s="480">
        <f t="shared" si="49"/>
        <v>1.1837526709639912</v>
      </c>
      <c r="E157" s="480">
        <f t="shared" si="49"/>
        <v>-0.19633096213673107</v>
      </c>
      <c r="F157" s="480">
        <f t="shared" si="49"/>
        <v>0</v>
      </c>
      <c r="G157" s="480">
        <f t="shared" si="49"/>
        <v>0</v>
      </c>
      <c r="H157" s="482">
        <f t="shared" si="50"/>
        <v>0.9874217088272601</v>
      </c>
      <c r="I157" s="493">
        <f t="shared" si="51"/>
        <v>0.9874217088272601</v>
      </c>
      <c r="J157" s="497"/>
      <c r="K157" s="493"/>
      <c r="L157" s="497"/>
      <c r="M157" s="493">
        <f t="shared" si="52"/>
        <v>0.9874217088272601</v>
      </c>
      <c r="N157" s="493">
        <f t="shared" si="53"/>
        <v>0.9874217088272601</v>
      </c>
      <c r="O157" s="497"/>
      <c r="P157" s="493"/>
      <c r="Q157" s="497"/>
      <c r="R157" s="493">
        <f t="shared" si="54"/>
        <v>0.9874217088272601</v>
      </c>
      <c r="S157" s="493">
        <f t="shared" si="55"/>
        <v>0.9874217088272601</v>
      </c>
      <c r="T157" s="497"/>
      <c r="U157" s="493"/>
      <c r="V157" s="497"/>
      <c r="W157" s="493">
        <f t="shared" si="56"/>
        <v>0.9874217088272601</v>
      </c>
    </row>
    <row r="158" spans="2:23" x14ac:dyDescent="0.3">
      <c r="B158" s="96">
        <f t="shared" si="57"/>
        <v>11</v>
      </c>
      <c r="C158" s="637" t="s">
        <v>259</v>
      </c>
      <c r="D158" s="480">
        <f t="shared" si="49"/>
        <v>0.2533627105007592</v>
      </c>
      <c r="E158" s="480">
        <f t="shared" si="49"/>
        <v>-2.6160703055121415E-3</v>
      </c>
      <c r="F158" s="480">
        <f t="shared" si="49"/>
        <v>0</v>
      </c>
      <c r="G158" s="480">
        <f t="shared" si="49"/>
        <v>0</v>
      </c>
      <c r="H158" s="482">
        <f t="shared" si="50"/>
        <v>0.25074664019524706</v>
      </c>
      <c r="I158" s="493">
        <f t="shared" si="51"/>
        <v>0.25074664019524706</v>
      </c>
      <c r="J158" s="497"/>
      <c r="K158" s="493"/>
      <c r="L158" s="497"/>
      <c r="M158" s="493">
        <f t="shared" si="52"/>
        <v>0.25074664019524706</v>
      </c>
      <c r="N158" s="493">
        <f t="shared" si="53"/>
        <v>0.25074664019524706</v>
      </c>
      <c r="O158" s="497"/>
      <c r="P158" s="493"/>
      <c r="Q158" s="497"/>
      <c r="R158" s="493">
        <f t="shared" si="54"/>
        <v>0.25074664019524706</v>
      </c>
      <c r="S158" s="493">
        <f t="shared" si="55"/>
        <v>0.25074664019524706</v>
      </c>
      <c r="T158" s="497"/>
      <c r="U158" s="493"/>
      <c r="V158" s="497"/>
      <c r="W158" s="493">
        <f t="shared" si="56"/>
        <v>0.25074664019524706</v>
      </c>
    </row>
    <row r="159" spans="2:23" x14ac:dyDescent="0.3">
      <c r="B159" s="96">
        <f t="shared" si="57"/>
        <v>12</v>
      </c>
      <c r="C159" s="637" t="s">
        <v>260</v>
      </c>
      <c r="D159" s="480">
        <f t="shared" si="49"/>
        <v>0.9888711044704559</v>
      </c>
      <c r="E159" s="480">
        <f t="shared" si="49"/>
        <v>-0.16838496342868647</v>
      </c>
      <c r="F159" s="480">
        <f t="shared" si="49"/>
        <v>0</v>
      </c>
      <c r="G159" s="480">
        <f t="shared" si="49"/>
        <v>0</v>
      </c>
      <c r="H159" s="482">
        <f t="shared" si="50"/>
        <v>0.82048614104176942</v>
      </c>
      <c r="I159" s="493">
        <f t="shared" si="51"/>
        <v>0.82048614104176942</v>
      </c>
      <c r="J159" s="497"/>
      <c r="K159" s="493"/>
      <c r="L159" s="497"/>
      <c r="M159" s="493">
        <f t="shared" si="52"/>
        <v>0.82048614104176942</v>
      </c>
      <c r="N159" s="493">
        <f t="shared" si="53"/>
        <v>0.82048614104176942</v>
      </c>
      <c r="O159" s="497"/>
      <c r="P159" s="493"/>
      <c r="Q159" s="497"/>
      <c r="R159" s="493">
        <f t="shared" si="54"/>
        <v>0.82048614104176942</v>
      </c>
      <c r="S159" s="493">
        <f t="shared" si="55"/>
        <v>0.82048614104176942</v>
      </c>
      <c r="T159" s="497"/>
      <c r="U159" s="493"/>
      <c r="V159" s="497"/>
      <c r="W159" s="493">
        <f t="shared" si="56"/>
        <v>0.82048614104176942</v>
      </c>
    </row>
    <row r="160" spans="2:23" x14ac:dyDescent="0.3">
      <c r="B160" s="96">
        <f t="shared" si="57"/>
        <v>13</v>
      </c>
      <c r="C160" s="496" t="s">
        <v>874</v>
      </c>
      <c r="D160" s="480">
        <f t="shared" si="49"/>
        <v>0</v>
      </c>
      <c r="E160" s="480">
        <f t="shared" si="49"/>
        <v>0</v>
      </c>
      <c r="F160" s="480">
        <f t="shared" si="49"/>
        <v>0</v>
      </c>
      <c r="G160" s="480">
        <f t="shared" si="49"/>
        <v>0</v>
      </c>
      <c r="H160" s="482">
        <f t="shared" si="50"/>
        <v>0</v>
      </c>
      <c r="I160" s="493">
        <f t="shared" si="51"/>
        <v>0</v>
      </c>
      <c r="J160" s="497"/>
      <c r="K160" s="493"/>
      <c r="L160" s="497"/>
      <c r="M160" s="493">
        <f t="shared" si="52"/>
        <v>0</v>
      </c>
      <c r="N160" s="493">
        <f t="shared" si="53"/>
        <v>0</v>
      </c>
      <c r="O160" s="497"/>
      <c r="P160" s="493"/>
      <c r="Q160" s="497"/>
      <c r="R160" s="493">
        <f t="shared" si="54"/>
        <v>0</v>
      </c>
      <c r="S160" s="493">
        <f t="shared" si="55"/>
        <v>0</v>
      </c>
      <c r="T160" s="497"/>
      <c r="U160" s="493"/>
      <c r="V160" s="497"/>
      <c r="W160" s="493">
        <f t="shared" si="56"/>
        <v>0</v>
      </c>
    </row>
    <row r="161" spans="2:23" x14ac:dyDescent="0.3">
      <c r="B161" s="96">
        <f t="shared" si="57"/>
        <v>14</v>
      </c>
      <c r="C161" s="496" t="s">
        <v>875</v>
      </c>
      <c r="D161" s="480">
        <f t="shared" si="49"/>
        <v>0</v>
      </c>
      <c r="E161" s="480">
        <f t="shared" si="49"/>
        <v>0</v>
      </c>
      <c r="F161" s="480">
        <f t="shared" si="49"/>
        <v>0</v>
      </c>
      <c r="G161" s="480">
        <f t="shared" si="49"/>
        <v>0</v>
      </c>
      <c r="H161" s="482">
        <f t="shared" si="50"/>
        <v>0</v>
      </c>
      <c r="I161" s="493">
        <f t="shared" si="51"/>
        <v>0</v>
      </c>
      <c r="J161" s="497"/>
      <c r="K161" s="493"/>
      <c r="L161" s="497"/>
      <c r="M161" s="493">
        <f t="shared" si="52"/>
        <v>0</v>
      </c>
      <c r="N161" s="493">
        <f t="shared" si="53"/>
        <v>0</v>
      </c>
      <c r="O161" s="497"/>
      <c r="P161" s="493"/>
      <c r="Q161" s="497"/>
      <c r="R161" s="493">
        <f t="shared" si="54"/>
        <v>0</v>
      </c>
      <c r="S161" s="493">
        <f t="shared" si="55"/>
        <v>0</v>
      </c>
      <c r="T161" s="497"/>
      <c r="U161" s="493"/>
      <c r="V161" s="497"/>
      <c r="W161" s="493">
        <f t="shared" si="56"/>
        <v>0</v>
      </c>
    </row>
    <row r="162" spans="2:23" x14ac:dyDescent="0.3">
      <c r="B162" s="96">
        <f t="shared" si="57"/>
        <v>15</v>
      </c>
      <c r="C162" s="496" t="s">
        <v>876</v>
      </c>
      <c r="D162" s="480">
        <f t="shared" si="49"/>
        <v>0</v>
      </c>
      <c r="E162" s="480">
        <f t="shared" si="49"/>
        <v>0</v>
      </c>
      <c r="F162" s="480">
        <f t="shared" si="49"/>
        <v>0</v>
      </c>
      <c r="G162" s="480">
        <f t="shared" si="49"/>
        <v>0</v>
      </c>
      <c r="H162" s="482">
        <f t="shared" si="50"/>
        <v>0</v>
      </c>
      <c r="I162" s="493">
        <f t="shared" si="51"/>
        <v>0</v>
      </c>
      <c r="J162" s="497"/>
      <c r="K162" s="493"/>
      <c r="L162" s="497"/>
      <c r="M162" s="493">
        <f t="shared" si="52"/>
        <v>0</v>
      </c>
      <c r="N162" s="493">
        <f t="shared" si="53"/>
        <v>0</v>
      </c>
      <c r="O162" s="497"/>
      <c r="P162" s="493"/>
      <c r="Q162" s="497"/>
      <c r="R162" s="493">
        <f t="shared" si="54"/>
        <v>0</v>
      </c>
      <c r="S162" s="493">
        <f t="shared" si="55"/>
        <v>0</v>
      </c>
      <c r="T162" s="497"/>
      <c r="U162" s="493"/>
      <c r="V162" s="497"/>
      <c r="W162" s="493">
        <f t="shared" si="56"/>
        <v>0</v>
      </c>
    </row>
    <row r="163" spans="2:23" x14ac:dyDescent="0.3">
      <c r="B163" s="96">
        <f t="shared" si="57"/>
        <v>16</v>
      </c>
      <c r="C163" s="496" t="s">
        <v>867</v>
      </c>
      <c r="D163" s="480">
        <f t="shared" si="49"/>
        <v>3.8854022973360287</v>
      </c>
      <c r="E163" s="480">
        <f t="shared" si="49"/>
        <v>-0.97135057433400718</v>
      </c>
      <c r="F163" s="480">
        <f t="shared" si="49"/>
        <v>0</v>
      </c>
      <c r="G163" s="480">
        <f t="shared" si="49"/>
        <v>0</v>
      </c>
      <c r="H163" s="482">
        <f t="shared" si="50"/>
        <v>2.9140517230020215</v>
      </c>
      <c r="I163" s="493">
        <f t="shared" si="51"/>
        <v>2.9140517230020215</v>
      </c>
      <c r="J163" s="497"/>
      <c r="K163" s="493"/>
      <c r="L163" s="497"/>
      <c r="M163" s="493">
        <f t="shared" si="52"/>
        <v>2.9140517230020215</v>
      </c>
      <c r="N163" s="493">
        <f t="shared" si="53"/>
        <v>2.9140517230020215</v>
      </c>
      <c r="O163" s="497"/>
      <c r="P163" s="493"/>
      <c r="Q163" s="497"/>
      <c r="R163" s="493">
        <f t="shared" si="54"/>
        <v>2.9140517230020215</v>
      </c>
      <c r="S163" s="493">
        <f t="shared" si="55"/>
        <v>2.9140517230020215</v>
      </c>
      <c r="T163" s="497"/>
      <c r="U163" s="493"/>
      <c r="V163" s="497"/>
      <c r="W163" s="493">
        <f t="shared" si="56"/>
        <v>2.9140517230020215</v>
      </c>
    </row>
    <row r="164" spans="2:23" x14ac:dyDescent="0.3">
      <c r="B164" s="96">
        <f t="shared" si="57"/>
        <v>17</v>
      </c>
      <c r="C164" s="496" t="s">
        <v>877</v>
      </c>
      <c r="D164" s="480">
        <f t="shared" ref="D164:G164" si="58">D56-D111</f>
        <v>-30.19725049213455</v>
      </c>
      <c r="E164" s="480">
        <f t="shared" si="58"/>
        <v>0</v>
      </c>
      <c r="F164" s="480">
        <f t="shared" si="58"/>
        <v>0</v>
      </c>
      <c r="G164" s="480">
        <f t="shared" si="58"/>
        <v>0</v>
      </c>
      <c r="H164" s="482">
        <f t="shared" si="50"/>
        <v>-30.19725049213455</v>
      </c>
      <c r="I164" s="493">
        <f t="shared" si="51"/>
        <v>-30.19725049213455</v>
      </c>
      <c r="J164" s="497"/>
      <c r="K164" s="493"/>
      <c r="L164" s="497"/>
      <c r="M164" s="493">
        <f t="shared" si="52"/>
        <v>-30.19725049213455</v>
      </c>
      <c r="N164" s="493">
        <f t="shared" si="53"/>
        <v>-30.19725049213455</v>
      </c>
      <c r="O164" s="497"/>
      <c r="P164" s="493"/>
      <c r="Q164" s="497"/>
      <c r="R164" s="493">
        <f t="shared" si="54"/>
        <v>-30.19725049213455</v>
      </c>
      <c r="S164" s="493">
        <f t="shared" si="55"/>
        <v>-30.19725049213455</v>
      </c>
      <c r="T164" s="497"/>
      <c r="U164" s="493"/>
      <c r="V164" s="497"/>
      <c r="W164" s="493">
        <f t="shared" si="56"/>
        <v>-30.19725049213455</v>
      </c>
    </row>
    <row r="165" spans="2:23" ht="16" x14ac:dyDescent="0.3">
      <c r="B165" s="84"/>
      <c r="C165" s="99" t="s">
        <v>271</v>
      </c>
      <c r="D165" s="484">
        <f>SUM(D148:D163)</f>
        <v>128.10672506184503</v>
      </c>
      <c r="E165" s="484">
        <f>SUM(E148:E163)</f>
        <v>19.500220315581661</v>
      </c>
      <c r="F165" s="484">
        <f>SUM(F148:F163)</f>
        <v>0</v>
      </c>
      <c r="G165" s="484">
        <f>SUM(G148:G163)</f>
        <v>0</v>
      </c>
      <c r="H165" s="484">
        <f>SUM(H148:H163)</f>
        <v>147.60694537742668</v>
      </c>
      <c r="I165" s="484">
        <f t="shared" ref="I165:W165" si="59">SUM(I148:I164)</f>
        <v>117.40969488529214</v>
      </c>
      <c r="J165" s="484">
        <f t="shared" si="59"/>
        <v>0</v>
      </c>
      <c r="K165" s="484">
        <f t="shared" si="59"/>
        <v>0</v>
      </c>
      <c r="L165" s="484">
        <f t="shared" si="59"/>
        <v>0</v>
      </c>
      <c r="M165" s="484">
        <f t="shared" si="59"/>
        <v>117.40969488529214</v>
      </c>
      <c r="N165" s="484">
        <f t="shared" si="59"/>
        <v>117.40969488529214</v>
      </c>
      <c r="O165" s="484">
        <f t="shared" si="59"/>
        <v>0</v>
      </c>
      <c r="P165" s="484">
        <f t="shared" si="59"/>
        <v>0</v>
      </c>
      <c r="Q165" s="484">
        <f t="shared" si="59"/>
        <v>0</v>
      </c>
      <c r="R165" s="484">
        <f t="shared" si="59"/>
        <v>117.40969488529214</v>
      </c>
      <c r="S165" s="484">
        <f t="shared" si="59"/>
        <v>117.40969488529214</v>
      </c>
      <c r="T165" s="484">
        <f t="shared" si="59"/>
        <v>0</v>
      </c>
      <c r="U165" s="484">
        <f t="shared" si="59"/>
        <v>0</v>
      </c>
      <c r="V165" s="484">
        <f t="shared" si="59"/>
        <v>0</v>
      </c>
      <c r="W165" s="484">
        <f t="shared" si="59"/>
        <v>117.40969488529214</v>
      </c>
    </row>
    <row r="166" spans="2:23" x14ac:dyDescent="0.3">
      <c r="B166" s="306"/>
      <c r="C166" s="77"/>
      <c r="D166" s="77"/>
      <c r="E166" s="77"/>
      <c r="F166" s="77"/>
    </row>
  </sheetData>
  <mergeCells count="61">
    <mergeCell ref="S10:W10"/>
    <mergeCell ref="D11:H11"/>
    <mergeCell ref="I11:M11"/>
    <mergeCell ref="N11:R11"/>
    <mergeCell ref="S11:W11"/>
    <mergeCell ref="B10:B12"/>
    <mergeCell ref="C10:C12"/>
    <mergeCell ref="D10:H10"/>
    <mergeCell ref="I10:M10"/>
    <mergeCell ref="N10:R10"/>
    <mergeCell ref="B33:G33"/>
    <mergeCell ref="B36:B38"/>
    <mergeCell ref="C36:C38"/>
    <mergeCell ref="D36:H36"/>
    <mergeCell ref="I36:M36"/>
    <mergeCell ref="B64:B66"/>
    <mergeCell ref="C64:C66"/>
    <mergeCell ref="D64:H64"/>
    <mergeCell ref="I64:M64"/>
    <mergeCell ref="N64:R64"/>
    <mergeCell ref="S36:W36"/>
    <mergeCell ref="D37:H37"/>
    <mergeCell ref="I37:M37"/>
    <mergeCell ref="N37:R37"/>
    <mergeCell ref="S37:W37"/>
    <mergeCell ref="N36:R36"/>
    <mergeCell ref="B91:B93"/>
    <mergeCell ref="C91:C93"/>
    <mergeCell ref="D91:H91"/>
    <mergeCell ref="I91:M91"/>
    <mergeCell ref="N91:R91"/>
    <mergeCell ref="S64:W64"/>
    <mergeCell ref="D65:H65"/>
    <mergeCell ref="I65:M65"/>
    <mergeCell ref="N65:R65"/>
    <mergeCell ref="S65:W65"/>
    <mergeCell ref="B118:B120"/>
    <mergeCell ref="C118:C120"/>
    <mergeCell ref="D118:H118"/>
    <mergeCell ref="I118:M118"/>
    <mergeCell ref="N118:R118"/>
    <mergeCell ref="S91:W91"/>
    <mergeCell ref="D92:H92"/>
    <mergeCell ref="I92:M92"/>
    <mergeCell ref="N92:R92"/>
    <mergeCell ref="S92:W92"/>
    <mergeCell ref="B144:B146"/>
    <mergeCell ref="C144:C146"/>
    <mergeCell ref="D144:H144"/>
    <mergeCell ref="I144:M144"/>
    <mergeCell ref="N144:R144"/>
    <mergeCell ref="S118:W118"/>
    <mergeCell ref="D119:H119"/>
    <mergeCell ref="I119:M119"/>
    <mergeCell ref="N119:R119"/>
    <mergeCell ref="S119:W119"/>
    <mergeCell ref="S144:W144"/>
    <mergeCell ref="D145:H145"/>
    <mergeCell ref="I145:M145"/>
    <mergeCell ref="N145:R145"/>
    <mergeCell ref="S145:W14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G166"/>
  <sheetViews>
    <sheetView showGridLines="0" view="pageBreakPreview" topLeftCell="I2" zoomScale="60" zoomScaleNormal="68" workbookViewId="0">
      <selection activeCell="N31" sqref="N31"/>
    </sheetView>
  </sheetViews>
  <sheetFormatPr defaultColWidth="9.36328125" defaultRowHeight="14" x14ac:dyDescent="0.3"/>
  <cols>
    <col min="1" max="1" width="7" style="5" bestFit="1" customWidth="1"/>
    <col min="2" max="2" width="6.36328125" style="5" customWidth="1"/>
    <col min="3" max="3" width="36.36328125" style="5" customWidth="1"/>
    <col min="4" max="7" width="18.36328125" style="5" customWidth="1"/>
    <col min="8" max="8" width="24.54296875" style="5" bestFit="1" customWidth="1"/>
    <col min="9" max="12" width="18.36328125" style="5" customWidth="1"/>
    <col min="13" max="13" width="23.453125" style="5" bestFit="1" customWidth="1"/>
    <col min="14" max="17" width="18.36328125" style="5" customWidth="1"/>
    <col min="18" max="18" width="23.36328125" style="5" bestFit="1" customWidth="1"/>
    <col min="19" max="22" width="18.6328125" style="5" customWidth="1"/>
    <col min="23" max="23" width="21.1796875" style="5" customWidth="1"/>
    <col min="24" max="24" width="13.6328125" style="5" bestFit="1" customWidth="1"/>
    <col min="25" max="25" width="13.453125" style="5" bestFit="1" customWidth="1"/>
    <col min="26" max="26" width="13.81640625" style="5" bestFit="1" customWidth="1"/>
    <col min="27" max="27" width="15.36328125" style="5" bestFit="1" customWidth="1"/>
    <col min="28" max="28" width="22.81640625" style="5" customWidth="1"/>
    <col min="29" max="16384" width="9.36328125" style="5"/>
  </cols>
  <sheetData>
    <row r="1" spans="1:23" x14ac:dyDescent="0.3">
      <c r="B1" s="52"/>
    </row>
    <row r="2" spans="1:23" x14ac:dyDescent="0.3">
      <c r="B2" s="52"/>
    </row>
    <row r="3" spans="1:23" x14ac:dyDescent="0.3">
      <c r="B3" s="52"/>
    </row>
    <row r="4" spans="1:23" x14ac:dyDescent="0.3">
      <c r="B4" s="18"/>
      <c r="I4" s="17"/>
      <c r="J4" s="17"/>
      <c r="K4" s="137" t="str">
        <f>Index!B2</f>
        <v xml:space="preserve">      Maharashtra State Power Generation Company Ltd.</v>
      </c>
      <c r="L4" s="268"/>
      <c r="M4" s="17"/>
      <c r="N4" s="17"/>
      <c r="O4" s="17"/>
      <c r="P4" s="17"/>
      <c r="Q4" s="17"/>
      <c r="R4" s="17"/>
    </row>
    <row r="5" spans="1:23" x14ac:dyDescent="0.3">
      <c r="B5" s="18"/>
      <c r="I5" s="62"/>
      <c r="J5" s="62"/>
      <c r="K5" s="384" t="str">
        <f>Index!B3</f>
        <v>MYT Petition Formats for Koyna</v>
      </c>
      <c r="L5" s="268"/>
      <c r="M5" s="62"/>
      <c r="N5" s="62"/>
      <c r="O5" s="62"/>
      <c r="P5" s="62"/>
      <c r="Q5" s="62"/>
      <c r="R5" s="62"/>
    </row>
    <row r="6" spans="1:23" x14ac:dyDescent="0.3">
      <c r="B6" s="17"/>
      <c r="I6" s="63"/>
      <c r="J6" s="64"/>
      <c r="K6" s="69" t="s">
        <v>264</v>
      </c>
      <c r="L6" s="69"/>
      <c r="M6" s="64"/>
      <c r="N6" s="18"/>
      <c r="O6" s="17"/>
      <c r="P6" s="17"/>
      <c r="Q6" s="17"/>
      <c r="R6" s="17"/>
    </row>
    <row r="7" spans="1:23" x14ac:dyDescent="0.3">
      <c r="C7" s="18"/>
      <c r="D7" s="18"/>
      <c r="E7" s="18"/>
      <c r="F7" s="18"/>
      <c r="G7" s="18"/>
      <c r="H7" s="18"/>
      <c r="J7" s="6"/>
      <c r="M7" s="6"/>
      <c r="N7" s="6"/>
    </row>
    <row r="8" spans="1:23" x14ac:dyDescent="0.3">
      <c r="A8" s="5" t="s">
        <v>265</v>
      </c>
      <c r="B8" s="292" t="s">
        <v>266</v>
      </c>
      <c r="C8" s="292"/>
      <c r="D8" s="292"/>
      <c r="E8" s="292"/>
      <c r="F8" s="292"/>
      <c r="G8" s="292"/>
      <c r="H8" s="292"/>
      <c r="I8" s="1"/>
      <c r="J8" s="42"/>
      <c r="K8" s="1"/>
      <c r="L8" s="1"/>
      <c r="M8" s="42"/>
      <c r="N8" s="42"/>
      <c r="O8" s="1"/>
      <c r="P8" s="1"/>
      <c r="Q8" s="1"/>
      <c r="R8" s="288"/>
    </row>
    <row r="9" spans="1:23" x14ac:dyDescent="0.3">
      <c r="B9" s="295"/>
      <c r="C9" s="8"/>
      <c r="D9" s="8"/>
      <c r="E9" s="8"/>
      <c r="F9" s="8"/>
      <c r="G9" s="8"/>
      <c r="H9" s="8"/>
      <c r="I9" s="1"/>
      <c r="J9" s="42"/>
      <c r="K9" s="1"/>
      <c r="L9" s="1"/>
      <c r="M9" s="42"/>
      <c r="N9" s="42"/>
      <c r="O9" s="1"/>
      <c r="P9" s="1"/>
      <c r="Q9" s="1"/>
      <c r="R9" s="296" t="s">
        <v>10</v>
      </c>
    </row>
    <row r="10" spans="1:23" ht="15.75" customHeight="1" x14ac:dyDescent="0.3">
      <c r="B10" s="1404" t="s">
        <v>343</v>
      </c>
      <c r="C10" s="1404" t="s">
        <v>37</v>
      </c>
      <c r="D10" s="1512" t="s">
        <v>519</v>
      </c>
      <c r="E10" s="1513"/>
      <c r="F10" s="1513"/>
      <c r="G10" s="1513"/>
      <c r="H10" s="1514"/>
      <c r="I10" s="1515" t="s">
        <v>520</v>
      </c>
      <c r="J10" s="1515"/>
      <c r="K10" s="1515"/>
      <c r="L10" s="1515"/>
      <c r="M10" s="1515"/>
      <c r="N10" s="1404" t="s">
        <v>521</v>
      </c>
      <c r="O10" s="1404"/>
      <c r="P10" s="1404"/>
      <c r="Q10" s="1404"/>
      <c r="R10" s="1404"/>
      <c r="S10" s="1511" t="s">
        <v>913</v>
      </c>
      <c r="T10" s="1511"/>
      <c r="U10" s="1511"/>
      <c r="V10" s="1511"/>
      <c r="W10" s="1511"/>
    </row>
    <row r="11" spans="1:23" ht="15.75" customHeight="1" x14ac:dyDescent="0.3">
      <c r="B11" s="1404"/>
      <c r="C11" s="1404"/>
      <c r="D11" s="1523" t="s">
        <v>7</v>
      </c>
      <c r="E11" s="1524"/>
      <c r="F11" s="1524"/>
      <c r="G11" s="1524"/>
      <c r="H11" s="1525"/>
      <c r="I11" s="1517" t="s">
        <v>7</v>
      </c>
      <c r="J11" s="1518"/>
      <c r="K11" s="1518"/>
      <c r="L11" s="1518"/>
      <c r="M11" s="1518"/>
      <c r="N11" s="1517" t="s">
        <v>12</v>
      </c>
      <c r="O11" s="1518"/>
      <c r="P11" s="1518"/>
      <c r="Q11" s="1518"/>
      <c r="R11" s="1518"/>
      <c r="S11" s="1517" t="s">
        <v>21</v>
      </c>
      <c r="T11" s="1518"/>
      <c r="U11" s="1518"/>
      <c r="V11" s="1518"/>
      <c r="W11" s="1518"/>
    </row>
    <row r="12" spans="1:23" s="34" customFormat="1" ht="42" x14ac:dyDescent="0.3">
      <c r="B12" s="1404"/>
      <c r="C12" s="1404"/>
      <c r="D12" s="291" t="s">
        <v>267</v>
      </c>
      <c r="E12" s="291" t="s">
        <v>268</v>
      </c>
      <c r="F12" s="291" t="s">
        <v>269</v>
      </c>
      <c r="G12" s="291" t="s">
        <v>601</v>
      </c>
      <c r="H12" s="291" t="s">
        <v>270</v>
      </c>
      <c r="I12" s="291" t="s">
        <v>267</v>
      </c>
      <c r="J12" s="291" t="s">
        <v>268</v>
      </c>
      <c r="K12" s="291" t="s">
        <v>269</v>
      </c>
      <c r="L12" s="291" t="s">
        <v>601</v>
      </c>
      <c r="M12" s="291" t="s">
        <v>270</v>
      </c>
      <c r="N12" s="291" t="s">
        <v>267</v>
      </c>
      <c r="O12" s="291" t="s">
        <v>268</v>
      </c>
      <c r="P12" s="291" t="s">
        <v>269</v>
      </c>
      <c r="Q12" s="291" t="s">
        <v>601</v>
      </c>
      <c r="R12" s="291" t="s">
        <v>270</v>
      </c>
      <c r="S12" s="300" t="s">
        <v>267</v>
      </c>
      <c r="T12" s="300" t="s">
        <v>268</v>
      </c>
      <c r="U12" s="300" t="s">
        <v>269</v>
      </c>
      <c r="V12" s="291" t="s">
        <v>601</v>
      </c>
      <c r="W12" s="300" t="s">
        <v>270</v>
      </c>
    </row>
    <row r="13" spans="1:23" s="35" customFormat="1" x14ac:dyDescent="0.25">
      <c r="B13" s="297"/>
      <c r="C13" s="297"/>
      <c r="D13" s="297" t="s">
        <v>81</v>
      </c>
      <c r="E13" s="297" t="s">
        <v>82</v>
      </c>
      <c r="F13" s="297" t="s">
        <v>472</v>
      </c>
      <c r="G13" s="297" t="s">
        <v>397</v>
      </c>
      <c r="H13" s="297" t="s">
        <v>602</v>
      </c>
      <c r="I13" s="297" t="s">
        <v>414</v>
      </c>
      <c r="J13" s="297" t="s">
        <v>522</v>
      </c>
      <c r="K13" s="297" t="s">
        <v>415</v>
      </c>
      <c r="L13" s="297" t="s">
        <v>416</v>
      </c>
      <c r="M13" s="297" t="s">
        <v>669</v>
      </c>
      <c r="N13" s="297" t="s">
        <v>603</v>
      </c>
      <c r="O13" s="297" t="s">
        <v>670</v>
      </c>
      <c r="P13" s="297" t="s">
        <v>604</v>
      </c>
      <c r="Q13" s="297" t="s">
        <v>605</v>
      </c>
      <c r="R13" s="297" t="s">
        <v>671</v>
      </c>
      <c r="S13" s="297" t="s">
        <v>609</v>
      </c>
      <c r="T13" s="297" t="s">
        <v>610</v>
      </c>
      <c r="U13" s="297" t="s">
        <v>611</v>
      </c>
      <c r="V13" s="297" t="s">
        <v>673</v>
      </c>
      <c r="W13" s="297" t="s">
        <v>674</v>
      </c>
    </row>
    <row r="14" spans="1:23" s="6" customFormat="1" x14ac:dyDescent="0.3">
      <c r="B14" s="96">
        <v>1</v>
      </c>
      <c r="C14" s="298" t="s">
        <v>860</v>
      </c>
      <c r="D14" s="497">
        <v>5.9177958652003692E-4</v>
      </c>
      <c r="E14" s="497">
        <v>0</v>
      </c>
      <c r="F14" s="497">
        <v>0</v>
      </c>
      <c r="G14" s="497"/>
      <c r="H14" s="497">
        <f>D14+E14+F14-G14</f>
        <v>5.9177958652003692E-4</v>
      </c>
      <c r="I14" s="493">
        <f>H14</f>
        <v>5.9177958652003692E-4</v>
      </c>
      <c r="J14" s="497">
        <v>0</v>
      </c>
      <c r="K14" s="497">
        <v>0</v>
      </c>
      <c r="L14" s="497"/>
      <c r="M14" s="493">
        <f>I14+J14-K14-L14</f>
        <v>5.9177958652003692E-4</v>
      </c>
      <c r="N14" s="493">
        <f>M1477</f>
        <v>0</v>
      </c>
      <c r="O14" s="497">
        <v>0</v>
      </c>
      <c r="P14" s="497">
        <v>0</v>
      </c>
      <c r="Q14" s="497"/>
      <c r="R14" s="493">
        <f>N14+O14-P14-Q14</f>
        <v>0</v>
      </c>
      <c r="S14" s="497">
        <f t="shared" ref="S14:S30" si="0">R14</f>
        <v>0</v>
      </c>
      <c r="T14" s="497">
        <v>0</v>
      </c>
      <c r="U14" s="493">
        <v>0</v>
      </c>
      <c r="V14" s="497"/>
      <c r="W14" s="497">
        <f>S14+T14-U14-V14</f>
        <v>0</v>
      </c>
    </row>
    <row r="15" spans="1:23" s="6" customFormat="1" x14ac:dyDescent="0.3">
      <c r="B15" s="96">
        <f>B14+1</f>
        <v>2</v>
      </c>
      <c r="C15" s="298" t="s">
        <v>255</v>
      </c>
      <c r="D15" s="497">
        <v>40.125741848572915</v>
      </c>
      <c r="E15" s="497">
        <v>0</v>
      </c>
      <c r="F15" s="497">
        <v>0</v>
      </c>
      <c r="G15" s="497"/>
      <c r="H15" s="497">
        <f t="shared" ref="H15:H30" si="1">D15+E15+F15-G15</f>
        <v>40.125741848572915</v>
      </c>
      <c r="I15" s="493">
        <f t="shared" ref="I15:I30" si="2">H15</f>
        <v>40.125741848572915</v>
      </c>
      <c r="J15" s="497">
        <v>0.74</v>
      </c>
      <c r="K15" s="497">
        <v>0</v>
      </c>
      <c r="L15" s="497"/>
      <c r="M15" s="493">
        <f t="shared" ref="M15:M30" si="3">I15+J15-K15-L15</f>
        <v>40.865741848572917</v>
      </c>
      <c r="N15" s="493">
        <f t="shared" ref="N15:N30" si="4">M15</f>
        <v>40.865741848572917</v>
      </c>
      <c r="O15" s="497">
        <v>0</v>
      </c>
      <c r="P15" s="497">
        <v>0</v>
      </c>
      <c r="Q15" s="497"/>
      <c r="R15" s="493">
        <f t="shared" ref="R15:R30" si="5">N15+O15-P15-Q15</f>
        <v>40.865741848572917</v>
      </c>
      <c r="S15" s="497">
        <f t="shared" si="0"/>
        <v>40.865741848572917</v>
      </c>
      <c r="T15" s="497">
        <v>0</v>
      </c>
      <c r="U15" s="493">
        <v>0</v>
      </c>
      <c r="V15" s="497"/>
      <c r="W15" s="497">
        <f t="shared" ref="W15:W30" si="6">S15+T15-U15-V15</f>
        <v>40.865741848572917</v>
      </c>
    </row>
    <row r="16" spans="1:23" s="6" customFormat="1" ht="28" x14ac:dyDescent="0.3">
      <c r="B16" s="96">
        <f t="shared" ref="B16:B30" si="7">B15+1</f>
        <v>3</v>
      </c>
      <c r="C16" s="299" t="s">
        <v>861</v>
      </c>
      <c r="D16" s="497">
        <v>0</v>
      </c>
      <c r="E16" s="497">
        <v>0</v>
      </c>
      <c r="F16" s="498">
        <v>0</v>
      </c>
      <c r="G16" s="498"/>
      <c r="H16" s="497">
        <f t="shared" si="1"/>
        <v>0</v>
      </c>
      <c r="I16" s="493">
        <f t="shared" si="2"/>
        <v>0</v>
      </c>
      <c r="J16" s="497">
        <v>0</v>
      </c>
      <c r="K16" s="498">
        <v>0</v>
      </c>
      <c r="L16" s="498"/>
      <c r="M16" s="493">
        <f t="shared" si="3"/>
        <v>0</v>
      </c>
      <c r="N16" s="493">
        <f t="shared" si="4"/>
        <v>0</v>
      </c>
      <c r="O16" s="497">
        <v>0</v>
      </c>
      <c r="P16" s="498">
        <v>0</v>
      </c>
      <c r="Q16" s="498"/>
      <c r="R16" s="493">
        <f t="shared" si="5"/>
        <v>0</v>
      </c>
      <c r="S16" s="497">
        <f t="shared" si="0"/>
        <v>0</v>
      </c>
      <c r="T16" s="497">
        <v>0</v>
      </c>
      <c r="U16" s="493">
        <v>0</v>
      </c>
      <c r="V16" s="497"/>
      <c r="W16" s="497">
        <f t="shared" si="6"/>
        <v>0</v>
      </c>
    </row>
    <row r="17" spans="2:23" s="6" customFormat="1" x14ac:dyDescent="0.3">
      <c r="B17" s="96">
        <f t="shared" si="7"/>
        <v>4</v>
      </c>
      <c r="C17" s="299" t="s">
        <v>862</v>
      </c>
      <c r="D17" s="497">
        <v>2.6048584375224482</v>
      </c>
      <c r="E17" s="497">
        <v>0</v>
      </c>
      <c r="F17" s="498">
        <v>0</v>
      </c>
      <c r="G17" s="498"/>
      <c r="H17" s="497">
        <f t="shared" si="1"/>
        <v>2.6048584375224482</v>
      </c>
      <c r="I17" s="493">
        <f t="shared" si="2"/>
        <v>2.6048584375224482</v>
      </c>
      <c r="J17" s="497">
        <v>3.86</v>
      </c>
      <c r="K17" s="498">
        <v>0</v>
      </c>
      <c r="L17" s="498"/>
      <c r="M17" s="493">
        <f t="shared" si="3"/>
        <v>6.464858437522448</v>
      </c>
      <c r="N17" s="493">
        <f t="shared" si="4"/>
        <v>6.464858437522448</v>
      </c>
      <c r="O17" s="497">
        <v>0</v>
      </c>
      <c r="P17" s="498">
        <v>0</v>
      </c>
      <c r="Q17" s="498"/>
      <c r="R17" s="493">
        <f t="shared" si="5"/>
        <v>6.464858437522448</v>
      </c>
      <c r="S17" s="497">
        <f t="shared" si="0"/>
        <v>6.464858437522448</v>
      </c>
      <c r="T17" s="497">
        <v>0</v>
      </c>
      <c r="U17" s="493">
        <v>0</v>
      </c>
      <c r="V17" s="497"/>
      <c r="W17" s="497">
        <f t="shared" si="6"/>
        <v>6.464858437522448</v>
      </c>
    </row>
    <row r="18" spans="2:23" s="6" customFormat="1" x14ac:dyDescent="0.3">
      <c r="B18" s="96">
        <f t="shared" si="7"/>
        <v>5</v>
      </c>
      <c r="C18" s="299" t="s">
        <v>863</v>
      </c>
      <c r="D18" s="497">
        <v>9.9640476530064159</v>
      </c>
      <c r="E18" s="497">
        <v>0</v>
      </c>
      <c r="F18" s="498">
        <v>0</v>
      </c>
      <c r="G18" s="498"/>
      <c r="H18" s="497">
        <f t="shared" si="1"/>
        <v>9.9640476530064159</v>
      </c>
      <c r="I18" s="493">
        <f t="shared" si="2"/>
        <v>9.9640476530064159</v>
      </c>
      <c r="J18" s="497">
        <v>0.09</v>
      </c>
      <c r="K18" s="498">
        <v>0</v>
      </c>
      <c r="L18" s="498"/>
      <c r="M18" s="493">
        <f t="shared" si="3"/>
        <v>10.054047653006416</v>
      </c>
      <c r="N18" s="493">
        <f t="shared" si="4"/>
        <v>10.054047653006416</v>
      </c>
      <c r="O18" s="497">
        <v>0</v>
      </c>
      <c r="P18" s="498">
        <v>0</v>
      </c>
      <c r="Q18" s="498"/>
      <c r="R18" s="493">
        <f t="shared" si="5"/>
        <v>10.054047653006416</v>
      </c>
      <c r="S18" s="497">
        <f t="shared" si="0"/>
        <v>10.054047653006416</v>
      </c>
      <c r="T18" s="497">
        <v>0</v>
      </c>
      <c r="U18" s="493">
        <v>0</v>
      </c>
      <c r="V18" s="497"/>
      <c r="W18" s="497">
        <f t="shared" si="6"/>
        <v>10.054047653006416</v>
      </c>
    </row>
    <row r="19" spans="2:23" x14ac:dyDescent="0.3">
      <c r="B19" s="96">
        <f t="shared" si="7"/>
        <v>6</v>
      </c>
      <c r="C19" s="298" t="s">
        <v>254</v>
      </c>
      <c r="D19" s="497">
        <v>87.673409647410963</v>
      </c>
      <c r="E19" s="497">
        <v>8.3000000000000007</v>
      </c>
      <c r="F19" s="497">
        <v>0</v>
      </c>
      <c r="G19" s="497"/>
      <c r="H19" s="497">
        <f t="shared" si="1"/>
        <v>95.973409647410961</v>
      </c>
      <c r="I19" s="493">
        <f t="shared" si="2"/>
        <v>95.973409647410961</v>
      </c>
      <c r="J19" s="497">
        <v>4.45</v>
      </c>
      <c r="K19" s="497">
        <v>0</v>
      </c>
      <c r="L19" s="497"/>
      <c r="M19" s="493">
        <f t="shared" si="3"/>
        <v>100.42340964741096</v>
      </c>
      <c r="N19" s="493">
        <f t="shared" si="4"/>
        <v>100.42340964741096</v>
      </c>
      <c r="O19" s="497">
        <v>58.86</v>
      </c>
      <c r="P19" s="497">
        <v>0</v>
      </c>
      <c r="Q19" s="497"/>
      <c r="R19" s="493">
        <f t="shared" si="5"/>
        <v>159.28340964741096</v>
      </c>
      <c r="S19" s="497">
        <f t="shared" si="0"/>
        <v>159.28340964741096</v>
      </c>
      <c r="T19" s="497">
        <v>18.636666666666663</v>
      </c>
      <c r="U19" s="493">
        <v>0</v>
      </c>
      <c r="V19" s="497"/>
      <c r="W19" s="497">
        <f t="shared" si="6"/>
        <v>177.92007631407762</v>
      </c>
    </row>
    <row r="20" spans="2:23" x14ac:dyDescent="0.3">
      <c r="B20" s="96">
        <f t="shared" si="7"/>
        <v>7</v>
      </c>
      <c r="C20" s="298" t="s">
        <v>864</v>
      </c>
      <c r="D20" s="497">
        <v>0</v>
      </c>
      <c r="E20" s="497">
        <v>0</v>
      </c>
      <c r="F20" s="497">
        <v>0</v>
      </c>
      <c r="G20" s="497"/>
      <c r="H20" s="497">
        <f t="shared" si="1"/>
        <v>0</v>
      </c>
      <c r="I20" s="493">
        <f t="shared" si="2"/>
        <v>0</v>
      </c>
      <c r="J20" s="497">
        <v>0</v>
      </c>
      <c r="K20" s="497">
        <v>0</v>
      </c>
      <c r="L20" s="497"/>
      <c r="M20" s="493">
        <f t="shared" si="3"/>
        <v>0</v>
      </c>
      <c r="N20" s="493">
        <f t="shared" si="4"/>
        <v>0</v>
      </c>
      <c r="O20" s="497">
        <v>0</v>
      </c>
      <c r="P20" s="497">
        <v>0</v>
      </c>
      <c r="Q20" s="497"/>
      <c r="R20" s="493">
        <f t="shared" si="5"/>
        <v>0</v>
      </c>
      <c r="S20" s="497">
        <f t="shared" si="0"/>
        <v>0</v>
      </c>
      <c r="T20" s="497">
        <v>0</v>
      </c>
      <c r="U20" s="493">
        <v>0</v>
      </c>
      <c r="V20" s="497"/>
      <c r="W20" s="497">
        <f t="shared" si="6"/>
        <v>0</v>
      </c>
    </row>
    <row r="21" spans="2:23" x14ac:dyDescent="0.3">
      <c r="B21" s="96">
        <f t="shared" si="7"/>
        <v>8</v>
      </c>
      <c r="C21" s="298" t="s">
        <v>865</v>
      </c>
      <c r="D21" s="497">
        <v>0</v>
      </c>
      <c r="E21" s="497">
        <v>0</v>
      </c>
      <c r="F21" s="497">
        <v>0</v>
      </c>
      <c r="G21" s="497"/>
      <c r="H21" s="497">
        <f t="shared" si="1"/>
        <v>0</v>
      </c>
      <c r="I21" s="493">
        <f t="shared" si="2"/>
        <v>0</v>
      </c>
      <c r="J21" s="497">
        <v>0</v>
      </c>
      <c r="K21" s="497">
        <v>0</v>
      </c>
      <c r="L21" s="497"/>
      <c r="M21" s="493">
        <f t="shared" si="3"/>
        <v>0</v>
      </c>
      <c r="N21" s="493">
        <f t="shared" si="4"/>
        <v>0</v>
      </c>
      <c r="O21" s="497">
        <v>0</v>
      </c>
      <c r="P21" s="497">
        <v>0</v>
      </c>
      <c r="Q21" s="497"/>
      <c r="R21" s="493">
        <f t="shared" si="5"/>
        <v>0</v>
      </c>
      <c r="S21" s="497">
        <f t="shared" si="0"/>
        <v>0</v>
      </c>
      <c r="T21" s="497">
        <v>0</v>
      </c>
      <c r="U21" s="493">
        <v>0</v>
      </c>
      <c r="V21" s="497"/>
      <c r="W21" s="497">
        <f t="shared" si="6"/>
        <v>0</v>
      </c>
    </row>
    <row r="22" spans="2:23" x14ac:dyDescent="0.3">
      <c r="B22" s="96">
        <f t="shared" si="7"/>
        <v>9</v>
      </c>
      <c r="C22" s="298" t="s">
        <v>866</v>
      </c>
      <c r="D22" s="497">
        <v>0.53136297059560633</v>
      </c>
      <c r="E22" s="497">
        <v>0</v>
      </c>
      <c r="F22" s="497">
        <v>0</v>
      </c>
      <c r="G22" s="497"/>
      <c r="H22" s="497">
        <f t="shared" si="1"/>
        <v>0.53136297059560633</v>
      </c>
      <c r="I22" s="493">
        <f t="shared" si="2"/>
        <v>0.53136297059560633</v>
      </c>
      <c r="J22" s="497">
        <v>0</v>
      </c>
      <c r="K22" s="497">
        <v>0</v>
      </c>
      <c r="L22" s="497"/>
      <c r="M22" s="493">
        <f t="shared" si="3"/>
        <v>0.53136297059560633</v>
      </c>
      <c r="N22" s="493">
        <f t="shared" si="4"/>
        <v>0.53136297059560633</v>
      </c>
      <c r="O22" s="497">
        <v>0</v>
      </c>
      <c r="P22" s="497">
        <v>0</v>
      </c>
      <c r="Q22" s="497"/>
      <c r="R22" s="493">
        <f t="shared" si="5"/>
        <v>0.53136297059560633</v>
      </c>
      <c r="S22" s="497">
        <f t="shared" si="0"/>
        <v>0.53136297059560633</v>
      </c>
      <c r="T22" s="497">
        <v>0</v>
      </c>
      <c r="U22" s="493">
        <v>0</v>
      </c>
      <c r="V22" s="497"/>
      <c r="W22" s="497">
        <f t="shared" si="6"/>
        <v>0.53136297059560633</v>
      </c>
    </row>
    <row r="23" spans="2:23" x14ac:dyDescent="0.3">
      <c r="B23" s="96">
        <f t="shared" si="7"/>
        <v>10</v>
      </c>
      <c r="C23" s="298" t="s">
        <v>258</v>
      </c>
      <c r="D23" s="497">
        <v>1.9842882241706714</v>
      </c>
      <c r="E23" s="497">
        <v>2</v>
      </c>
      <c r="F23" s="497">
        <v>0</v>
      </c>
      <c r="G23" s="497"/>
      <c r="H23" s="497">
        <f t="shared" si="1"/>
        <v>3.9842882241706716</v>
      </c>
      <c r="I23" s="493">
        <f t="shared" si="2"/>
        <v>3.9842882241706716</v>
      </c>
      <c r="J23" s="497">
        <v>0</v>
      </c>
      <c r="K23" s="497">
        <v>0</v>
      </c>
      <c r="L23" s="497"/>
      <c r="M23" s="493">
        <f t="shared" si="3"/>
        <v>3.9842882241706716</v>
      </c>
      <c r="N23" s="493">
        <f t="shared" si="4"/>
        <v>3.9842882241706716</v>
      </c>
      <c r="O23" s="497">
        <v>0</v>
      </c>
      <c r="P23" s="497">
        <v>0</v>
      </c>
      <c r="Q23" s="497"/>
      <c r="R23" s="493">
        <f t="shared" si="5"/>
        <v>3.9842882241706716</v>
      </c>
      <c r="S23" s="497">
        <f t="shared" si="0"/>
        <v>3.9842882241706716</v>
      </c>
      <c r="T23" s="497">
        <v>0</v>
      </c>
      <c r="U23" s="493">
        <v>0</v>
      </c>
      <c r="V23" s="497"/>
      <c r="W23" s="497">
        <f t="shared" si="6"/>
        <v>3.9842882241706716</v>
      </c>
    </row>
    <row r="24" spans="2:23" x14ac:dyDescent="0.3">
      <c r="B24" s="96">
        <f t="shared" si="7"/>
        <v>11</v>
      </c>
      <c r="C24" s="298" t="s">
        <v>259</v>
      </c>
      <c r="D24" s="497">
        <v>2.3189842927871069</v>
      </c>
      <c r="E24" s="497">
        <v>0.02</v>
      </c>
      <c r="F24" s="497">
        <v>0</v>
      </c>
      <c r="G24" s="497"/>
      <c r="H24" s="497">
        <f t="shared" si="1"/>
        <v>2.338984292787107</v>
      </c>
      <c r="I24" s="493">
        <f t="shared" si="2"/>
        <v>2.338984292787107</v>
      </c>
      <c r="J24" s="497">
        <v>0.09</v>
      </c>
      <c r="K24" s="497">
        <v>0</v>
      </c>
      <c r="L24" s="497"/>
      <c r="M24" s="493">
        <f t="shared" si="3"/>
        <v>2.4289842927871068</v>
      </c>
      <c r="N24" s="493">
        <f t="shared" si="4"/>
        <v>2.4289842927871068</v>
      </c>
      <c r="O24" s="497">
        <v>0</v>
      </c>
      <c r="P24" s="497">
        <v>0</v>
      </c>
      <c r="Q24" s="497"/>
      <c r="R24" s="493">
        <f t="shared" si="5"/>
        <v>2.4289842927871068</v>
      </c>
      <c r="S24" s="497">
        <f t="shared" si="0"/>
        <v>2.4289842927871068</v>
      </c>
      <c r="T24" s="497">
        <v>0</v>
      </c>
      <c r="U24" s="493">
        <v>0</v>
      </c>
      <c r="V24" s="497"/>
      <c r="W24" s="497">
        <f t="shared" si="6"/>
        <v>2.4289842927871068</v>
      </c>
    </row>
    <row r="25" spans="2:23" x14ac:dyDescent="0.3">
      <c r="B25" s="96">
        <f t="shared" si="7"/>
        <v>12</v>
      </c>
      <c r="C25" s="298" t="s">
        <v>260</v>
      </c>
      <c r="D25" s="497">
        <v>2.6733125075571009</v>
      </c>
      <c r="E25" s="497">
        <v>0.18</v>
      </c>
      <c r="F25" s="497">
        <v>0</v>
      </c>
      <c r="G25" s="497"/>
      <c r="H25" s="497">
        <f t="shared" si="1"/>
        <v>2.8533125075571011</v>
      </c>
      <c r="I25" s="493">
        <f t="shared" si="2"/>
        <v>2.8533125075571011</v>
      </c>
      <c r="J25" s="497">
        <v>0.3</v>
      </c>
      <c r="K25" s="497">
        <v>0</v>
      </c>
      <c r="L25" s="497"/>
      <c r="M25" s="493">
        <f t="shared" si="3"/>
        <v>3.1533125075571009</v>
      </c>
      <c r="N25" s="493">
        <f t="shared" si="4"/>
        <v>3.1533125075571009</v>
      </c>
      <c r="O25" s="497">
        <v>0</v>
      </c>
      <c r="P25" s="497">
        <v>0</v>
      </c>
      <c r="Q25" s="497"/>
      <c r="R25" s="493">
        <f t="shared" si="5"/>
        <v>3.1533125075571009</v>
      </c>
      <c r="S25" s="497">
        <f t="shared" si="0"/>
        <v>3.1533125075571009</v>
      </c>
      <c r="T25" s="497">
        <v>0</v>
      </c>
      <c r="U25" s="493">
        <v>0</v>
      </c>
      <c r="V25" s="497"/>
      <c r="W25" s="497">
        <f t="shared" si="6"/>
        <v>3.1533125075571009</v>
      </c>
    </row>
    <row r="26" spans="2:23" x14ac:dyDescent="0.3">
      <c r="B26" s="96">
        <f t="shared" si="7"/>
        <v>13</v>
      </c>
      <c r="C26" s="496" t="s">
        <v>874</v>
      </c>
      <c r="D26" s="497">
        <v>0</v>
      </c>
      <c r="E26" s="497">
        <v>0</v>
      </c>
      <c r="F26" s="497">
        <v>0</v>
      </c>
      <c r="G26" s="497"/>
      <c r="H26" s="497">
        <f t="shared" si="1"/>
        <v>0</v>
      </c>
      <c r="I26" s="493">
        <f t="shared" si="2"/>
        <v>0</v>
      </c>
      <c r="J26" s="497">
        <v>0</v>
      </c>
      <c r="K26" s="497">
        <v>0</v>
      </c>
      <c r="L26" s="497"/>
      <c r="M26" s="493">
        <f t="shared" si="3"/>
        <v>0</v>
      </c>
      <c r="N26" s="493">
        <f t="shared" si="4"/>
        <v>0</v>
      </c>
      <c r="O26" s="497">
        <v>0</v>
      </c>
      <c r="P26" s="497">
        <v>0</v>
      </c>
      <c r="Q26" s="497"/>
      <c r="R26" s="493">
        <f t="shared" si="5"/>
        <v>0</v>
      </c>
      <c r="S26" s="497">
        <f t="shared" si="0"/>
        <v>0</v>
      </c>
      <c r="T26" s="497">
        <v>0</v>
      </c>
      <c r="U26" s="493">
        <v>0</v>
      </c>
      <c r="V26" s="497"/>
      <c r="W26" s="497">
        <f t="shared" si="6"/>
        <v>0</v>
      </c>
    </row>
    <row r="27" spans="2:23" x14ac:dyDescent="0.3">
      <c r="B27" s="96">
        <f t="shared" si="7"/>
        <v>14</v>
      </c>
      <c r="C27" s="496" t="s">
        <v>875</v>
      </c>
      <c r="D27" s="497">
        <v>0</v>
      </c>
      <c r="E27" s="497">
        <v>0</v>
      </c>
      <c r="F27" s="497">
        <v>0</v>
      </c>
      <c r="G27" s="497"/>
      <c r="H27" s="497">
        <f t="shared" si="1"/>
        <v>0</v>
      </c>
      <c r="I27" s="493">
        <f t="shared" si="2"/>
        <v>0</v>
      </c>
      <c r="J27" s="497">
        <v>0</v>
      </c>
      <c r="K27" s="497">
        <v>0</v>
      </c>
      <c r="L27" s="497"/>
      <c r="M27" s="493">
        <f t="shared" si="3"/>
        <v>0</v>
      </c>
      <c r="N27" s="493">
        <f t="shared" si="4"/>
        <v>0</v>
      </c>
      <c r="O27" s="497">
        <v>0</v>
      </c>
      <c r="P27" s="497">
        <v>0</v>
      </c>
      <c r="Q27" s="497"/>
      <c r="R27" s="493">
        <f t="shared" si="5"/>
        <v>0</v>
      </c>
      <c r="S27" s="497">
        <f t="shared" si="0"/>
        <v>0</v>
      </c>
      <c r="T27" s="497">
        <v>0</v>
      </c>
      <c r="U27" s="493">
        <v>0</v>
      </c>
      <c r="V27" s="497"/>
      <c r="W27" s="497">
        <f t="shared" si="6"/>
        <v>0</v>
      </c>
    </row>
    <row r="28" spans="2:23" x14ac:dyDescent="0.3">
      <c r="B28" s="96">
        <f t="shared" si="7"/>
        <v>15</v>
      </c>
      <c r="C28" s="496" t="s">
        <v>876</v>
      </c>
      <c r="D28" s="497">
        <v>0</v>
      </c>
      <c r="E28" s="497">
        <v>0</v>
      </c>
      <c r="F28" s="497">
        <v>0</v>
      </c>
      <c r="G28" s="497"/>
      <c r="H28" s="497">
        <f t="shared" si="1"/>
        <v>0</v>
      </c>
      <c r="I28" s="493">
        <f t="shared" si="2"/>
        <v>0</v>
      </c>
      <c r="J28" s="497">
        <v>0</v>
      </c>
      <c r="K28" s="497">
        <v>0</v>
      </c>
      <c r="L28" s="497"/>
      <c r="M28" s="493">
        <f t="shared" si="3"/>
        <v>0</v>
      </c>
      <c r="N28" s="493">
        <f t="shared" si="4"/>
        <v>0</v>
      </c>
      <c r="O28" s="497">
        <v>0</v>
      </c>
      <c r="P28" s="497">
        <v>0</v>
      </c>
      <c r="Q28" s="497"/>
      <c r="R28" s="493">
        <f t="shared" si="5"/>
        <v>0</v>
      </c>
      <c r="S28" s="497">
        <f t="shared" si="0"/>
        <v>0</v>
      </c>
      <c r="T28" s="497">
        <v>0</v>
      </c>
      <c r="U28" s="493">
        <v>0</v>
      </c>
      <c r="V28" s="497"/>
      <c r="W28" s="497">
        <f t="shared" si="6"/>
        <v>0</v>
      </c>
    </row>
    <row r="29" spans="2:23" x14ac:dyDescent="0.3">
      <c r="B29" s="96">
        <f t="shared" si="7"/>
        <v>16</v>
      </c>
      <c r="C29" s="496" t="s">
        <v>867</v>
      </c>
      <c r="D29" s="497">
        <v>84.993175254225733</v>
      </c>
      <c r="E29" s="497">
        <v>0</v>
      </c>
      <c r="F29" s="497">
        <v>0</v>
      </c>
      <c r="G29" s="497"/>
      <c r="H29" s="497">
        <f t="shared" si="1"/>
        <v>84.993175254225733</v>
      </c>
      <c r="I29" s="493">
        <f t="shared" si="2"/>
        <v>84.993175254225733</v>
      </c>
      <c r="J29" s="497">
        <v>0</v>
      </c>
      <c r="K29" s="497">
        <v>0</v>
      </c>
      <c r="L29" s="497"/>
      <c r="M29" s="493">
        <f t="shared" si="3"/>
        <v>84.993175254225733</v>
      </c>
      <c r="N29" s="493">
        <f t="shared" si="4"/>
        <v>84.993175254225733</v>
      </c>
      <c r="O29" s="497">
        <v>0</v>
      </c>
      <c r="P29" s="497">
        <v>0</v>
      </c>
      <c r="Q29" s="497"/>
      <c r="R29" s="493">
        <f t="shared" si="5"/>
        <v>84.993175254225733</v>
      </c>
      <c r="S29" s="497">
        <f t="shared" si="0"/>
        <v>84.993175254225733</v>
      </c>
      <c r="T29" s="497">
        <v>0</v>
      </c>
      <c r="U29" s="493">
        <v>0</v>
      </c>
      <c r="V29" s="497"/>
      <c r="W29" s="497">
        <f t="shared" si="6"/>
        <v>84.993175254225733</v>
      </c>
    </row>
    <row r="30" spans="2:23" x14ac:dyDescent="0.3">
      <c r="B30" s="96">
        <f t="shared" si="7"/>
        <v>17</v>
      </c>
      <c r="C30" s="496" t="s">
        <v>877</v>
      </c>
      <c r="D30" s="497">
        <v>0</v>
      </c>
      <c r="E30" s="497">
        <v>0</v>
      </c>
      <c r="F30" s="497">
        <v>0</v>
      </c>
      <c r="G30" s="497"/>
      <c r="H30" s="497">
        <f t="shared" si="1"/>
        <v>0</v>
      </c>
      <c r="I30" s="493">
        <f t="shared" si="2"/>
        <v>0</v>
      </c>
      <c r="J30" s="497">
        <v>0</v>
      </c>
      <c r="K30" s="497">
        <v>0</v>
      </c>
      <c r="L30" s="497"/>
      <c r="M30" s="493">
        <f t="shared" si="3"/>
        <v>0</v>
      </c>
      <c r="N30" s="493">
        <f t="shared" si="4"/>
        <v>0</v>
      </c>
      <c r="O30" s="497">
        <v>0</v>
      </c>
      <c r="P30" s="497">
        <v>0</v>
      </c>
      <c r="Q30" s="497"/>
      <c r="R30" s="493">
        <f t="shared" si="5"/>
        <v>0</v>
      </c>
      <c r="S30" s="497">
        <f t="shared" si="0"/>
        <v>0</v>
      </c>
      <c r="T30" s="497">
        <v>0</v>
      </c>
      <c r="U30" s="493">
        <v>0</v>
      </c>
      <c r="V30" s="497"/>
      <c r="W30" s="497">
        <f t="shared" si="6"/>
        <v>0</v>
      </c>
    </row>
    <row r="31" spans="2:23" s="1" customFormat="1" ht="16" x14ac:dyDescent="0.3">
      <c r="B31" s="84"/>
      <c r="C31" s="99" t="s">
        <v>271</v>
      </c>
      <c r="D31" s="395">
        <f>SUM(D14:D30)</f>
        <v>232.86977261543547</v>
      </c>
      <c r="E31" s="395">
        <f t="shared" ref="E31:R31" si="8">SUM(E14:E30)</f>
        <v>10.5</v>
      </c>
      <c r="F31" s="395">
        <f>SUM(F14:F30)</f>
        <v>0</v>
      </c>
      <c r="G31" s="395">
        <f t="shared" si="8"/>
        <v>0</v>
      </c>
      <c r="H31" s="395">
        <f t="shared" si="8"/>
        <v>243.36977261543547</v>
      </c>
      <c r="I31" s="395">
        <f t="shared" si="8"/>
        <v>243.36977261543547</v>
      </c>
      <c r="J31" s="395">
        <f t="shared" si="8"/>
        <v>9.5300000000000011</v>
      </c>
      <c r="K31" s="395">
        <f t="shared" si="8"/>
        <v>0</v>
      </c>
      <c r="L31" s="395">
        <f t="shared" si="8"/>
        <v>0</v>
      </c>
      <c r="M31" s="395">
        <f t="shared" si="8"/>
        <v>252.8997726154355</v>
      </c>
      <c r="N31" s="395">
        <f t="shared" si="8"/>
        <v>252.89918083584899</v>
      </c>
      <c r="O31" s="395">
        <f t="shared" si="8"/>
        <v>58.86</v>
      </c>
      <c r="P31" s="395">
        <f t="shared" si="8"/>
        <v>0</v>
      </c>
      <c r="Q31" s="395">
        <f t="shared" si="8"/>
        <v>0</v>
      </c>
      <c r="R31" s="395">
        <f t="shared" si="8"/>
        <v>311.75918083584895</v>
      </c>
      <c r="S31" s="395">
        <f>SUM(S14:S30)</f>
        <v>311.75918083584895</v>
      </c>
      <c r="T31" s="395">
        <f>SUM(T14:T30)</f>
        <v>18.636666666666663</v>
      </c>
      <c r="U31" s="395">
        <f>SUM(U14:U30)</f>
        <v>0</v>
      </c>
      <c r="V31" s="395">
        <f>SUM(V14:V30)</f>
        <v>0</v>
      </c>
      <c r="W31" s="395">
        <f>SUM(W14:W30)</f>
        <v>330.39584750251561</v>
      </c>
    </row>
    <row r="32" spans="2:23" s="1" customFormat="1" x14ac:dyDescent="0.3">
      <c r="B32" s="292"/>
      <c r="C32" s="8"/>
      <c r="D32" s="8"/>
      <c r="E32" s="8"/>
      <c r="F32" s="8"/>
      <c r="G32" s="8"/>
      <c r="H32" s="8"/>
      <c r="J32" s="42"/>
      <c r="M32" s="42"/>
      <c r="N32" s="42"/>
    </row>
    <row r="33" spans="2:23" x14ac:dyDescent="0.3">
      <c r="B33" s="1526" t="s">
        <v>612</v>
      </c>
      <c r="C33" s="1526"/>
      <c r="D33" s="1526"/>
      <c r="E33" s="1526"/>
      <c r="F33" s="1526"/>
      <c r="G33" s="1526"/>
      <c r="H33" s="8"/>
      <c r="I33" s="1"/>
      <c r="J33" s="42"/>
      <c r="K33" s="1"/>
      <c r="L33" s="1"/>
      <c r="M33" s="42"/>
      <c r="N33" s="42"/>
      <c r="O33" s="1"/>
      <c r="P33" s="1"/>
      <c r="Q33" s="1"/>
      <c r="R33" s="1"/>
    </row>
    <row r="34" spans="2:23" x14ac:dyDescent="0.3">
      <c r="B34" s="292"/>
      <c r="C34" s="8"/>
      <c r="D34" s="8"/>
      <c r="E34" s="8"/>
      <c r="F34" s="8"/>
      <c r="G34" s="8"/>
      <c r="H34" s="8"/>
      <c r="I34" s="1"/>
      <c r="J34" s="42"/>
      <c r="K34" s="1"/>
      <c r="L34" s="1"/>
      <c r="M34" s="42"/>
      <c r="N34" s="42"/>
      <c r="O34" s="1"/>
      <c r="P34" s="1"/>
      <c r="Q34" s="1"/>
      <c r="R34" s="1"/>
    </row>
    <row r="35" spans="2:23" ht="15.75" customHeight="1" x14ac:dyDescent="0.3">
      <c r="B35" s="292"/>
      <c r="C35" s="8"/>
      <c r="D35" s="8"/>
      <c r="E35" s="8"/>
      <c r="F35" s="8"/>
      <c r="G35" s="8"/>
      <c r="H35" s="8"/>
      <c r="I35" s="1"/>
      <c r="J35" s="42"/>
      <c r="K35" s="1"/>
      <c r="L35" s="1"/>
      <c r="M35" s="42"/>
      <c r="N35" s="42"/>
      <c r="O35" s="1"/>
      <c r="P35" s="1"/>
      <c r="Q35" s="1"/>
      <c r="R35" s="296" t="s">
        <v>10</v>
      </c>
    </row>
    <row r="36" spans="2:23" ht="15.75" customHeight="1" x14ac:dyDescent="0.3">
      <c r="B36" s="1404" t="s">
        <v>343</v>
      </c>
      <c r="C36" s="1404" t="s">
        <v>37</v>
      </c>
      <c r="D36" s="1519" t="s">
        <v>914</v>
      </c>
      <c r="E36" s="1520"/>
      <c r="F36" s="1520"/>
      <c r="G36" s="1520"/>
      <c r="H36" s="1521"/>
      <c r="I36" s="1519" t="s">
        <v>918</v>
      </c>
      <c r="J36" s="1520"/>
      <c r="K36" s="1520"/>
      <c r="L36" s="1520"/>
      <c r="M36" s="1521"/>
      <c r="N36" s="1519" t="s">
        <v>915</v>
      </c>
      <c r="O36" s="1520"/>
      <c r="P36" s="1520"/>
      <c r="Q36" s="1520"/>
      <c r="R36" s="1521"/>
      <c r="S36" s="1519" t="s">
        <v>917</v>
      </c>
      <c r="T36" s="1520"/>
      <c r="U36" s="1520"/>
      <c r="V36" s="1520"/>
      <c r="W36" s="1521"/>
    </row>
    <row r="37" spans="2:23" s="34" customFormat="1" x14ac:dyDescent="0.3">
      <c r="B37" s="1404"/>
      <c r="C37" s="1404"/>
      <c r="D37" s="1512" t="s">
        <v>21</v>
      </c>
      <c r="E37" s="1513"/>
      <c r="F37" s="1513"/>
      <c r="G37" s="1513"/>
      <c r="H37" s="1514"/>
      <c r="I37" s="1512" t="s">
        <v>21</v>
      </c>
      <c r="J37" s="1513"/>
      <c r="K37" s="1513"/>
      <c r="L37" s="1513"/>
      <c r="M37" s="1514"/>
      <c r="N37" s="1512" t="s">
        <v>21</v>
      </c>
      <c r="O37" s="1513"/>
      <c r="P37" s="1513"/>
      <c r="Q37" s="1513"/>
      <c r="R37" s="1514"/>
      <c r="S37" s="1515" t="s">
        <v>21</v>
      </c>
      <c r="T37" s="1516"/>
      <c r="U37" s="1516"/>
      <c r="V37" s="1516"/>
      <c r="W37" s="1516"/>
    </row>
    <row r="38" spans="2:23" s="35" customFormat="1" ht="42" x14ac:dyDescent="0.25">
      <c r="B38" s="1404"/>
      <c r="C38" s="1404"/>
      <c r="D38" s="659" t="s">
        <v>267</v>
      </c>
      <c r="E38" s="659" t="s">
        <v>268</v>
      </c>
      <c r="F38" s="659" t="s">
        <v>269</v>
      </c>
      <c r="G38" s="657" t="s">
        <v>601</v>
      </c>
      <c r="H38" s="659" t="s">
        <v>270</v>
      </c>
      <c r="I38" s="659" t="s">
        <v>267</v>
      </c>
      <c r="J38" s="659" t="s">
        <v>268</v>
      </c>
      <c r="K38" s="659" t="s">
        <v>269</v>
      </c>
      <c r="L38" s="657" t="s">
        <v>601</v>
      </c>
      <c r="M38" s="659" t="s">
        <v>270</v>
      </c>
      <c r="N38" s="659" t="s">
        <v>267</v>
      </c>
      <c r="O38" s="659" t="s">
        <v>268</v>
      </c>
      <c r="P38" s="659" t="s">
        <v>269</v>
      </c>
      <c r="Q38" s="657" t="s">
        <v>601</v>
      </c>
      <c r="R38" s="659" t="s">
        <v>270</v>
      </c>
      <c r="S38" s="600" t="s">
        <v>267</v>
      </c>
      <c r="T38" s="600" t="s">
        <v>268</v>
      </c>
      <c r="U38" s="600" t="s">
        <v>269</v>
      </c>
      <c r="V38" s="597" t="s">
        <v>601</v>
      </c>
      <c r="W38" s="600" t="s">
        <v>270</v>
      </c>
    </row>
    <row r="39" spans="2:23" s="6" customFormat="1" ht="28" x14ac:dyDescent="0.3">
      <c r="B39" s="297"/>
      <c r="C39" s="297"/>
      <c r="D39" s="297" t="s">
        <v>675</v>
      </c>
      <c r="E39" s="297" t="s">
        <v>676</v>
      </c>
      <c r="F39" s="297" t="s">
        <v>677</v>
      </c>
      <c r="G39" s="297" t="s">
        <v>678</v>
      </c>
      <c r="H39" s="297" t="s">
        <v>679</v>
      </c>
      <c r="I39" s="297" t="s">
        <v>680</v>
      </c>
      <c r="J39" s="297" t="s">
        <v>681</v>
      </c>
      <c r="K39" s="297" t="s">
        <v>682</v>
      </c>
      <c r="L39" s="297" t="s">
        <v>683</v>
      </c>
      <c r="M39" s="297" t="s">
        <v>684</v>
      </c>
      <c r="N39" s="297" t="s">
        <v>928</v>
      </c>
      <c r="O39" s="297" t="s">
        <v>929</v>
      </c>
      <c r="P39" s="297" t="s">
        <v>930</v>
      </c>
      <c r="Q39" s="297" t="s">
        <v>931</v>
      </c>
      <c r="R39" s="297" t="s">
        <v>932</v>
      </c>
      <c r="S39" s="297" t="s">
        <v>933</v>
      </c>
      <c r="T39" s="297" t="s">
        <v>934</v>
      </c>
      <c r="U39" s="297" t="s">
        <v>935</v>
      </c>
      <c r="V39" s="297" t="s">
        <v>936</v>
      </c>
      <c r="W39" s="297" t="s">
        <v>937</v>
      </c>
    </row>
    <row r="40" spans="2:23" s="6" customFormat="1" x14ac:dyDescent="0.3">
      <c r="B40" s="96">
        <v>1</v>
      </c>
      <c r="C40" s="298" t="s">
        <v>860</v>
      </c>
      <c r="D40" s="493">
        <f t="shared" ref="D40:D56" si="9">W14</f>
        <v>0</v>
      </c>
      <c r="E40" s="497">
        <v>0</v>
      </c>
      <c r="F40" s="493">
        <v>0</v>
      </c>
      <c r="G40" s="497"/>
      <c r="H40" s="493">
        <f>D40+E40-F40-G40</f>
        <v>0</v>
      </c>
      <c r="I40" s="493">
        <f>H40</f>
        <v>0</v>
      </c>
      <c r="J40" s="497">
        <v>0</v>
      </c>
      <c r="K40" s="493">
        <v>0</v>
      </c>
      <c r="L40" s="497"/>
      <c r="M40" s="493">
        <f>I40+J40-K40-L40</f>
        <v>0</v>
      </c>
      <c r="N40" s="493">
        <f>M40</f>
        <v>0</v>
      </c>
      <c r="O40" s="497">
        <v>0</v>
      </c>
      <c r="P40" s="493">
        <v>0</v>
      </c>
      <c r="Q40" s="497"/>
      <c r="R40" s="493">
        <f>N40+O40-P40-Q40</f>
        <v>0</v>
      </c>
      <c r="S40" s="493">
        <f>R40</f>
        <v>0</v>
      </c>
      <c r="T40" s="497">
        <v>0</v>
      </c>
      <c r="U40" s="493">
        <v>0</v>
      </c>
      <c r="V40" s="497"/>
      <c r="W40" s="493">
        <f>S40+T40-U40-V40</f>
        <v>0</v>
      </c>
    </row>
    <row r="41" spans="2:23" s="6" customFormat="1" x14ac:dyDescent="0.3">
      <c r="B41" s="96">
        <f>B40+1</f>
        <v>2</v>
      </c>
      <c r="C41" s="298" t="s">
        <v>255</v>
      </c>
      <c r="D41" s="493">
        <f t="shared" si="9"/>
        <v>40.865741848572917</v>
      </c>
      <c r="E41" s="497">
        <v>0</v>
      </c>
      <c r="F41" s="493">
        <v>0</v>
      </c>
      <c r="G41" s="497"/>
      <c r="H41" s="493">
        <f t="shared" ref="H41:H56" si="10">D41+E41-F41-G41</f>
        <v>40.865741848572917</v>
      </c>
      <c r="I41" s="493">
        <f t="shared" ref="I41:I56" si="11">H41</f>
        <v>40.865741848572917</v>
      </c>
      <c r="J41" s="497">
        <v>0</v>
      </c>
      <c r="K41" s="493">
        <v>0</v>
      </c>
      <c r="L41" s="497"/>
      <c r="M41" s="493">
        <f t="shared" ref="M41:M56" si="12">I41+J41-K41-L41</f>
        <v>40.865741848572917</v>
      </c>
      <c r="N41" s="493">
        <f t="shared" ref="N41:N56" si="13">M41</f>
        <v>40.865741848572917</v>
      </c>
      <c r="O41" s="497">
        <v>0</v>
      </c>
      <c r="P41" s="493">
        <v>0</v>
      </c>
      <c r="Q41" s="497"/>
      <c r="R41" s="493">
        <f t="shared" ref="R41:R56" si="14">N41+O41-P41-Q41</f>
        <v>40.865741848572917</v>
      </c>
      <c r="S41" s="493">
        <f t="shared" ref="S41:S56" si="15">R41</f>
        <v>40.865741848572917</v>
      </c>
      <c r="T41" s="497">
        <v>0</v>
      </c>
      <c r="U41" s="493">
        <v>0</v>
      </c>
      <c r="V41" s="497"/>
      <c r="W41" s="493">
        <f t="shared" ref="W41:W56" si="16">S41+T41-U41-V41</f>
        <v>40.865741848572917</v>
      </c>
    </row>
    <row r="42" spans="2:23" ht="28" x14ac:dyDescent="0.3">
      <c r="B42" s="96">
        <f t="shared" ref="B42:B56" si="17">B41+1</f>
        <v>3</v>
      </c>
      <c r="C42" s="299" t="s">
        <v>861</v>
      </c>
      <c r="D42" s="493">
        <f t="shared" si="9"/>
        <v>0</v>
      </c>
      <c r="E42" s="497">
        <v>0</v>
      </c>
      <c r="F42" s="493">
        <v>0</v>
      </c>
      <c r="G42" s="497"/>
      <c r="H42" s="493">
        <f t="shared" si="10"/>
        <v>0</v>
      </c>
      <c r="I42" s="493">
        <f t="shared" si="11"/>
        <v>0</v>
      </c>
      <c r="J42" s="497">
        <v>0</v>
      </c>
      <c r="K42" s="493">
        <v>0</v>
      </c>
      <c r="L42" s="497"/>
      <c r="M42" s="493">
        <f t="shared" si="12"/>
        <v>0</v>
      </c>
      <c r="N42" s="493">
        <f t="shared" si="13"/>
        <v>0</v>
      </c>
      <c r="O42" s="497">
        <v>0</v>
      </c>
      <c r="P42" s="493">
        <v>0</v>
      </c>
      <c r="Q42" s="497"/>
      <c r="R42" s="493">
        <f t="shared" si="14"/>
        <v>0</v>
      </c>
      <c r="S42" s="493">
        <f t="shared" si="15"/>
        <v>0</v>
      </c>
      <c r="T42" s="497">
        <v>0</v>
      </c>
      <c r="U42" s="493">
        <v>0</v>
      </c>
      <c r="V42" s="497"/>
      <c r="W42" s="493">
        <f t="shared" si="16"/>
        <v>0</v>
      </c>
    </row>
    <row r="43" spans="2:23" x14ac:dyDescent="0.3">
      <c r="B43" s="96">
        <f t="shared" si="17"/>
        <v>4</v>
      </c>
      <c r="C43" s="299" t="s">
        <v>862</v>
      </c>
      <c r="D43" s="493">
        <f t="shared" si="9"/>
        <v>6.464858437522448</v>
      </c>
      <c r="E43" s="497">
        <v>0</v>
      </c>
      <c r="F43" s="493">
        <v>0</v>
      </c>
      <c r="G43" s="497"/>
      <c r="H43" s="493">
        <f t="shared" si="10"/>
        <v>6.464858437522448</v>
      </c>
      <c r="I43" s="493">
        <f t="shared" si="11"/>
        <v>6.464858437522448</v>
      </c>
      <c r="J43" s="497">
        <v>0</v>
      </c>
      <c r="K43" s="493">
        <v>0</v>
      </c>
      <c r="L43" s="497"/>
      <c r="M43" s="493">
        <f t="shared" si="12"/>
        <v>6.464858437522448</v>
      </c>
      <c r="N43" s="493">
        <f t="shared" si="13"/>
        <v>6.464858437522448</v>
      </c>
      <c r="O43" s="497">
        <v>0</v>
      </c>
      <c r="P43" s="493">
        <v>0</v>
      </c>
      <c r="Q43" s="497"/>
      <c r="R43" s="493">
        <f t="shared" si="14"/>
        <v>6.464858437522448</v>
      </c>
      <c r="S43" s="493">
        <f t="shared" si="15"/>
        <v>6.464858437522448</v>
      </c>
      <c r="T43" s="497">
        <v>0</v>
      </c>
      <c r="U43" s="493">
        <v>0</v>
      </c>
      <c r="V43" s="497"/>
      <c r="W43" s="493">
        <f t="shared" si="16"/>
        <v>6.464858437522448</v>
      </c>
    </row>
    <row r="44" spans="2:23" x14ac:dyDescent="0.3">
      <c r="B44" s="96">
        <f t="shared" si="17"/>
        <v>5</v>
      </c>
      <c r="C44" s="299" t="s">
        <v>863</v>
      </c>
      <c r="D44" s="493">
        <f t="shared" si="9"/>
        <v>10.054047653006416</v>
      </c>
      <c r="E44" s="497">
        <v>0</v>
      </c>
      <c r="F44" s="493">
        <v>0</v>
      </c>
      <c r="G44" s="497"/>
      <c r="H44" s="493">
        <f t="shared" si="10"/>
        <v>10.054047653006416</v>
      </c>
      <c r="I44" s="493">
        <f t="shared" si="11"/>
        <v>10.054047653006416</v>
      </c>
      <c r="J44" s="497">
        <v>0</v>
      </c>
      <c r="K44" s="493">
        <v>0</v>
      </c>
      <c r="L44" s="497"/>
      <c r="M44" s="493">
        <f t="shared" si="12"/>
        <v>10.054047653006416</v>
      </c>
      <c r="N44" s="493">
        <f t="shared" si="13"/>
        <v>10.054047653006416</v>
      </c>
      <c r="O44" s="497">
        <v>0</v>
      </c>
      <c r="P44" s="493">
        <v>0</v>
      </c>
      <c r="Q44" s="497"/>
      <c r="R44" s="493">
        <f t="shared" si="14"/>
        <v>10.054047653006416</v>
      </c>
      <c r="S44" s="493">
        <f t="shared" si="15"/>
        <v>10.054047653006416</v>
      </c>
      <c r="T44" s="497">
        <v>0</v>
      </c>
      <c r="U44" s="493">
        <v>0</v>
      </c>
      <c r="V44" s="497"/>
      <c r="W44" s="493">
        <f t="shared" si="16"/>
        <v>10.054047653006416</v>
      </c>
    </row>
    <row r="45" spans="2:23" x14ac:dyDescent="0.3">
      <c r="B45" s="96">
        <f t="shared" si="17"/>
        <v>6</v>
      </c>
      <c r="C45" s="298" t="s">
        <v>254</v>
      </c>
      <c r="D45" s="493">
        <f t="shared" si="9"/>
        <v>177.92007631407762</v>
      </c>
      <c r="E45" s="497">
        <v>0</v>
      </c>
      <c r="F45" s="493">
        <v>0</v>
      </c>
      <c r="G45" s="497"/>
      <c r="H45" s="493">
        <f t="shared" si="10"/>
        <v>177.92007631407762</v>
      </c>
      <c r="I45" s="493">
        <f t="shared" si="11"/>
        <v>177.92007631407762</v>
      </c>
      <c r="J45" s="497">
        <v>0</v>
      </c>
      <c r="K45" s="493">
        <v>0</v>
      </c>
      <c r="L45" s="497"/>
      <c r="M45" s="493">
        <f t="shared" si="12"/>
        <v>177.92007631407762</v>
      </c>
      <c r="N45" s="493">
        <f t="shared" si="13"/>
        <v>177.92007631407762</v>
      </c>
      <c r="O45" s="497">
        <v>0</v>
      </c>
      <c r="P45" s="493">
        <v>0</v>
      </c>
      <c r="Q45" s="497"/>
      <c r="R45" s="493">
        <f t="shared" si="14"/>
        <v>177.92007631407762</v>
      </c>
      <c r="S45" s="493">
        <f t="shared" si="15"/>
        <v>177.92007631407762</v>
      </c>
      <c r="T45" s="497">
        <v>0</v>
      </c>
      <c r="U45" s="493">
        <v>0</v>
      </c>
      <c r="V45" s="497"/>
      <c r="W45" s="493">
        <f t="shared" si="16"/>
        <v>177.92007631407762</v>
      </c>
    </row>
    <row r="46" spans="2:23" x14ac:dyDescent="0.3">
      <c r="B46" s="96">
        <f t="shared" si="17"/>
        <v>7</v>
      </c>
      <c r="C46" s="298" t="s">
        <v>864</v>
      </c>
      <c r="D46" s="493">
        <f t="shared" si="9"/>
        <v>0</v>
      </c>
      <c r="E46" s="497">
        <v>0</v>
      </c>
      <c r="F46" s="493">
        <v>0</v>
      </c>
      <c r="G46" s="497"/>
      <c r="H46" s="493">
        <f t="shared" si="10"/>
        <v>0</v>
      </c>
      <c r="I46" s="493">
        <f t="shared" si="11"/>
        <v>0</v>
      </c>
      <c r="J46" s="497">
        <v>0</v>
      </c>
      <c r="K46" s="493">
        <v>0</v>
      </c>
      <c r="L46" s="497"/>
      <c r="M46" s="493">
        <f t="shared" si="12"/>
        <v>0</v>
      </c>
      <c r="N46" s="493">
        <f t="shared" si="13"/>
        <v>0</v>
      </c>
      <c r="O46" s="497">
        <v>0</v>
      </c>
      <c r="P46" s="493">
        <v>0</v>
      </c>
      <c r="Q46" s="497"/>
      <c r="R46" s="493">
        <f t="shared" si="14"/>
        <v>0</v>
      </c>
      <c r="S46" s="493">
        <f t="shared" si="15"/>
        <v>0</v>
      </c>
      <c r="T46" s="497">
        <v>0</v>
      </c>
      <c r="U46" s="493">
        <v>0</v>
      </c>
      <c r="V46" s="497"/>
      <c r="W46" s="493">
        <f>S46+T46-U46-V46</f>
        <v>0</v>
      </c>
    </row>
    <row r="47" spans="2:23" x14ac:dyDescent="0.3">
      <c r="B47" s="96">
        <f t="shared" si="17"/>
        <v>8</v>
      </c>
      <c r="C47" s="298" t="s">
        <v>865</v>
      </c>
      <c r="D47" s="493">
        <f t="shared" si="9"/>
        <v>0</v>
      </c>
      <c r="E47" s="497">
        <v>0</v>
      </c>
      <c r="F47" s="493">
        <v>0</v>
      </c>
      <c r="G47" s="497"/>
      <c r="H47" s="493">
        <f t="shared" si="10"/>
        <v>0</v>
      </c>
      <c r="I47" s="493">
        <f t="shared" si="11"/>
        <v>0</v>
      </c>
      <c r="J47" s="497">
        <v>0</v>
      </c>
      <c r="K47" s="493">
        <v>0</v>
      </c>
      <c r="L47" s="497"/>
      <c r="M47" s="493">
        <f t="shared" si="12"/>
        <v>0</v>
      </c>
      <c r="N47" s="493">
        <f t="shared" si="13"/>
        <v>0</v>
      </c>
      <c r="O47" s="497">
        <v>0</v>
      </c>
      <c r="P47" s="493">
        <v>0</v>
      </c>
      <c r="Q47" s="497"/>
      <c r="R47" s="493">
        <f t="shared" si="14"/>
        <v>0</v>
      </c>
      <c r="S47" s="493">
        <f t="shared" si="15"/>
        <v>0</v>
      </c>
      <c r="T47" s="497">
        <v>0</v>
      </c>
      <c r="U47" s="493">
        <v>0</v>
      </c>
      <c r="V47" s="497"/>
      <c r="W47" s="493">
        <f t="shared" si="16"/>
        <v>0</v>
      </c>
    </row>
    <row r="48" spans="2:23" x14ac:dyDescent="0.3">
      <c r="B48" s="96">
        <f t="shared" si="17"/>
        <v>9</v>
      </c>
      <c r="C48" s="298" t="s">
        <v>866</v>
      </c>
      <c r="D48" s="493">
        <f t="shared" si="9"/>
        <v>0.53136297059560633</v>
      </c>
      <c r="E48" s="497">
        <v>0</v>
      </c>
      <c r="F48" s="493">
        <v>0</v>
      </c>
      <c r="G48" s="497"/>
      <c r="H48" s="493">
        <f t="shared" si="10"/>
        <v>0.53136297059560633</v>
      </c>
      <c r="I48" s="493">
        <f t="shared" si="11"/>
        <v>0.53136297059560633</v>
      </c>
      <c r="J48" s="497">
        <v>0</v>
      </c>
      <c r="K48" s="493">
        <v>0</v>
      </c>
      <c r="L48" s="497"/>
      <c r="M48" s="493">
        <f t="shared" si="12"/>
        <v>0.53136297059560633</v>
      </c>
      <c r="N48" s="493">
        <f t="shared" si="13"/>
        <v>0.53136297059560633</v>
      </c>
      <c r="O48" s="497">
        <v>0</v>
      </c>
      <c r="P48" s="493">
        <v>0</v>
      </c>
      <c r="Q48" s="497"/>
      <c r="R48" s="493">
        <f t="shared" si="14"/>
        <v>0.53136297059560633</v>
      </c>
      <c r="S48" s="493">
        <f t="shared" si="15"/>
        <v>0.53136297059560633</v>
      </c>
      <c r="T48" s="497">
        <v>0</v>
      </c>
      <c r="U48" s="493">
        <v>0</v>
      </c>
      <c r="V48" s="497"/>
      <c r="W48" s="493">
        <f t="shared" si="16"/>
        <v>0.53136297059560633</v>
      </c>
    </row>
    <row r="49" spans="2:23" x14ac:dyDescent="0.3">
      <c r="B49" s="96">
        <f t="shared" si="17"/>
        <v>10</v>
      </c>
      <c r="C49" s="298" t="s">
        <v>258</v>
      </c>
      <c r="D49" s="493">
        <f t="shared" si="9"/>
        <v>3.9842882241706716</v>
      </c>
      <c r="E49" s="497">
        <v>0</v>
      </c>
      <c r="F49" s="493">
        <v>0</v>
      </c>
      <c r="G49" s="497"/>
      <c r="H49" s="493">
        <f t="shared" si="10"/>
        <v>3.9842882241706716</v>
      </c>
      <c r="I49" s="493">
        <f t="shared" si="11"/>
        <v>3.9842882241706716</v>
      </c>
      <c r="J49" s="497">
        <v>0</v>
      </c>
      <c r="K49" s="493">
        <v>0</v>
      </c>
      <c r="L49" s="497"/>
      <c r="M49" s="493">
        <f t="shared" si="12"/>
        <v>3.9842882241706716</v>
      </c>
      <c r="N49" s="493">
        <f t="shared" si="13"/>
        <v>3.9842882241706716</v>
      </c>
      <c r="O49" s="497">
        <v>0</v>
      </c>
      <c r="P49" s="493">
        <v>0</v>
      </c>
      <c r="Q49" s="497"/>
      <c r="R49" s="493">
        <f t="shared" si="14"/>
        <v>3.9842882241706716</v>
      </c>
      <c r="S49" s="493">
        <f t="shared" si="15"/>
        <v>3.9842882241706716</v>
      </c>
      <c r="T49" s="497">
        <v>0</v>
      </c>
      <c r="U49" s="493">
        <v>0</v>
      </c>
      <c r="V49" s="497"/>
      <c r="W49" s="493">
        <f t="shared" si="16"/>
        <v>3.9842882241706716</v>
      </c>
    </row>
    <row r="50" spans="2:23" x14ac:dyDescent="0.3">
      <c r="B50" s="96">
        <f t="shared" si="17"/>
        <v>11</v>
      </c>
      <c r="C50" s="298" t="s">
        <v>259</v>
      </c>
      <c r="D50" s="493">
        <f t="shared" si="9"/>
        <v>2.4289842927871068</v>
      </c>
      <c r="E50" s="497">
        <v>0</v>
      </c>
      <c r="F50" s="493">
        <v>0</v>
      </c>
      <c r="G50" s="497"/>
      <c r="H50" s="493">
        <f t="shared" si="10"/>
        <v>2.4289842927871068</v>
      </c>
      <c r="I50" s="493">
        <f t="shared" si="11"/>
        <v>2.4289842927871068</v>
      </c>
      <c r="J50" s="497">
        <v>0</v>
      </c>
      <c r="K50" s="493">
        <v>0</v>
      </c>
      <c r="L50" s="497"/>
      <c r="M50" s="493">
        <f t="shared" si="12"/>
        <v>2.4289842927871068</v>
      </c>
      <c r="N50" s="493">
        <f t="shared" si="13"/>
        <v>2.4289842927871068</v>
      </c>
      <c r="O50" s="497">
        <v>0</v>
      </c>
      <c r="P50" s="493">
        <v>0</v>
      </c>
      <c r="Q50" s="497"/>
      <c r="R50" s="493">
        <f t="shared" si="14"/>
        <v>2.4289842927871068</v>
      </c>
      <c r="S50" s="493">
        <f t="shared" si="15"/>
        <v>2.4289842927871068</v>
      </c>
      <c r="T50" s="497">
        <v>0</v>
      </c>
      <c r="U50" s="493">
        <v>0</v>
      </c>
      <c r="V50" s="497"/>
      <c r="W50" s="493">
        <f t="shared" si="16"/>
        <v>2.4289842927871068</v>
      </c>
    </row>
    <row r="51" spans="2:23" s="1" customFormat="1" x14ac:dyDescent="0.3">
      <c r="B51" s="96">
        <f t="shared" si="17"/>
        <v>12</v>
      </c>
      <c r="C51" s="298" t="s">
        <v>260</v>
      </c>
      <c r="D51" s="493">
        <f t="shared" si="9"/>
        <v>3.1533125075571009</v>
      </c>
      <c r="E51" s="497">
        <v>0</v>
      </c>
      <c r="F51" s="493">
        <v>0</v>
      </c>
      <c r="G51" s="497"/>
      <c r="H51" s="493">
        <f t="shared" si="10"/>
        <v>3.1533125075571009</v>
      </c>
      <c r="I51" s="493">
        <f t="shared" si="11"/>
        <v>3.1533125075571009</v>
      </c>
      <c r="J51" s="497">
        <v>0</v>
      </c>
      <c r="K51" s="493">
        <v>0</v>
      </c>
      <c r="L51" s="497"/>
      <c r="M51" s="493">
        <f t="shared" si="12"/>
        <v>3.1533125075571009</v>
      </c>
      <c r="N51" s="493">
        <f t="shared" si="13"/>
        <v>3.1533125075571009</v>
      </c>
      <c r="O51" s="497">
        <v>0</v>
      </c>
      <c r="P51" s="493">
        <v>0</v>
      </c>
      <c r="Q51" s="497"/>
      <c r="R51" s="493">
        <f t="shared" si="14"/>
        <v>3.1533125075571009</v>
      </c>
      <c r="S51" s="493">
        <f t="shared" si="15"/>
        <v>3.1533125075571009</v>
      </c>
      <c r="T51" s="497">
        <v>0</v>
      </c>
      <c r="U51" s="493">
        <v>0</v>
      </c>
      <c r="V51" s="497"/>
      <c r="W51" s="493">
        <f t="shared" si="16"/>
        <v>3.1533125075571009</v>
      </c>
    </row>
    <row r="52" spans="2:23" s="1" customFormat="1" x14ac:dyDescent="0.3">
      <c r="B52" s="96">
        <f t="shared" si="17"/>
        <v>13</v>
      </c>
      <c r="C52" s="496" t="s">
        <v>874</v>
      </c>
      <c r="D52" s="493">
        <f t="shared" si="9"/>
        <v>0</v>
      </c>
      <c r="E52" s="497">
        <v>0</v>
      </c>
      <c r="F52" s="493">
        <v>0</v>
      </c>
      <c r="G52" s="497"/>
      <c r="H52" s="493">
        <f t="shared" si="10"/>
        <v>0</v>
      </c>
      <c r="I52" s="493">
        <f t="shared" si="11"/>
        <v>0</v>
      </c>
      <c r="J52" s="497">
        <v>0</v>
      </c>
      <c r="K52" s="493">
        <v>0</v>
      </c>
      <c r="L52" s="497"/>
      <c r="M52" s="493">
        <f t="shared" si="12"/>
        <v>0</v>
      </c>
      <c r="N52" s="493">
        <f t="shared" si="13"/>
        <v>0</v>
      </c>
      <c r="O52" s="497">
        <v>0</v>
      </c>
      <c r="P52" s="493">
        <v>0</v>
      </c>
      <c r="Q52" s="497"/>
      <c r="R52" s="493">
        <f t="shared" si="14"/>
        <v>0</v>
      </c>
      <c r="S52" s="493">
        <f t="shared" si="15"/>
        <v>0</v>
      </c>
      <c r="T52" s="497">
        <v>0</v>
      </c>
      <c r="U52" s="493">
        <v>0</v>
      </c>
      <c r="V52" s="497"/>
      <c r="W52" s="493">
        <f t="shared" si="16"/>
        <v>0</v>
      </c>
    </row>
    <row r="53" spans="2:23" s="1" customFormat="1" x14ac:dyDescent="0.3">
      <c r="B53" s="96">
        <f t="shared" si="17"/>
        <v>14</v>
      </c>
      <c r="C53" s="496" t="s">
        <v>875</v>
      </c>
      <c r="D53" s="493">
        <f t="shared" si="9"/>
        <v>0</v>
      </c>
      <c r="E53" s="497">
        <v>0</v>
      </c>
      <c r="F53" s="493">
        <v>0</v>
      </c>
      <c r="G53" s="497"/>
      <c r="H53" s="493">
        <f t="shared" si="10"/>
        <v>0</v>
      </c>
      <c r="I53" s="493">
        <f t="shared" si="11"/>
        <v>0</v>
      </c>
      <c r="J53" s="497">
        <v>0</v>
      </c>
      <c r="K53" s="493">
        <v>0</v>
      </c>
      <c r="L53" s="497"/>
      <c r="M53" s="493">
        <f t="shared" si="12"/>
        <v>0</v>
      </c>
      <c r="N53" s="493">
        <f t="shared" si="13"/>
        <v>0</v>
      </c>
      <c r="O53" s="497">
        <v>0</v>
      </c>
      <c r="P53" s="493">
        <v>0</v>
      </c>
      <c r="Q53" s="497"/>
      <c r="R53" s="493">
        <f t="shared" si="14"/>
        <v>0</v>
      </c>
      <c r="S53" s="493">
        <f t="shared" si="15"/>
        <v>0</v>
      </c>
      <c r="T53" s="497">
        <v>0</v>
      </c>
      <c r="U53" s="493">
        <v>0</v>
      </c>
      <c r="V53" s="497"/>
      <c r="W53" s="493">
        <f t="shared" si="16"/>
        <v>0</v>
      </c>
    </row>
    <row r="54" spans="2:23" s="1" customFormat="1" x14ac:dyDescent="0.3">
      <c r="B54" s="96">
        <f t="shared" si="17"/>
        <v>15</v>
      </c>
      <c r="C54" s="496" t="s">
        <v>876</v>
      </c>
      <c r="D54" s="493">
        <f t="shared" si="9"/>
        <v>0</v>
      </c>
      <c r="E54" s="497">
        <v>0</v>
      </c>
      <c r="F54" s="493">
        <v>0</v>
      </c>
      <c r="G54" s="497"/>
      <c r="H54" s="493">
        <f t="shared" si="10"/>
        <v>0</v>
      </c>
      <c r="I54" s="493">
        <f t="shared" si="11"/>
        <v>0</v>
      </c>
      <c r="J54" s="497">
        <v>0</v>
      </c>
      <c r="K54" s="493">
        <v>0</v>
      </c>
      <c r="L54" s="497"/>
      <c r="M54" s="493">
        <f t="shared" si="12"/>
        <v>0</v>
      </c>
      <c r="N54" s="493">
        <f t="shared" si="13"/>
        <v>0</v>
      </c>
      <c r="O54" s="497">
        <v>0</v>
      </c>
      <c r="P54" s="493">
        <v>0</v>
      </c>
      <c r="Q54" s="497"/>
      <c r="R54" s="493">
        <f t="shared" si="14"/>
        <v>0</v>
      </c>
      <c r="S54" s="493">
        <f t="shared" si="15"/>
        <v>0</v>
      </c>
      <c r="T54" s="497">
        <v>0</v>
      </c>
      <c r="U54" s="493">
        <v>0</v>
      </c>
      <c r="V54" s="497"/>
      <c r="W54" s="493">
        <f t="shared" si="16"/>
        <v>0</v>
      </c>
    </row>
    <row r="55" spans="2:23" s="1" customFormat="1" x14ac:dyDescent="0.3">
      <c r="B55" s="96">
        <f t="shared" si="17"/>
        <v>16</v>
      </c>
      <c r="C55" s="496" t="s">
        <v>867</v>
      </c>
      <c r="D55" s="493">
        <f t="shared" si="9"/>
        <v>84.993175254225733</v>
      </c>
      <c r="E55" s="497">
        <v>0</v>
      </c>
      <c r="F55" s="493">
        <v>0</v>
      </c>
      <c r="G55" s="497"/>
      <c r="H55" s="493">
        <f t="shared" si="10"/>
        <v>84.993175254225733</v>
      </c>
      <c r="I55" s="493">
        <f t="shared" si="11"/>
        <v>84.993175254225733</v>
      </c>
      <c r="J55" s="497">
        <v>0</v>
      </c>
      <c r="K55" s="493">
        <v>0</v>
      </c>
      <c r="L55" s="497"/>
      <c r="M55" s="493">
        <f t="shared" si="12"/>
        <v>84.993175254225733</v>
      </c>
      <c r="N55" s="493">
        <f t="shared" si="13"/>
        <v>84.993175254225733</v>
      </c>
      <c r="O55" s="497">
        <v>0</v>
      </c>
      <c r="P55" s="493">
        <v>0</v>
      </c>
      <c r="Q55" s="497"/>
      <c r="R55" s="493">
        <f t="shared" si="14"/>
        <v>84.993175254225733</v>
      </c>
      <c r="S55" s="493">
        <f t="shared" si="15"/>
        <v>84.993175254225733</v>
      </c>
      <c r="T55" s="497">
        <v>0</v>
      </c>
      <c r="U55" s="493">
        <v>0</v>
      </c>
      <c r="V55" s="497"/>
      <c r="W55" s="493">
        <f t="shared" si="16"/>
        <v>84.993175254225733</v>
      </c>
    </row>
    <row r="56" spans="2:23" s="1" customFormat="1" x14ac:dyDescent="0.3">
      <c r="B56" s="96">
        <f t="shared" si="17"/>
        <v>17</v>
      </c>
      <c r="C56" s="496" t="s">
        <v>877</v>
      </c>
      <c r="D56" s="493">
        <f t="shared" si="9"/>
        <v>0</v>
      </c>
      <c r="E56" s="497">
        <v>0</v>
      </c>
      <c r="F56" s="493">
        <v>0</v>
      </c>
      <c r="G56" s="497"/>
      <c r="H56" s="493">
        <f t="shared" si="10"/>
        <v>0</v>
      </c>
      <c r="I56" s="493">
        <f t="shared" si="11"/>
        <v>0</v>
      </c>
      <c r="J56" s="497">
        <v>0</v>
      </c>
      <c r="K56" s="493">
        <v>0</v>
      </c>
      <c r="L56" s="497"/>
      <c r="M56" s="493">
        <f t="shared" si="12"/>
        <v>0</v>
      </c>
      <c r="N56" s="493">
        <f t="shared" si="13"/>
        <v>0</v>
      </c>
      <c r="O56" s="497">
        <v>0</v>
      </c>
      <c r="P56" s="493">
        <v>0</v>
      </c>
      <c r="Q56" s="497"/>
      <c r="R56" s="493">
        <f t="shared" si="14"/>
        <v>0</v>
      </c>
      <c r="S56" s="493">
        <f t="shared" si="15"/>
        <v>0</v>
      </c>
      <c r="T56" s="497">
        <v>0</v>
      </c>
      <c r="U56" s="493">
        <v>0</v>
      </c>
      <c r="V56" s="497"/>
      <c r="W56" s="493">
        <f t="shared" si="16"/>
        <v>0</v>
      </c>
    </row>
    <row r="57" spans="2:23" s="1" customFormat="1" ht="16" x14ac:dyDescent="0.3">
      <c r="B57" s="84"/>
      <c r="C57" s="99" t="s">
        <v>271</v>
      </c>
      <c r="D57" s="395">
        <f t="shared" ref="D57:N57" si="18">SUM(D40:D56)</f>
        <v>330.39584750251561</v>
      </c>
      <c r="E57" s="395">
        <f t="shared" si="18"/>
        <v>0</v>
      </c>
      <c r="F57" s="395">
        <f t="shared" si="18"/>
        <v>0</v>
      </c>
      <c r="G57" s="395">
        <f t="shared" si="18"/>
        <v>0</v>
      </c>
      <c r="H57" s="395">
        <f t="shared" si="18"/>
        <v>330.39584750251561</v>
      </c>
      <c r="I57" s="395">
        <f t="shared" si="18"/>
        <v>330.39584750251561</v>
      </c>
      <c r="J57" s="395">
        <f t="shared" si="18"/>
        <v>0</v>
      </c>
      <c r="K57" s="395">
        <f t="shared" si="18"/>
        <v>0</v>
      </c>
      <c r="L57" s="395">
        <f t="shared" si="18"/>
        <v>0</v>
      </c>
      <c r="M57" s="395">
        <f t="shared" si="18"/>
        <v>330.39584750251561</v>
      </c>
      <c r="N57" s="395">
        <f t="shared" si="18"/>
        <v>330.39584750251561</v>
      </c>
      <c r="O57" s="395">
        <f t="shared" ref="O57:W57" si="19">SUM(O40:O56)</f>
        <v>0</v>
      </c>
      <c r="P57" s="395">
        <f t="shared" si="19"/>
        <v>0</v>
      </c>
      <c r="Q57" s="395">
        <f t="shared" si="19"/>
        <v>0</v>
      </c>
      <c r="R57" s="395">
        <f t="shared" si="19"/>
        <v>330.39584750251561</v>
      </c>
      <c r="S57" s="395">
        <f t="shared" si="19"/>
        <v>330.39584750251561</v>
      </c>
      <c r="T57" s="395">
        <f t="shared" si="19"/>
        <v>0</v>
      </c>
      <c r="U57" s="395">
        <f t="shared" si="19"/>
        <v>0</v>
      </c>
      <c r="V57" s="395">
        <f t="shared" si="19"/>
        <v>0</v>
      </c>
      <c r="W57" s="395">
        <f t="shared" si="19"/>
        <v>330.39584750251561</v>
      </c>
    </row>
    <row r="58" spans="2:23" s="1" customFormat="1" ht="16" x14ac:dyDescent="0.3">
      <c r="B58" s="301"/>
      <c r="C58" s="301"/>
      <c r="D58" s="301"/>
      <c r="E58" s="301"/>
      <c r="F58" s="301"/>
      <c r="G58" s="301"/>
      <c r="H58" s="301"/>
      <c r="I58" s="301"/>
      <c r="J58" s="301"/>
      <c r="K58" s="301"/>
      <c r="L58" s="301"/>
      <c r="M58" s="301"/>
      <c r="N58" s="301"/>
      <c r="O58" s="301"/>
    </row>
    <row r="59" spans="2:23" ht="16" x14ac:dyDescent="0.3">
      <c r="B59" s="301"/>
      <c r="C59" s="301"/>
      <c r="D59" s="301"/>
      <c r="E59" s="301"/>
      <c r="F59" s="301"/>
      <c r="G59" s="301"/>
      <c r="H59" s="301"/>
      <c r="I59" s="301"/>
      <c r="J59" s="301"/>
      <c r="K59" s="301"/>
      <c r="L59" s="301"/>
      <c r="M59" s="301"/>
      <c r="N59" s="301"/>
      <c r="O59" s="301"/>
      <c r="P59" s="1"/>
      <c r="Q59" s="1"/>
      <c r="R59" s="1"/>
    </row>
    <row r="60" spans="2:23" x14ac:dyDescent="0.3">
      <c r="B60" s="1"/>
      <c r="C60" s="1"/>
      <c r="D60" s="1"/>
      <c r="E60" s="1"/>
      <c r="F60" s="1"/>
      <c r="G60" s="1"/>
      <c r="H60" s="1"/>
      <c r="I60" s="1"/>
      <c r="J60" s="1"/>
      <c r="K60" s="1"/>
      <c r="L60" s="1"/>
      <c r="M60" s="1"/>
      <c r="N60" s="1"/>
      <c r="O60" s="1"/>
      <c r="P60" s="1"/>
      <c r="Q60" s="1"/>
      <c r="R60" s="1"/>
    </row>
    <row r="61" spans="2:23" x14ac:dyDescent="0.3">
      <c r="B61" s="292" t="s">
        <v>272</v>
      </c>
      <c r="C61" s="1"/>
      <c r="D61" s="1"/>
      <c r="E61" s="1"/>
      <c r="F61" s="1"/>
      <c r="G61" s="1"/>
      <c r="H61" s="1"/>
      <c r="I61" s="1"/>
      <c r="J61" s="1"/>
      <c r="K61" s="1"/>
      <c r="L61" s="1"/>
      <c r="M61" s="1"/>
      <c r="N61" s="1"/>
      <c r="O61" s="1"/>
      <c r="P61" s="1"/>
      <c r="Q61" s="1"/>
      <c r="R61" s="1"/>
    </row>
    <row r="62" spans="2:23" x14ac:dyDescent="0.3">
      <c r="B62" s="292"/>
      <c r="C62" s="1"/>
      <c r="D62" s="1"/>
      <c r="E62" s="1"/>
      <c r="F62" s="1"/>
      <c r="G62" s="1"/>
      <c r="H62" s="1"/>
      <c r="I62" s="1"/>
      <c r="J62" s="1"/>
      <c r="K62" s="1"/>
      <c r="L62" s="1"/>
      <c r="M62" s="1"/>
      <c r="N62" s="1"/>
      <c r="O62" s="1"/>
      <c r="P62" s="1"/>
      <c r="Q62" s="1"/>
      <c r="R62" s="1"/>
    </row>
    <row r="63" spans="2:23" ht="15" customHeight="1" x14ac:dyDescent="0.3">
      <c r="B63" s="1"/>
      <c r="C63" s="1"/>
      <c r="D63" s="8"/>
      <c r="E63" s="8"/>
      <c r="F63" s="8"/>
      <c r="G63" s="8"/>
      <c r="H63" s="8"/>
      <c r="I63" s="1"/>
      <c r="J63" s="42"/>
      <c r="K63" s="1"/>
      <c r="L63" s="1"/>
      <c r="M63" s="42"/>
      <c r="N63" s="42"/>
      <c r="O63" s="1"/>
      <c r="P63" s="1"/>
      <c r="Q63" s="1"/>
      <c r="R63" s="296" t="s">
        <v>10</v>
      </c>
    </row>
    <row r="64" spans="2:23" x14ac:dyDescent="0.3">
      <c r="B64" s="1404" t="s">
        <v>343</v>
      </c>
      <c r="C64" s="1404" t="s">
        <v>37</v>
      </c>
      <c r="D64" s="1512" t="s">
        <v>519</v>
      </c>
      <c r="E64" s="1513"/>
      <c r="F64" s="1513"/>
      <c r="G64" s="1513"/>
      <c r="H64" s="1514"/>
      <c r="I64" s="1515" t="s">
        <v>520</v>
      </c>
      <c r="J64" s="1515"/>
      <c r="K64" s="1515"/>
      <c r="L64" s="1515"/>
      <c r="M64" s="1515"/>
      <c r="N64" s="1404" t="s">
        <v>521</v>
      </c>
      <c r="O64" s="1404"/>
      <c r="P64" s="1404"/>
      <c r="Q64" s="1404"/>
      <c r="R64" s="1404"/>
      <c r="S64" s="1511" t="s">
        <v>913</v>
      </c>
      <c r="T64" s="1511"/>
      <c r="U64" s="1511"/>
      <c r="V64" s="1511"/>
      <c r="W64" s="1511"/>
    </row>
    <row r="65" spans="1:25" x14ac:dyDescent="0.3">
      <c r="B65" s="1404"/>
      <c r="C65" s="1404"/>
      <c r="D65" s="1517" t="s">
        <v>7</v>
      </c>
      <c r="E65" s="1518"/>
      <c r="F65" s="1518"/>
      <c r="G65" s="1518"/>
      <c r="H65" s="1518"/>
      <c r="I65" s="1517" t="s">
        <v>7</v>
      </c>
      <c r="J65" s="1518"/>
      <c r="K65" s="1518"/>
      <c r="L65" s="1518"/>
      <c r="M65" s="1518"/>
      <c r="N65" s="1517" t="s">
        <v>12</v>
      </c>
      <c r="O65" s="1518"/>
      <c r="P65" s="1518"/>
      <c r="Q65" s="1518"/>
      <c r="R65" s="1518"/>
      <c r="S65" s="1517" t="s">
        <v>21</v>
      </c>
      <c r="T65" s="1518"/>
      <c r="U65" s="1518"/>
      <c r="V65" s="1518"/>
      <c r="W65" s="1518"/>
    </row>
    <row r="66" spans="1:25" ht="56" x14ac:dyDescent="0.3">
      <c r="B66" s="1404"/>
      <c r="C66" s="1404"/>
      <c r="D66" s="300" t="s">
        <v>273</v>
      </c>
      <c r="E66" s="300" t="s">
        <v>268</v>
      </c>
      <c r="F66" s="302" t="s">
        <v>274</v>
      </c>
      <c r="G66" s="291" t="s">
        <v>601</v>
      </c>
      <c r="H66" s="300" t="s">
        <v>275</v>
      </c>
      <c r="I66" s="300" t="s">
        <v>273</v>
      </c>
      <c r="J66" s="300" t="s">
        <v>268</v>
      </c>
      <c r="K66" s="302" t="s">
        <v>274</v>
      </c>
      <c r="L66" s="291" t="s">
        <v>601</v>
      </c>
      <c r="M66" s="300" t="s">
        <v>275</v>
      </c>
      <c r="N66" s="300" t="s">
        <v>273</v>
      </c>
      <c r="O66" s="300" t="s">
        <v>268</v>
      </c>
      <c r="P66" s="302" t="s">
        <v>274</v>
      </c>
      <c r="Q66" s="291" t="s">
        <v>601</v>
      </c>
      <c r="R66" s="300" t="s">
        <v>275</v>
      </c>
      <c r="S66" s="300" t="s">
        <v>273</v>
      </c>
      <c r="T66" s="300" t="s">
        <v>268</v>
      </c>
      <c r="U66" s="302" t="s">
        <v>274</v>
      </c>
      <c r="V66" s="291" t="s">
        <v>601</v>
      </c>
      <c r="W66" s="300" t="s">
        <v>275</v>
      </c>
      <c r="Y66" s="5" t="s">
        <v>963</v>
      </c>
    </row>
    <row r="67" spans="1:25" x14ac:dyDescent="0.3">
      <c r="B67" s="297"/>
      <c r="C67" s="297"/>
      <c r="D67" s="297" t="s">
        <v>81</v>
      </c>
      <c r="E67" s="297" t="s">
        <v>82</v>
      </c>
      <c r="F67" s="297" t="s">
        <v>472</v>
      </c>
      <c r="G67" s="297" t="s">
        <v>397</v>
      </c>
      <c r="H67" s="297" t="s">
        <v>602</v>
      </c>
      <c r="I67" s="297" t="s">
        <v>414</v>
      </c>
      <c r="J67" s="297" t="s">
        <v>522</v>
      </c>
      <c r="K67" s="297" t="s">
        <v>415</v>
      </c>
      <c r="L67" s="297" t="s">
        <v>416</v>
      </c>
      <c r="M67" s="297" t="s">
        <v>669</v>
      </c>
      <c r="N67" s="297" t="s">
        <v>603</v>
      </c>
      <c r="O67" s="297" t="s">
        <v>670</v>
      </c>
      <c r="P67" s="297" t="s">
        <v>604</v>
      </c>
      <c r="Q67" s="297" t="s">
        <v>605</v>
      </c>
      <c r="R67" s="297" t="s">
        <v>671</v>
      </c>
      <c r="S67" s="297" t="s">
        <v>609</v>
      </c>
      <c r="T67" s="297" t="s">
        <v>610</v>
      </c>
      <c r="U67" s="297" t="s">
        <v>611</v>
      </c>
      <c r="V67" s="297" t="s">
        <v>673</v>
      </c>
      <c r="W67" s="297" t="s">
        <v>674</v>
      </c>
    </row>
    <row r="68" spans="1:25" x14ac:dyDescent="0.3">
      <c r="A68" s="564">
        <f t="shared" ref="A68:A84" si="20">Y68</f>
        <v>0</v>
      </c>
      <c r="B68" s="96">
        <v>1</v>
      </c>
      <c r="C68" s="298" t="s">
        <v>860</v>
      </c>
      <c r="D68" s="480">
        <v>0</v>
      </c>
      <c r="E68" s="480">
        <f t="shared" ref="E68:E84" si="21">IF((IFERROR(D68/((D14+E14)*90%),0))&lt;70%,MIN((MAX((D14+E14)*90%-D68,0)),(D14+E14/2)*$Y68),MAX((E14+D14)*90%-D68,0)/E$86)</f>
        <v>0</v>
      </c>
      <c r="F68" s="480">
        <f>IFERROR(IF(D68=0,0,D68/D14*F14),0)</f>
        <v>0</v>
      </c>
      <c r="G68" s="481"/>
      <c r="H68" s="480">
        <f>D68+E68-F68-G68</f>
        <v>0</v>
      </c>
      <c r="I68" s="482">
        <f>H68</f>
        <v>0</v>
      </c>
      <c r="J68" s="480">
        <f>IF((IFERROR(I68/((I14+J14)*90%),0))&lt;70%,MIN((MAX((I14+J14)*90%-I68,0)),(I14+J14/2)*$A68),MAX((J14+I14)*90%-I68,0)/J$86)</f>
        <v>0</v>
      </c>
      <c r="K68" s="480">
        <f t="shared" ref="K68:K83" si="22">IF(I68=0,0,I68/I14*K14)</f>
        <v>0</v>
      </c>
      <c r="L68" s="481"/>
      <c r="M68" s="482">
        <f t="shared" ref="M68:M79" si="23">I68+J68-K68-L68</f>
        <v>0</v>
      </c>
      <c r="N68" s="482">
        <f>M68</f>
        <v>0</v>
      </c>
      <c r="O68" s="480">
        <f t="shared" ref="O68:O84" si="24">IF((IFERROR(N68/((N14+O14)*90%),0))&lt;70%,MIN((MAX((N14+O14)*90%-N68,0)),(N14+O14/2)*$A68),MAX((O14+N14)*90%-N68,0)/O$86)</f>
        <v>0</v>
      </c>
      <c r="P68" s="480">
        <f t="shared" ref="P68:P83" si="25">IF(N68=0,0,N68/N14*P14)</f>
        <v>0</v>
      </c>
      <c r="Q68" s="481"/>
      <c r="R68" s="482">
        <f>N68+O68-P68-Q68</f>
        <v>0</v>
      </c>
      <c r="S68" s="480">
        <f t="shared" ref="S68:S84" si="26">R68</f>
        <v>0</v>
      </c>
      <c r="T68" s="480">
        <f t="shared" ref="T68:T84" si="27">IF((IFERROR(S68/((S14+T14)*90%),0))&lt;70%,MIN((MAX((S14+T14)*90%-S68,0)),(S14+T14/2)*$A95),MAX((T14+S14)*90%-S68,0)/T$86)</f>
        <v>0</v>
      </c>
      <c r="U68" s="480">
        <f t="shared" ref="U68:U83" si="28">IF(S68=0,0,S68/S14*U14)</f>
        <v>0</v>
      </c>
      <c r="V68" s="481"/>
      <c r="W68" s="480">
        <f t="shared" ref="W68:W84" si="29">S68+T68-U68-V68</f>
        <v>0</v>
      </c>
      <c r="Y68" s="591">
        <v>0</v>
      </c>
    </row>
    <row r="69" spans="1:25" x14ac:dyDescent="0.3">
      <c r="A69" s="564">
        <f t="shared" si="20"/>
        <v>3.3399999999999999E-2</v>
      </c>
      <c r="B69" s="96">
        <f>B68+1</f>
        <v>2</v>
      </c>
      <c r="C69" s="298" t="s">
        <v>255</v>
      </c>
      <c r="D69" s="480">
        <v>33.054069702074074</v>
      </c>
      <c r="E69" s="480">
        <f t="shared" si="21"/>
        <v>0.61181959232830962</v>
      </c>
      <c r="F69" s="480">
        <f t="shared" ref="F69:F84" si="30">IFERROR(IF(D69=0,0,D69/D15*F15),0)</f>
        <v>0</v>
      </c>
      <c r="G69" s="481"/>
      <c r="H69" s="480">
        <f t="shared" ref="H69:H79" si="31">D69+E69-F69-G69</f>
        <v>33.665889294402383</v>
      </c>
      <c r="I69" s="482">
        <f t="shared" ref="I69:I79" si="32">H69</f>
        <v>33.665889294402383</v>
      </c>
      <c r="J69" s="480">
        <f t="shared" ref="J69:J84" si="33">IF((IFERROR(I69/((I15+J15)*90%),0))&lt;70%,MIN((MAX((I15+J15)*90%-I69,0)),(I15+J15/2)*$A69),MAX((J15+I15)*90%-I69,0)/J$86)</f>
        <v>0.44475405275903462</v>
      </c>
      <c r="K69" s="480">
        <f t="shared" si="22"/>
        <v>0</v>
      </c>
      <c r="L69" s="481"/>
      <c r="M69" s="482">
        <f t="shared" si="23"/>
        <v>34.110643347161421</v>
      </c>
      <c r="N69" s="482">
        <f t="shared" ref="N69:N79" si="34">M69</f>
        <v>34.110643347161421</v>
      </c>
      <c r="O69" s="480">
        <f t="shared" si="24"/>
        <v>0.44475405275903412</v>
      </c>
      <c r="P69" s="480">
        <f t="shared" si="25"/>
        <v>0</v>
      </c>
      <c r="Q69" s="481"/>
      <c r="R69" s="482">
        <f t="shared" ref="R69:R79" si="35">N69+O69-P69-Q69</f>
        <v>34.555397399920452</v>
      </c>
      <c r="S69" s="480">
        <f t="shared" si="26"/>
        <v>34.555397399920452</v>
      </c>
      <c r="T69" s="480">
        <f t="shared" si="27"/>
        <v>0.44475405275903485</v>
      </c>
      <c r="U69" s="480">
        <f t="shared" si="28"/>
        <v>0</v>
      </c>
      <c r="V69" s="481"/>
      <c r="W69" s="480">
        <f t="shared" si="29"/>
        <v>35.000151452679489</v>
      </c>
      <c r="Y69" s="591">
        <v>3.3399999999999999E-2</v>
      </c>
    </row>
    <row r="70" spans="1:25" ht="28" x14ac:dyDescent="0.3">
      <c r="A70" s="564">
        <f t="shared" si="20"/>
        <v>5.28E-2</v>
      </c>
      <c r="B70" s="96">
        <f t="shared" ref="B70:B84" si="36">B69+1</f>
        <v>3</v>
      </c>
      <c r="C70" s="299" t="s">
        <v>861</v>
      </c>
      <c r="D70" s="480">
        <v>0</v>
      </c>
      <c r="E70" s="480">
        <f t="shared" si="21"/>
        <v>0</v>
      </c>
      <c r="F70" s="480">
        <f t="shared" si="30"/>
        <v>0</v>
      </c>
      <c r="G70" s="481"/>
      <c r="H70" s="480">
        <f t="shared" si="31"/>
        <v>0</v>
      </c>
      <c r="I70" s="482">
        <f t="shared" si="32"/>
        <v>0</v>
      </c>
      <c r="J70" s="480">
        <f t="shared" si="33"/>
        <v>0</v>
      </c>
      <c r="K70" s="480">
        <f t="shared" si="22"/>
        <v>0</v>
      </c>
      <c r="L70" s="481"/>
      <c r="M70" s="482">
        <f t="shared" si="23"/>
        <v>0</v>
      </c>
      <c r="N70" s="482">
        <f t="shared" si="34"/>
        <v>0</v>
      </c>
      <c r="O70" s="480">
        <f t="shared" si="24"/>
        <v>0</v>
      </c>
      <c r="P70" s="480">
        <f t="shared" si="25"/>
        <v>0</v>
      </c>
      <c r="Q70" s="481"/>
      <c r="R70" s="482">
        <f t="shared" si="35"/>
        <v>0</v>
      </c>
      <c r="S70" s="480">
        <f t="shared" si="26"/>
        <v>0</v>
      </c>
      <c r="T70" s="480">
        <f t="shared" si="27"/>
        <v>0</v>
      </c>
      <c r="U70" s="480">
        <f t="shared" si="28"/>
        <v>0</v>
      </c>
      <c r="V70" s="481"/>
      <c r="W70" s="480">
        <f t="shared" si="29"/>
        <v>0</v>
      </c>
      <c r="Y70" s="591">
        <v>5.28E-2</v>
      </c>
    </row>
    <row r="71" spans="1:25" x14ac:dyDescent="0.3">
      <c r="A71" s="564">
        <f t="shared" si="20"/>
        <v>5.28E-2</v>
      </c>
      <c r="B71" s="96">
        <f t="shared" si="36"/>
        <v>4</v>
      </c>
      <c r="C71" s="299" t="s">
        <v>862</v>
      </c>
      <c r="D71" s="480">
        <v>2.0019622949357818</v>
      </c>
      <c r="E71" s="480">
        <f t="shared" si="21"/>
        <v>6.8482059766884346E-2</v>
      </c>
      <c r="F71" s="480">
        <f t="shared" si="30"/>
        <v>0</v>
      </c>
      <c r="G71" s="481"/>
      <c r="H71" s="480">
        <f t="shared" si="31"/>
        <v>2.0704443547026661</v>
      </c>
      <c r="I71" s="482">
        <f t="shared" si="32"/>
        <v>2.0704443547026661</v>
      </c>
      <c r="J71" s="480">
        <f t="shared" si="33"/>
        <v>0.23944052550118528</v>
      </c>
      <c r="K71" s="480">
        <f t="shared" si="22"/>
        <v>0</v>
      </c>
      <c r="L71" s="481"/>
      <c r="M71" s="482">
        <f t="shared" si="23"/>
        <v>2.3098848802038514</v>
      </c>
      <c r="N71" s="482">
        <f t="shared" si="34"/>
        <v>2.3098848802038514</v>
      </c>
      <c r="O71" s="480">
        <f t="shared" si="24"/>
        <v>0.34134452550118527</v>
      </c>
      <c r="P71" s="480">
        <f t="shared" si="25"/>
        <v>0</v>
      </c>
      <c r="Q71" s="481"/>
      <c r="R71" s="482">
        <f t="shared" si="35"/>
        <v>2.6512294057050365</v>
      </c>
      <c r="S71" s="480">
        <f t="shared" si="26"/>
        <v>2.6512294057050365</v>
      </c>
      <c r="T71" s="480">
        <f t="shared" si="27"/>
        <v>0.34134452550118527</v>
      </c>
      <c r="U71" s="480">
        <f t="shared" si="28"/>
        <v>0</v>
      </c>
      <c r="V71" s="481"/>
      <c r="W71" s="480">
        <f t="shared" si="29"/>
        <v>2.9925739312062216</v>
      </c>
      <c r="Y71" s="591">
        <v>5.28E-2</v>
      </c>
    </row>
    <row r="72" spans="1:25" x14ac:dyDescent="0.3">
      <c r="A72" s="564">
        <f t="shared" si="20"/>
        <v>3.3399999999999999E-2</v>
      </c>
      <c r="B72" s="96">
        <f t="shared" si="36"/>
        <v>5</v>
      </c>
      <c r="C72" s="299" t="s">
        <v>863</v>
      </c>
      <c r="D72" s="480">
        <v>2.361959343836511</v>
      </c>
      <c r="E72" s="480">
        <f t="shared" si="21"/>
        <v>0.33279919161041427</v>
      </c>
      <c r="F72" s="480">
        <f t="shared" si="30"/>
        <v>0</v>
      </c>
      <c r="G72" s="481"/>
      <c r="H72" s="480">
        <f t="shared" si="31"/>
        <v>2.6947585354469252</v>
      </c>
      <c r="I72" s="482">
        <f t="shared" si="32"/>
        <v>2.6947585354469252</v>
      </c>
      <c r="J72" s="480">
        <f t="shared" si="33"/>
        <v>0.3343021916104143</v>
      </c>
      <c r="K72" s="480">
        <f t="shared" si="22"/>
        <v>0</v>
      </c>
      <c r="L72" s="481"/>
      <c r="M72" s="482">
        <f t="shared" si="23"/>
        <v>3.0290607270573395</v>
      </c>
      <c r="N72" s="482">
        <f t="shared" si="34"/>
        <v>3.0290607270573395</v>
      </c>
      <c r="O72" s="480">
        <f t="shared" si="24"/>
        <v>0.33580519161041428</v>
      </c>
      <c r="P72" s="480">
        <f t="shared" si="25"/>
        <v>0</v>
      </c>
      <c r="Q72" s="481"/>
      <c r="R72" s="482">
        <f t="shared" si="35"/>
        <v>3.3648659186677539</v>
      </c>
      <c r="S72" s="480">
        <f t="shared" si="26"/>
        <v>3.3648659186677539</v>
      </c>
      <c r="T72" s="480">
        <f t="shared" si="27"/>
        <v>0.33580519161041428</v>
      </c>
      <c r="U72" s="480">
        <f t="shared" si="28"/>
        <v>0</v>
      </c>
      <c r="V72" s="481"/>
      <c r="W72" s="480">
        <f t="shared" si="29"/>
        <v>3.7006711102781682</v>
      </c>
      <c r="Y72" s="591">
        <v>3.3399999999999999E-2</v>
      </c>
    </row>
    <row r="73" spans="1:25" x14ac:dyDescent="0.3">
      <c r="A73" s="564">
        <f t="shared" si="20"/>
        <v>5.28E-2</v>
      </c>
      <c r="B73" s="96">
        <f t="shared" si="36"/>
        <v>6</v>
      </c>
      <c r="C73" s="298" t="s">
        <v>254</v>
      </c>
      <c r="D73" s="480">
        <v>61.648154669750262</v>
      </c>
      <c r="E73" s="480">
        <f t="shared" si="21"/>
        <v>4.945582802583921</v>
      </c>
      <c r="F73" s="480">
        <f t="shared" si="30"/>
        <v>0</v>
      </c>
      <c r="G73" s="481"/>
      <c r="H73" s="480">
        <f t="shared" si="31"/>
        <v>66.593737472334183</v>
      </c>
      <c r="I73" s="482">
        <f t="shared" si="32"/>
        <v>66.593737472334183</v>
      </c>
      <c r="J73" s="480">
        <f t="shared" si="33"/>
        <v>3.398190172905097</v>
      </c>
      <c r="K73" s="480">
        <f t="shared" si="22"/>
        <v>0</v>
      </c>
      <c r="L73" s="481"/>
      <c r="M73" s="482">
        <f t="shared" si="23"/>
        <v>69.991927645239286</v>
      </c>
      <c r="N73" s="482">
        <f t="shared" si="34"/>
        <v>69.991927645239286</v>
      </c>
      <c r="O73" s="480">
        <f t="shared" si="24"/>
        <v>6.8562600293832983</v>
      </c>
      <c r="P73" s="480">
        <f t="shared" si="25"/>
        <v>0</v>
      </c>
      <c r="Q73" s="481"/>
      <c r="R73" s="482">
        <f t="shared" si="35"/>
        <v>76.848187674622579</v>
      </c>
      <c r="S73" s="480">
        <f t="shared" si="26"/>
        <v>76.848187674622579</v>
      </c>
      <c r="T73" s="480">
        <f t="shared" si="27"/>
        <v>8.9021720293832978</v>
      </c>
      <c r="U73" s="480">
        <f t="shared" si="28"/>
        <v>0</v>
      </c>
      <c r="V73" s="481"/>
      <c r="W73" s="480">
        <f t="shared" si="29"/>
        <v>85.750359704005874</v>
      </c>
      <c r="Y73" s="591">
        <v>5.28E-2</v>
      </c>
    </row>
    <row r="74" spans="1:25" x14ac:dyDescent="0.3">
      <c r="A74" s="564">
        <f t="shared" si="20"/>
        <v>0.18</v>
      </c>
      <c r="B74" s="96">
        <f t="shared" si="36"/>
        <v>7</v>
      </c>
      <c r="C74" s="298" t="s">
        <v>864</v>
      </c>
      <c r="D74" s="480">
        <v>0</v>
      </c>
      <c r="E74" s="480">
        <f t="shared" si="21"/>
        <v>0</v>
      </c>
      <c r="F74" s="480">
        <f t="shared" si="30"/>
        <v>0</v>
      </c>
      <c r="G74" s="481"/>
      <c r="H74" s="480">
        <f t="shared" si="31"/>
        <v>0</v>
      </c>
      <c r="I74" s="482">
        <f t="shared" si="32"/>
        <v>0</v>
      </c>
      <c r="J74" s="480">
        <f t="shared" si="33"/>
        <v>0</v>
      </c>
      <c r="K74" s="480">
        <f t="shared" si="22"/>
        <v>0</v>
      </c>
      <c r="L74" s="481"/>
      <c r="M74" s="482">
        <f t="shared" si="23"/>
        <v>0</v>
      </c>
      <c r="N74" s="482">
        <f t="shared" si="34"/>
        <v>0</v>
      </c>
      <c r="O74" s="480">
        <f t="shared" si="24"/>
        <v>0</v>
      </c>
      <c r="P74" s="480">
        <f t="shared" si="25"/>
        <v>0</v>
      </c>
      <c r="Q74" s="481"/>
      <c r="R74" s="482">
        <f t="shared" si="35"/>
        <v>0</v>
      </c>
      <c r="S74" s="480">
        <f t="shared" si="26"/>
        <v>0</v>
      </c>
      <c r="T74" s="480">
        <f t="shared" si="27"/>
        <v>0</v>
      </c>
      <c r="U74" s="480">
        <f t="shared" si="28"/>
        <v>0</v>
      </c>
      <c r="V74" s="481"/>
      <c r="W74" s="480">
        <f t="shared" si="29"/>
        <v>0</v>
      </c>
      <c r="Y74" s="591">
        <v>0.18</v>
      </c>
    </row>
    <row r="75" spans="1:25" x14ac:dyDescent="0.3">
      <c r="A75" s="564">
        <f t="shared" si="20"/>
        <v>5.28E-2</v>
      </c>
      <c r="B75" s="96">
        <f t="shared" si="36"/>
        <v>8</v>
      </c>
      <c r="C75" s="298" t="s">
        <v>865</v>
      </c>
      <c r="D75" s="480">
        <v>0</v>
      </c>
      <c r="E75" s="480">
        <f t="shared" si="21"/>
        <v>0</v>
      </c>
      <c r="F75" s="480">
        <f t="shared" si="30"/>
        <v>0</v>
      </c>
      <c r="G75" s="481"/>
      <c r="H75" s="480">
        <f t="shared" si="31"/>
        <v>0</v>
      </c>
      <c r="I75" s="482">
        <f t="shared" si="32"/>
        <v>0</v>
      </c>
      <c r="J75" s="480">
        <f t="shared" si="33"/>
        <v>0</v>
      </c>
      <c r="K75" s="480">
        <f t="shared" si="22"/>
        <v>0</v>
      </c>
      <c r="L75" s="481"/>
      <c r="M75" s="482">
        <f t="shared" si="23"/>
        <v>0</v>
      </c>
      <c r="N75" s="482">
        <f t="shared" si="34"/>
        <v>0</v>
      </c>
      <c r="O75" s="480">
        <f t="shared" si="24"/>
        <v>0</v>
      </c>
      <c r="P75" s="480">
        <f t="shared" si="25"/>
        <v>0</v>
      </c>
      <c r="Q75" s="481"/>
      <c r="R75" s="482">
        <f t="shared" si="35"/>
        <v>0</v>
      </c>
      <c r="S75" s="480">
        <f t="shared" si="26"/>
        <v>0</v>
      </c>
      <c r="T75" s="480">
        <f t="shared" si="27"/>
        <v>0</v>
      </c>
      <c r="U75" s="480">
        <f t="shared" si="28"/>
        <v>0</v>
      </c>
      <c r="V75" s="481"/>
      <c r="W75" s="480">
        <f t="shared" si="29"/>
        <v>0</v>
      </c>
      <c r="Y75" s="591">
        <v>5.28E-2</v>
      </c>
    </row>
    <row r="76" spans="1:25" x14ac:dyDescent="0.3">
      <c r="A76" s="564">
        <f t="shared" si="20"/>
        <v>5.28E-2</v>
      </c>
      <c r="B76" s="96">
        <f t="shared" si="36"/>
        <v>9</v>
      </c>
      <c r="C76" s="298" t="s">
        <v>866</v>
      </c>
      <c r="D76" s="480">
        <v>0.44873495930731017</v>
      </c>
      <c r="E76" s="480">
        <f t="shared" si="21"/>
        <v>5.8983428457471069E-3</v>
      </c>
      <c r="F76" s="480">
        <f t="shared" si="30"/>
        <v>0</v>
      </c>
      <c r="G76" s="481"/>
      <c r="H76" s="480">
        <f t="shared" si="31"/>
        <v>0.45463330215305725</v>
      </c>
      <c r="I76" s="482">
        <f t="shared" si="32"/>
        <v>0.45463330215305725</v>
      </c>
      <c r="J76" s="480">
        <f t="shared" si="33"/>
        <v>3.3704816261412068E-3</v>
      </c>
      <c r="K76" s="480">
        <f t="shared" si="22"/>
        <v>0</v>
      </c>
      <c r="L76" s="481"/>
      <c r="M76" s="482">
        <f t="shared" si="23"/>
        <v>0.45800378377919848</v>
      </c>
      <c r="N76" s="482">
        <f t="shared" si="34"/>
        <v>0.45800378377919848</v>
      </c>
      <c r="O76" s="480">
        <f t="shared" si="24"/>
        <v>3.3704816261412029E-3</v>
      </c>
      <c r="P76" s="480">
        <f t="shared" si="25"/>
        <v>0</v>
      </c>
      <c r="Q76" s="481"/>
      <c r="R76" s="482">
        <f t="shared" si="35"/>
        <v>0.46137426540533966</v>
      </c>
      <c r="S76" s="480">
        <f t="shared" si="26"/>
        <v>0.46137426540533966</v>
      </c>
      <c r="T76" s="480">
        <f t="shared" si="27"/>
        <v>3.3704816261412086E-3</v>
      </c>
      <c r="U76" s="480">
        <f t="shared" si="28"/>
        <v>0</v>
      </c>
      <c r="V76" s="481"/>
      <c r="W76" s="480">
        <f t="shared" si="29"/>
        <v>0.46474474703148089</v>
      </c>
      <c r="Y76" s="591">
        <v>5.28E-2</v>
      </c>
    </row>
    <row r="77" spans="1:25" x14ac:dyDescent="0.3">
      <c r="A77" s="564">
        <f t="shared" si="20"/>
        <v>9.5000000000000001E-2</v>
      </c>
      <c r="B77" s="96">
        <f t="shared" si="36"/>
        <v>10</v>
      </c>
      <c r="C77" s="298" t="s">
        <v>258</v>
      </c>
      <c r="D77" s="480">
        <v>1.5636824471813082</v>
      </c>
      <c r="E77" s="480">
        <f t="shared" si="21"/>
        <v>0.28350738129621383</v>
      </c>
      <c r="F77" s="480">
        <f t="shared" si="30"/>
        <v>0</v>
      </c>
      <c r="G77" s="481"/>
      <c r="H77" s="480">
        <f t="shared" si="31"/>
        <v>1.8471898284775221</v>
      </c>
      <c r="I77" s="482">
        <f t="shared" si="32"/>
        <v>1.8471898284775221</v>
      </c>
      <c r="J77" s="480">
        <f t="shared" si="33"/>
        <v>0.37850738129621381</v>
      </c>
      <c r="K77" s="480">
        <f t="shared" si="22"/>
        <v>0</v>
      </c>
      <c r="L77" s="481"/>
      <c r="M77" s="482">
        <f t="shared" si="23"/>
        <v>2.225697209773736</v>
      </c>
      <c r="N77" s="482">
        <f t="shared" si="34"/>
        <v>2.225697209773736</v>
      </c>
      <c r="O77" s="480">
        <f t="shared" si="24"/>
        <v>0.37850738129621381</v>
      </c>
      <c r="P77" s="480">
        <f t="shared" si="25"/>
        <v>0</v>
      </c>
      <c r="Q77" s="481"/>
      <c r="R77" s="482">
        <f t="shared" si="35"/>
        <v>2.6042045910699496</v>
      </c>
      <c r="S77" s="480">
        <f t="shared" si="26"/>
        <v>2.6042045910699496</v>
      </c>
      <c r="T77" s="480">
        <f t="shared" si="27"/>
        <v>0.19633096213673101</v>
      </c>
      <c r="U77" s="480">
        <f t="shared" si="28"/>
        <v>0</v>
      </c>
      <c r="V77" s="481"/>
      <c r="W77" s="480">
        <f t="shared" si="29"/>
        <v>2.8005355532066805</v>
      </c>
      <c r="Y77" s="591">
        <v>9.5000000000000001E-2</v>
      </c>
    </row>
    <row r="78" spans="1:25" x14ac:dyDescent="0.3">
      <c r="A78" s="564">
        <f t="shared" si="20"/>
        <v>6.3299999999999995E-2</v>
      </c>
      <c r="B78" s="96">
        <f t="shared" si="36"/>
        <v>11</v>
      </c>
      <c r="C78" s="298" t="s">
        <v>259</v>
      </c>
      <c r="D78" s="480">
        <v>2.1677733713698109</v>
      </c>
      <c r="E78" s="480">
        <f t="shared" si="21"/>
        <v>0</v>
      </c>
      <c r="F78" s="480">
        <f t="shared" si="30"/>
        <v>0</v>
      </c>
      <c r="G78" s="481"/>
      <c r="H78" s="480">
        <f t="shared" si="31"/>
        <v>2.1677733713698109</v>
      </c>
      <c r="I78" s="482">
        <f t="shared" si="32"/>
        <v>2.1677733713698109</v>
      </c>
      <c r="J78" s="480">
        <f t="shared" si="33"/>
        <v>2.6160703055121892E-3</v>
      </c>
      <c r="K78" s="480">
        <f t="shared" si="22"/>
        <v>0</v>
      </c>
      <c r="L78" s="481"/>
      <c r="M78" s="482">
        <f t="shared" si="23"/>
        <v>2.1703894416753231</v>
      </c>
      <c r="N78" s="482">
        <f t="shared" si="34"/>
        <v>2.1703894416753231</v>
      </c>
      <c r="O78" s="480">
        <f t="shared" si="24"/>
        <v>2.6160703055121783E-3</v>
      </c>
      <c r="P78" s="480">
        <f t="shared" si="25"/>
        <v>0</v>
      </c>
      <c r="Q78" s="481"/>
      <c r="R78" s="482">
        <f t="shared" si="35"/>
        <v>2.1730055119808354</v>
      </c>
      <c r="S78" s="480">
        <f t="shared" si="26"/>
        <v>2.1730055119808354</v>
      </c>
      <c r="T78" s="480">
        <f t="shared" si="27"/>
        <v>2.6160703055121636E-3</v>
      </c>
      <c r="U78" s="480">
        <f t="shared" si="28"/>
        <v>0</v>
      </c>
      <c r="V78" s="481"/>
      <c r="W78" s="480">
        <f t="shared" si="29"/>
        <v>2.1756215822863476</v>
      </c>
      <c r="Y78" s="591">
        <v>6.3299999999999995E-2</v>
      </c>
    </row>
    <row r="79" spans="1:25" x14ac:dyDescent="0.3">
      <c r="A79" s="564">
        <f t="shared" si="20"/>
        <v>6.3299999999999995E-2</v>
      </c>
      <c r="B79" s="96">
        <f t="shared" si="36"/>
        <v>12</v>
      </c>
      <c r="C79" s="298" t="s">
        <v>260</v>
      </c>
      <c r="D79" s="480">
        <v>1.400204676173187</v>
      </c>
      <c r="E79" s="480">
        <f t="shared" si="21"/>
        <v>0.17491768172836447</v>
      </c>
      <c r="F79" s="480">
        <f t="shared" si="30"/>
        <v>0</v>
      </c>
      <c r="G79" s="483"/>
      <c r="H79" s="480">
        <f t="shared" si="31"/>
        <v>1.5751223579015514</v>
      </c>
      <c r="I79" s="482">
        <f t="shared" si="32"/>
        <v>1.5751223579015514</v>
      </c>
      <c r="J79" s="480">
        <f t="shared" si="33"/>
        <v>0.19010968172836448</v>
      </c>
      <c r="K79" s="480">
        <f t="shared" si="22"/>
        <v>0</v>
      </c>
      <c r="L79" s="481"/>
      <c r="M79" s="482">
        <f t="shared" si="23"/>
        <v>1.7652320396299159</v>
      </c>
      <c r="N79" s="482">
        <f t="shared" si="34"/>
        <v>1.7652320396299159</v>
      </c>
      <c r="O79" s="480">
        <f t="shared" si="24"/>
        <v>0.19960468172836449</v>
      </c>
      <c r="P79" s="480">
        <f t="shared" si="25"/>
        <v>0</v>
      </c>
      <c r="Q79" s="481"/>
      <c r="R79" s="482">
        <f t="shared" si="35"/>
        <v>1.9648367213582805</v>
      </c>
      <c r="S79" s="480">
        <f t="shared" si="26"/>
        <v>1.9648367213582805</v>
      </c>
      <c r="T79" s="480">
        <f t="shared" si="27"/>
        <v>0.19960468172836449</v>
      </c>
      <c r="U79" s="480">
        <f t="shared" si="28"/>
        <v>0</v>
      </c>
      <c r="V79" s="481"/>
      <c r="W79" s="480">
        <f t="shared" si="29"/>
        <v>2.164441403086645</v>
      </c>
      <c r="Y79" s="591">
        <v>6.3299999999999995E-2</v>
      </c>
    </row>
    <row r="80" spans="1:25" x14ac:dyDescent="0.3">
      <c r="A80" s="564">
        <f t="shared" si="20"/>
        <v>6.3299999999999995E-2</v>
      </c>
      <c r="B80" s="96">
        <f t="shared" si="36"/>
        <v>13</v>
      </c>
      <c r="C80" s="496" t="s">
        <v>874</v>
      </c>
      <c r="D80" s="480">
        <v>0</v>
      </c>
      <c r="E80" s="480">
        <f t="shared" si="21"/>
        <v>0</v>
      </c>
      <c r="F80" s="480">
        <f t="shared" si="30"/>
        <v>0</v>
      </c>
      <c r="G80" s="483"/>
      <c r="H80" s="480">
        <f t="shared" ref="H80:H84" si="37">D80+E80-F80-G80</f>
        <v>0</v>
      </c>
      <c r="I80" s="482">
        <f t="shared" ref="I80:I84" si="38">H80</f>
        <v>0</v>
      </c>
      <c r="J80" s="480">
        <f t="shared" si="33"/>
        <v>0</v>
      </c>
      <c r="K80" s="480">
        <f t="shared" si="22"/>
        <v>0</v>
      </c>
      <c r="L80" s="481"/>
      <c r="M80" s="482">
        <f t="shared" ref="M80:M84" si="39">I80+J80-K80-L80</f>
        <v>0</v>
      </c>
      <c r="N80" s="482">
        <f t="shared" ref="N80:N84" si="40">M80</f>
        <v>0</v>
      </c>
      <c r="O80" s="480">
        <f t="shared" si="24"/>
        <v>0</v>
      </c>
      <c r="P80" s="480">
        <f t="shared" si="25"/>
        <v>0</v>
      </c>
      <c r="Q80" s="481"/>
      <c r="R80" s="482">
        <f t="shared" ref="R80:R84" si="41">N80+O80-P80-Q80</f>
        <v>0</v>
      </c>
      <c r="S80" s="480">
        <f t="shared" si="26"/>
        <v>0</v>
      </c>
      <c r="T80" s="480">
        <f t="shared" si="27"/>
        <v>0</v>
      </c>
      <c r="U80" s="480">
        <f t="shared" si="28"/>
        <v>0</v>
      </c>
      <c r="V80" s="481"/>
      <c r="W80" s="480">
        <f t="shared" si="29"/>
        <v>0</v>
      </c>
      <c r="Y80" s="591">
        <v>6.3299999999999995E-2</v>
      </c>
    </row>
    <row r="81" spans="1:33" x14ac:dyDescent="0.3">
      <c r="A81" s="564">
        <f t="shared" si="20"/>
        <v>0.15</v>
      </c>
      <c r="B81" s="96">
        <f t="shared" si="36"/>
        <v>14</v>
      </c>
      <c r="C81" s="496" t="s">
        <v>875</v>
      </c>
      <c r="D81" s="480">
        <v>0</v>
      </c>
      <c r="E81" s="480">
        <f>IF((IFERROR(D81/((D27+E27)*100%),0))&lt;70%,MIN((MAX((D27+E27)*100%-D81,0)),(D27+E27/2)*$Y81),MAX((E27+D27)*100%-D81,0)/E$86)</f>
        <v>0</v>
      </c>
      <c r="F81" s="480">
        <f t="shared" si="30"/>
        <v>0</v>
      </c>
      <c r="G81" s="483"/>
      <c r="H81" s="480">
        <f t="shared" si="37"/>
        <v>0</v>
      </c>
      <c r="I81" s="482">
        <f t="shared" si="38"/>
        <v>0</v>
      </c>
      <c r="J81" s="480">
        <f>IF((IFERROR(I81/((I27+J27)*100%),0))&lt;70%,MIN((MAX((I27+J27)*100%-I81,0)),(I27+J27/2)*$A81),MAX((J27+I27)*100%-I81,0)/J$86)</f>
        <v>0</v>
      </c>
      <c r="K81" s="480">
        <f t="shared" si="22"/>
        <v>0</v>
      </c>
      <c r="L81" s="481"/>
      <c r="M81" s="482">
        <f t="shared" si="39"/>
        <v>0</v>
      </c>
      <c r="N81" s="482">
        <f t="shared" si="40"/>
        <v>0</v>
      </c>
      <c r="O81" s="480">
        <f>IF((IFERROR(N81/((N27+O27)*100%),0))&lt;70%,MIN((MAX((N27+O27)*100%-N81,0)),(N27+O27/2)*$A81),MAX((O27+N27)*100%-N81,0)/O$86)</f>
        <v>0</v>
      </c>
      <c r="P81" s="480">
        <f t="shared" si="25"/>
        <v>0</v>
      </c>
      <c r="Q81" s="481"/>
      <c r="R81" s="482">
        <f t="shared" si="41"/>
        <v>0</v>
      </c>
      <c r="S81" s="480">
        <f t="shared" si="26"/>
        <v>0</v>
      </c>
      <c r="T81" s="480">
        <f>IF((IFERROR(S81/((S27+T27)*100%),0))&lt;70%,MIN((MAX((S27+T27)*100%-S81,0)),(S27+T27/2)*$A108),MAX((T27+S27)*100%-S81,0)/T$86)</f>
        <v>0</v>
      </c>
      <c r="U81" s="480">
        <f t="shared" si="28"/>
        <v>0</v>
      </c>
      <c r="V81" s="481"/>
      <c r="W81" s="480">
        <f t="shared" si="29"/>
        <v>0</v>
      </c>
      <c r="Y81" s="591">
        <v>0.15</v>
      </c>
    </row>
    <row r="82" spans="1:33" x14ac:dyDescent="0.3">
      <c r="A82" s="564">
        <f t="shared" si="20"/>
        <v>0.3</v>
      </c>
      <c r="B82" s="96">
        <f t="shared" si="36"/>
        <v>15</v>
      </c>
      <c r="C82" s="496" t="s">
        <v>876</v>
      </c>
      <c r="D82" s="480">
        <v>0</v>
      </c>
      <c r="E82" s="480">
        <f>IF((IFERROR(D82/((D28+E28)*100%),0))&lt;70%,MIN((MAX((D28+E28)*100%-D82,0)),(D28+E28/2)*$Y82),MAX((E28+D28)*100%-D82,0)/E$86)</f>
        <v>0</v>
      </c>
      <c r="F82" s="480">
        <f t="shared" si="30"/>
        <v>0</v>
      </c>
      <c r="G82" s="483"/>
      <c r="H82" s="480">
        <f t="shared" si="37"/>
        <v>0</v>
      </c>
      <c r="I82" s="482">
        <f t="shared" si="38"/>
        <v>0</v>
      </c>
      <c r="J82" s="480">
        <f>IF((IFERROR(I82/((I28+J28)*100%),0))&lt;70%,MIN((MAX((I28+J28)*100%-I82,0)),(I28+J28/2)*$A82),MAX((J28+I28)*100%-I82,0)/J$86)</f>
        <v>0</v>
      </c>
      <c r="K82" s="480">
        <f t="shared" si="22"/>
        <v>0</v>
      </c>
      <c r="L82" s="481"/>
      <c r="M82" s="482">
        <f t="shared" si="39"/>
        <v>0</v>
      </c>
      <c r="N82" s="482">
        <f t="shared" si="40"/>
        <v>0</v>
      </c>
      <c r="O82" s="480">
        <f>IF((IFERROR(N82/((N28+O28)*100%),0))&lt;70%,MIN((MAX((N28+O28)*100%-N82,0)),(N28+O28/2)*$A82),MAX((O28+N28)*100%-N82,0)/O$86)</f>
        <v>0</v>
      </c>
      <c r="P82" s="480">
        <f t="shared" si="25"/>
        <v>0</v>
      </c>
      <c r="Q82" s="481"/>
      <c r="R82" s="482">
        <f t="shared" si="41"/>
        <v>0</v>
      </c>
      <c r="S82" s="480">
        <f t="shared" si="26"/>
        <v>0</v>
      </c>
      <c r="T82" s="480">
        <f>IF((IFERROR(S82/((S28+T28)*100%),0))&lt;70%,MIN((MAX((S28+T28)*100%-S82,0)),(S28+T28/2)*$A109),MAX((T28+S28)*100%-S82,0)/T$86)</f>
        <v>0</v>
      </c>
      <c r="U82" s="480">
        <f t="shared" si="28"/>
        <v>0</v>
      </c>
      <c r="V82" s="481"/>
      <c r="W82" s="480">
        <f t="shared" si="29"/>
        <v>0</v>
      </c>
      <c r="Y82" s="591">
        <v>0.3</v>
      </c>
    </row>
    <row r="83" spans="1:33" x14ac:dyDescent="0.3">
      <c r="A83" s="564">
        <f t="shared" si="20"/>
        <v>0.3</v>
      </c>
      <c r="B83" s="96">
        <f t="shared" si="36"/>
        <v>16</v>
      </c>
      <c r="C83" s="496" t="s">
        <v>867</v>
      </c>
      <c r="D83" s="497">
        <v>76.49385772880315</v>
      </c>
      <c r="E83" s="480">
        <f>IF((IFERROR(D83/((D29+E29)*100%),0))&lt;70%,MIN((MAX((D29+E29)*100%-D83,0)),(D29+E29/2)*$Y83),MAX((E29+D29)*100%-D83,0)/E$86)</f>
        <v>1.6998635050845166</v>
      </c>
      <c r="F83" s="480">
        <f t="shared" si="30"/>
        <v>0</v>
      </c>
      <c r="G83" s="483"/>
      <c r="H83" s="480">
        <f t="shared" si="37"/>
        <v>78.193721233887672</v>
      </c>
      <c r="I83" s="482">
        <f t="shared" si="38"/>
        <v>78.193721233887672</v>
      </c>
      <c r="J83" s="480">
        <f>IF((IFERROR(I83/((I29+J29)*100%),0))&lt;70%,MIN((MAX((I29+J29)*100%-I83,0)),(I29+J29/2)*$A83),MAX((J29+I29)*100%-I83,0)/J$86)</f>
        <v>0.97135057433400873</v>
      </c>
      <c r="K83" s="480">
        <f t="shared" si="22"/>
        <v>0</v>
      </c>
      <c r="L83" s="481"/>
      <c r="M83" s="482">
        <f t="shared" si="39"/>
        <v>79.165071808221683</v>
      </c>
      <c r="N83" s="482">
        <f t="shared" si="40"/>
        <v>79.165071808221683</v>
      </c>
      <c r="O83" s="480">
        <f>IF((IFERROR(N83/((N29+O29)*100%),0))&lt;70%,MIN((MAX((N29+O29)*100%-N83,0)),(N29+O29/2)*$A83),MAX((O29+N29)*100%-N83,0)/O$86)</f>
        <v>0.9713505743340084</v>
      </c>
      <c r="P83" s="480">
        <f t="shared" si="25"/>
        <v>0</v>
      </c>
      <c r="Q83" s="481"/>
      <c r="R83" s="482">
        <f t="shared" si="41"/>
        <v>80.136422382555693</v>
      </c>
      <c r="S83" s="480">
        <f t="shared" si="26"/>
        <v>80.136422382555693</v>
      </c>
      <c r="T83" s="480">
        <f>IF((IFERROR(S83/((S29+T29)*100%),0))&lt;70%,MIN((MAX((S29+T29)*100%-S83,0)),(S29+T29/2)*$A110),MAX((T29+S29)*100%-S83,0)/T$86)</f>
        <v>0.97135057433400784</v>
      </c>
      <c r="U83" s="480">
        <f t="shared" si="28"/>
        <v>0</v>
      </c>
      <c r="V83" s="481"/>
      <c r="W83" s="480">
        <f t="shared" si="29"/>
        <v>81.107772956889704</v>
      </c>
      <c r="Y83" s="591">
        <v>0.3</v>
      </c>
    </row>
    <row r="84" spans="1:33" x14ac:dyDescent="0.3">
      <c r="A84" s="564">
        <f t="shared" si="20"/>
        <v>3.3399999999999999E-2</v>
      </c>
      <c r="B84" s="96">
        <f t="shared" si="36"/>
        <v>17</v>
      </c>
      <c r="C84" s="496" t="s">
        <v>877</v>
      </c>
      <c r="D84" s="480">
        <v>30.19725049213455</v>
      </c>
      <c r="E84" s="480">
        <f t="shared" si="21"/>
        <v>0</v>
      </c>
      <c r="F84" s="480">
        <f t="shared" si="30"/>
        <v>0</v>
      </c>
      <c r="G84" s="483"/>
      <c r="H84" s="480">
        <f t="shared" si="37"/>
        <v>30.19725049213455</v>
      </c>
      <c r="I84" s="482">
        <f t="shared" si="38"/>
        <v>30.19725049213455</v>
      </c>
      <c r="J84" s="480">
        <f t="shared" si="33"/>
        <v>0</v>
      </c>
      <c r="K84" s="480">
        <f>IFERROR(IF(I84=0,0,I84/I30*K30),0)</f>
        <v>0</v>
      </c>
      <c r="L84" s="481"/>
      <c r="M84" s="482">
        <f t="shared" si="39"/>
        <v>30.19725049213455</v>
      </c>
      <c r="N84" s="482">
        <f t="shared" si="40"/>
        <v>30.19725049213455</v>
      </c>
      <c r="O84" s="480">
        <f t="shared" si="24"/>
        <v>0</v>
      </c>
      <c r="P84" s="480">
        <f>IFERROR(IF(N84=0,0,N84/N30*P30),0)</f>
        <v>0</v>
      </c>
      <c r="Q84" s="481"/>
      <c r="R84" s="482">
        <f t="shared" si="41"/>
        <v>30.19725049213455</v>
      </c>
      <c r="S84" s="480">
        <f t="shared" si="26"/>
        <v>30.19725049213455</v>
      </c>
      <c r="T84" s="480">
        <f t="shared" si="27"/>
        <v>0</v>
      </c>
      <c r="U84" s="480">
        <f>IFERROR(IF(S84=0,0,S84/S30*U30),0)</f>
        <v>0</v>
      </c>
      <c r="V84" s="481"/>
      <c r="W84" s="480">
        <f t="shared" si="29"/>
        <v>30.19725049213455</v>
      </c>
      <c r="Y84" s="591">
        <v>3.3399999999999999E-2</v>
      </c>
    </row>
    <row r="85" spans="1:33" ht="16" x14ac:dyDescent="0.3">
      <c r="A85" s="486"/>
      <c r="B85" s="84"/>
      <c r="C85" s="99" t="s">
        <v>271</v>
      </c>
      <c r="D85" s="484">
        <f>SUM(D68:D84)</f>
        <v>211.33764968556594</v>
      </c>
      <c r="E85" s="484">
        <f>SUM(E68:E84)</f>
        <v>8.1228705572443705</v>
      </c>
      <c r="F85" s="484">
        <f t="shared" ref="F85:R85" si="42">SUM(F68:F84)</f>
        <v>0</v>
      </c>
      <c r="G85" s="484">
        <f t="shared" si="42"/>
        <v>0</v>
      </c>
      <c r="H85" s="484">
        <f t="shared" si="42"/>
        <v>219.4605202428103</v>
      </c>
      <c r="I85" s="484">
        <f t="shared" si="42"/>
        <v>219.4605202428103</v>
      </c>
      <c r="J85" s="484">
        <f t="shared" si="42"/>
        <v>5.962641132065972</v>
      </c>
      <c r="K85" s="484">
        <f t="shared" si="42"/>
        <v>0</v>
      </c>
      <c r="L85" s="484">
        <f t="shared" si="42"/>
        <v>0</v>
      </c>
      <c r="M85" s="484">
        <f t="shared" si="42"/>
        <v>225.42316137487632</v>
      </c>
      <c r="N85" s="484">
        <f t="shared" si="42"/>
        <v>225.42316137487632</v>
      </c>
      <c r="O85" s="484">
        <f t="shared" si="42"/>
        <v>9.5336129885441725</v>
      </c>
      <c r="P85" s="484">
        <f t="shared" si="42"/>
        <v>0</v>
      </c>
      <c r="Q85" s="484">
        <f t="shared" si="42"/>
        <v>0</v>
      </c>
      <c r="R85" s="484">
        <f t="shared" si="42"/>
        <v>234.95677436342046</v>
      </c>
      <c r="S85" s="395">
        <f>SUM(S68:S84)</f>
        <v>234.95677436342046</v>
      </c>
      <c r="T85" s="395">
        <f>SUM(T68:T84)</f>
        <v>11.39734856938469</v>
      </c>
      <c r="U85" s="395">
        <f>SUM(U68:U84)</f>
        <v>0</v>
      </c>
      <c r="V85" s="395">
        <f>SUM(V68:V84)</f>
        <v>0</v>
      </c>
      <c r="W85" s="395">
        <f>SUM(W68:W84)</f>
        <v>246.35412293280513</v>
      </c>
    </row>
    <row r="86" spans="1:33" ht="16" x14ac:dyDescent="0.3">
      <c r="A86" s="486"/>
      <c r="B86" s="301"/>
      <c r="C86" s="303" t="s">
        <v>871</v>
      </c>
      <c r="D86" s="303"/>
      <c r="E86" s="494">
        <v>5</v>
      </c>
      <c r="F86" s="303"/>
      <c r="G86" s="303"/>
      <c r="H86" s="303"/>
      <c r="I86" s="301"/>
      <c r="J86" s="99">
        <v>7</v>
      </c>
      <c r="K86" s="301"/>
      <c r="L86" s="301"/>
      <c r="M86" s="301"/>
      <c r="N86" s="301"/>
      <c r="O86" s="99">
        <f>J86-1</f>
        <v>6</v>
      </c>
      <c r="P86" s="301"/>
      <c r="Q86" s="301"/>
      <c r="R86" s="301"/>
      <c r="S86" s="303"/>
      <c r="T86" s="99">
        <f>O86-1</f>
        <v>5</v>
      </c>
      <c r="U86" s="303"/>
      <c r="V86" s="303"/>
      <c r="W86" s="303"/>
      <c r="X86" s="43"/>
      <c r="Y86" s="43"/>
      <c r="Z86" s="43"/>
      <c r="AA86" s="43"/>
      <c r="AB86" s="43"/>
      <c r="AC86" s="43"/>
      <c r="AD86" s="43"/>
      <c r="AE86" s="43"/>
      <c r="AF86" s="43"/>
      <c r="AG86" s="43"/>
    </row>
    <row r="87" spans="1:33" ht="16" x14ac:dyDescent="0.3">
      <c r="A87" s="486"/>
      <c r="B87" s="611" t="s">
        <v>613</v>
      </c>
      <c r="C87" s="612"/>
      <c r="D87" s="304"/>
      <c r="E87" s="304"/>
      <c r="F87" s="304"/>
      <c r="G87" s="304"/>
      <c r="H87" s="304"/>
      <c r="I87" s="305"/>
      <c r="J87" s="305"/>
      <c r="K87" s="301"/>
      <c r="L87" s="301"/>
      <c r="M87" s="301"/>
      <c r="N87" s="301"/>
      <c r="O87" s="301"/>
      <c r="P87" s="301"/>
      <c r="Q87" s="301"/>
      <c r="R87" s="301"/>
      <c r="S87" s="43"/>
      <c r="T87" s="43"/>
      <c r="U87" s="43"/>
      <c r="V87" s="43"/>
      <c r="W87" s="43"/>
      <c r="X87" s="43"/>
      <c r="Y87" s="43"/>
      <c r="Z87" s="43"/>
      <c r="AA87" s="43"/>
      <c r="AB87" s="43"/>
      <c r="AC87" s="43"/>
      <c r="AD87" s="43"/>
      <c r="AE87" s="43"/>
      <c r="AF87" s="43"/>
      <c r="AG87" s="43"/>
    </row>
    <row r="88" spans="1:33" ht="16" x14ac:dyDescent="0.3">
      <c r="A88" s="486"/>
      <c r="B88" s="611" t="s">
        <v>739</v>
      </c>
      <c r="C88" s="612"/>
      <c r="D88" s="304"/>
      <c r="E88" s="304"/>
      <c r="F88" s="304"/>
      <c r="G88" s="304"/>
      <c r="H88" s="304"/>
      <c r="I88" s="305"/>
      <c r="J88" s="305"/>
      <c r="K88" s="301"/>
      <c r="L88" s="301"/>
      <c r="M88" s="301"/>
      <c r="N88" s="301"/>
      <c r="O88" s="301"/>
      <c r="P88" s="301"/>
      <c r="Q88" s="301"/>
      <c r="R88" s="301"/>
      <c r="S88" s="43"/>
      <c r="T88" s="43"/>
      <c r="U88" s="43"/>
      <c r="V88" s="43"/>
      <c r="W88" s="43"/>
      <c r="X88" s="43"/>
      <c r="Y88" s="43"/>
      <c r="Z88" s="43"/>
      <c r="AA88" s="43"/>
      <c r="AB88" s="43"/>
      <c r="AC88" s="43"/>
      <c r="AD88" s="43"/>
      <c r="AE88" s="43"/>
      <c r="AF88" s="43"/>
      <c r="AG88" s="43"/>
    </row>
    <row r="89" spans="1:33" ht="15" customHeight="1" x14ac:dyDescent="0.3">
      <c r="A89" s="486"/>
      <c r="B89" s="301"/>
      <c r="C89" s="303"/>
      <c r="D89" s="303"/>
      <c r="E89" s="303"/>
      <c r="F89" s="303"/>
      <c r="G89" s="303"/>
      <c r="H89" s="303"/>
      <c r="I89" s="301"/>
      <c r="J89" s="301"/>
      <c r="K89" s="301"/>
      <c r="L89" s="301"/>
      <c r="M89" s="301"/>
      <c r="N89" s="301"/>
      <c r="O89" s="301"/>
      <c r="P89" s="301"/>
      <c r="Q89" s="301"/>
      <c r="R89" s="301"/>
    </row>
    <row r="90" spans="1:33" ht="16" x14ac:dyDescent="0.3">
      <c r="A90" s="486"/>
      <c r="B90" s="301"/>
      <c r="C90" s="303"/>
      <c r="D90" s="8"/>
      <c r="E90" s="8"/>
      <c r="F90" s="8"/>
      <c r="G90" s="8"/>
      <c r="H90" s="8"/>
      <c r="I90" s="1"/>
      <c r="J90" s="42"/>
      <c r="K90" s="1"/>
      <c r="L90" s="1"/>
      <c r="M90" s="42"/>
      <c r="N90" s="42"/>
      <c r="O90" s="1"/>
      <c r="P90" s="1"/>
      <c r="Q90" s="1"/>
      <c r="R90" s="296" t="s">
        <v>10</v>
      </c>
    </row>
    <row r="91" spans="1:33" x14ac:dyDescent="0.3">
      <c r="A91" s="486"/>
      <c r="B91" s="1404" t="s">
        <v>343</v>
      </c>
      <c r="C91" s="1404" t="s">
        <v>37</v>
      </c>
      <c r="D91" s="1519" t="s">
        <v>914</v>
      </c>
      <c r="E91" s="1520"/>
      <c r="F91" s="1520"/>
      <c r="G91" s="1520"/>
      <c r="H91" s="1521"/>
      <c r="I91" s="1519" t="s">
        <v>918</v>
      </c>
      <c r="J91" s="1520"/>
      <c r="K91" s="1520"/>
      <c r="L91" s="1520"/>
      <c r="M91" s="1521"/>
      <c r="N91" s="1519" t="s">
        <v>915</v>
      </c>
      <c r="O91" s="1520"/>
      <c r="P91" s="1520"/>
      <c r="Q91" s="1520"/>
      <c r="R91" s="1521"/>
      <c r="S91" s="1519" t="s">
        <v>917</v>
      </c>
      <c r="T91" s="1520"/>
      <c r="U91" s="1520"/>
      <c r="V91" s="1520"/>
      <c r="W91" s="1521"/>
    </row>
    <row r="92" spans="1:33" x14ac:dyDescent="0.3">
      <c r="A92" s="486"/>
      <c r="B92" s="1404"/>
      <c r="C92" s="1404"/>
      <c r="D92" s="1512" t="s">
        <v>21</v>
      </c>
      <c r="E92" s="1513"/>
      <c r="F92" s="1513"/>
      <c r="G92" s="1513"/>
      <c r="H92" s="1514"/>
      <c r="I92" s="1512" t="s">
        <v>21</v>
      </c>
      <c r="J92" s="1513"/>
      <c r="K92" s="1513"/>
      <c r="L92" s="1513"/>
      <c r="M92" s="1514"/>
      <c r="N92" s="1512" t="s">
        <v>21</v>
      </c>
      <c r="O92" s="1513"/>
      <c r="P92" s="1513"/>
      <c r="Q92" s="1513"/>
      <c r="R92" s="1514"/>
      <c r="S92" s="1515" t="s">
        <v>21</v>
      </c>
      <c r="T92" s="1516"/>
      <c r="U92" s="1516"/>
      <c r="V92" s="1516"/>
      <c r="W92" s="1516"/>
    </row>
    <row r="93" spans="1:33" ht="56" x14ac:dyDescent="0.3">
      <c r="A93" s="486"/>
      <c r="B93" s="1404"/>
      <c r="C93" s="1404"/>
      <c r="D93" s="659" t="s">
        <v>273</v>
      </c>
      <c r="E93" s="659" t="s">
        <v>268</v>
      </c>
      <c r="F93" s="302" t="s">
        <v>274</v>
      </c>
      <c r="G93" s="657" t="s">
        <v>601</v>
      </c>
      <c r="H93" s="659" t="s">
        <v>275</v>
      </c>
      <c r="I93" s="659" t="s">
        <v>273</v>
      </c>
      <c r="J93" s="659" t="s">
        <v>268</v>
      </c>
      <c r="K93" s="302" t="s">
        <v>274</v>
      </c>
      <c r="L93" s="657" t="s">
        <v>601</v>
      </c>
      <c r="M93" s="659" t="s">
        <v>275</v>
      </c>
      <c r="N93" s="659" t="s">
        <v>273</v>
      </c>
      <c r="O93" s="659" t="s">
        <v>268</v>
      </c>
      <c r="P93" s="302" t="s">
        <v>274</v>
      </c>
      <c r="Q93" s="657" t="s">
        <v>601</v>
      </c>
      <c r="R93" s="659" t="s">
        <v>275</v>
      </c>
      <c r="S93" s="600" t="s">
        <v>273</v>
      </c>
      <c r="T93" s="600" t="s">
        <v>268</v>
      </c>
      <c r="U93" s="302" t="s">
        <v>274</v>
      </c>
      <c r="V93" s="597" t="s">
        <v>601</v>
      </c>
      <c r="W93" s="600" t="s">
        <v>275</v>
      </c>
    </row>
    <row r="94" spans="1:33" ht="28" x14ac:dyDescent="0.3">
      <c r="A94" s="486"/>
      <c r="B94" s="297"/>
      <c r="C94" s="297"/>
      <c r="D94" s="297" t="s">
        <v>675</v>
      </c>
      <c r="E94" s="297" t="s">
        <v>676</v>
      </c>
      <c r="F94" s="297" t="s">
        <v>677</v>
      </c>
      <c r="G94" s="297" t="s">
        <v>678</v>
      </c>
      <c r="H94" s="297" t="s">
        <v>679</v>
      </c>
      <c r="I94" s="297" t="s">
        <v>680</v>
      </c>
      <c r="J94" s="297" t="s">
        <v>681</v>
      </c>
      <c r="K94" s="297" t="s">
        <v>682</v>
      </c>
      <c r="L94" s="297" t="s">
        <v>683</v>
      </c>
      <c r="M94" s="297" t="s">
        <v>684</v>
      </c>
      <c r="N94" s="297" t="s">
        <v>928</v>
      </c>
      <c r="O94" s="297" t="s">
        <v>929</v>
      </c>
      <c r="P94" s="297" t="s">
        <v>930</v>
      </c>
      <c r="Q94" s="297" t="s">
        <v>931</v>
      </c>
      <c r="R94" s="297" t="s">
        <v>932</v>
      </c>
      <c r="S94" s="297" t="s">
        <v>933</v>
      </c>
      <c r="T94" s="297" t="s">
        <v>934</v>
      </c>
      <c r="U94" s="297" t="s">
        <v>935</v>
      </c>
      <c r="V94" s="297" t="s">
        <v>936</v>
      </c>
      <c r="W94" s="297" t="s">
        <v>937</v>
      </c>
    </row>
    <row r="95" spans="1:33" x14ac:dyDescent="0.3">
      <c r="A95" s="564">
        <f t="shared" ref="A95:A106" si="43">A68</f>
        <v>0</v>
      </c>
      <c r="B95" s="96">
        <v>1</v>
      </c>
      <c r="C95" s="298" t="s">
        <v>860</v>
      </c>
      <c r="D95" s="482">
        <f t="shared" ref="D95:D111" si="44">W68</f>
        <v>0</v>
      </c>
      <c r="E95" s="480">
        <f t="shared" ref="E95:E111" si="45">IF((IFERROR(D95/((D40+E40)*90%),0))&lt;70%,MIN((MAX((D40+E40)*90%-D95,0)),(D40+E40/2)*$A95),MAX((E40+D40)*90%-D95,0)/E$113)</f>
        <v>0</v>
      </c>
      <c r="F95" s="480">
        <f t="shared" ref="F95:F110" si="46">IF(D95=0,0,D95/D40*F40)</f>
        <v>0</v>
      </c>
      <c r="G95" s="481"/>
      <c r="H95" s="482">
        <f>D95+E95-F95-G95</f>
        <v>0</v>
      </c>
      <c r="I95" s="482">
        <f>H95</f>
        <v>0</v>
      </c>
      <c r="J95" s="480">
        <f t="shared" ref="J95:J111" si="47">IF((IFERROR(I95/((I40+J40)*90%),0))&lt;70%,MIN((MAX((I40+J40)*90%-I95,0)),(I40+J40/2)*$A95),MAX((J40+I40)*90%-I95,0)/J$113)</f>
        <v>0</v>
      </c>
      <c r="K95" s="480">
        <f t="shared" ref="K95:K110" si="48">IF(I95=0,0,I95/I40*K40)</f>
        <v>0</v>
      </c>
      <c r="L95" s="481"/>
      <c r="M95" s="482">
        <f>I95+J95-K95-L95</f>
        <v>0</v>
      </c>
      <c r="N95" s="482">
        <f>M95</f>
        <v>0</v>
      </c>
      <c r="O95" s="480">
        <f t="shared" ref="O95:O111" si="49">IF((IFERROR(N95/((N40+O40)*90%),0))&lt;70%,MIN((MAX((N40+O40)*90%-N95,0)),(N40+O40/2)*$A95),MAX((O40+N40)*90%-N95,0)/O$113)</f>
        <v>0</v>
      </c>
      <c r="P95" s="480">
        <f t="shared" ref="P95:P110" si="50">IF(N95=0,0,N95/N40*P40)</f>
        <v>0</v>
      </c>
      <c r="Q95" s="481"/>
      <c r="R95" s="482">
        <f>N95+O95-P95-Q95</f>
        <v>0</v>
      </c>
      <c r="S95" s="482">
        <f>R95</f>
        <v>0</v>
      </c>
      <c r="T95" s="480">
        <f t="shared" ref="T95:T111" si="51">IF((IFERROR(S95/((S40+T40)*90%),0))&lt;70%,MIN((MAX((S40+T40)*90%-S95,0)),(S40+T40/2)*$A95),MAX((T40+S40)*90%-S95,0)/T$113)</f>
        <v>0</v>
      </c>
      <c r="U95" s="480">
        <f t="shared" ref="U95:U110" si="52">IF(S95=0,0,S95/S40*U40)</f>
        <v>0</v>
      </c>
      <c r="V95" s="481"/>
      <c r="W95" s="482">
        <f>S95+T95-U95-V95</f>
        <v>0</v>
      </c>
    </row>
    <row r="96" spans="1:33" x14ac:dyDescent="0.3">
      <c r="A96" s="564">
        <f t="shared" si="43"/>
        <v>3.3399999999999999E-2</v>
      </c>
      <c r="B96" s="96">
        <f>B95+1</f>
        <v>2</v>
      </c>
      <c r="C96" s="298" t="s">
        <v>255</v>
      </c>
      <c r="D96" s="482">
        <f t="shared" si="44"/>
        <v>35.000151452679489</v>
      </c>
      <c r="E96" s="480">
        <f t="shared" si="45"/>
        <v>0.44475405275903412</v>
      </c>
      <c r="F96" s="480">
        <f t="shared" si="46"/>
        <v>0</v>
      </c>
      <c r="G96" s="481"/>
      <c r="H96" s="482">
        <f t="shared" ref="H96:H106" si="53">D96+E96-F96-G96</f>
        <v>35.444905505438527</v>
      </c>
      <c r="I96" s="482">
        <f t="shared" ref="I96:I106" si="54">H96</f>
        <v>35.444905505438527</v>
      </c>
      <c r="J96" s="480">
        <f t="shared" si="47"/>
        <v>0.44475405275903296</v>
      </c>
      <c r="K96" s="480">
        <f t="shared" si="48"/>
        <v>0</v>
      </c>
      <c r="L96" s="481"/>
      <c r="M96" s="482">
        <f t="shared" ref="M96:M106" si="55">I96+J96-K96-L96</f>
        <v>35.889659558197557</v>
      </c>
      <c r="N96" s="482">
        <f t="shared" ref="N96:N111" si="56">M96</f>
        <v>35.889659558197557</v>
      </c>
      <c r="O96" s="480">
        <f t="shared" si="49"/>
        <v>0.44475405275903412</v>
      </c>
      <c r="P96" s="480">
        <f t="shared" si="50"/>
        <v>0</v>
      </c>
      <c r="Q96" s="481"/>
      <c r="R96" s="482">
        <f t="shared" ref="R96:R111" si="57">N96+O96-P96-Q96</f>
        <v>36.334413610956588</v>
      </c>
      <c r="S96" s="482">
        <f t="shared" ref="S96:S111" si="58">R96</f>
        <v>36.334413610956588</v>
      </c>
      <c r="T96" s="480">
        <f t="shared" si="51"/>
        <v>0.44475405275903768</v>
      </c>
      <c r="U96" s="480">
        <f t="shared" si="52"/>
        <v>0</v>
      </c>
      <c r="V96" s="481"/>
      <c r="W96" s="482">
        <f t="shared" ref="W96:W111" si="59">S96+T96-U96-V96</f>
        <v>36.779167663715626</v>
      </c>
    </row>
    <row r="97" spans="1:23" ht="28" x14ac:dyDescent="0.3">
      <c r="A97" s="564">
        <f t="shared" si="43"/>
        <v>5.28E-2</v>
      </c>
      <c r="B97" s="96">
        <f t="shared" ref="B97:B111" si="60">B96+1</f>
        <v>3</v>
      </c>
      <c r="C97" s="299" t="s">
        <v>861</v>
      </c>
      <c r="D97" s="482">
        <f t="shared" si="44"/>
        <v>0</v>
      </c>
      <c r="E97" s="480">
        <f t="shared" si="45"/>
        <v>0</v>
      </c>
      <c r="F97" s="480">
        <f t="shared" si="46"/>
        <v>0</v>
      </c>
      <c r="G97" s="481"/>
      <c r="H97" s="482">
        <f t="shared" si="53"/>
        <v>0</v>
      </c>
      <c r="I97" s="482">
        <f t="shared" si="54"/>
        <v>0</v>
      </c>
      <c r="J97" s="480">
        <f t="shared" si="47"/>
        <v>0</v>
      </c>
      <c r="K97" s="480">
        <f t="shared" si="48"/>
        <v>0</v>
      </c>
      <c r="L97" s="481"/>
      <c r="M97" s="482">
        <f t="shared" si="55"/>
        <v>0</v>
      </c>
      <c r="N97" s="482">
        <f t="shared" si="56"/>
        <v>0</v>
      </c>
      <c r="O97" s="480">
        <f t="shared" si="49"/>
        <v>0</v>
      </c>
      <c r="P97" s="480">
        <f t="shared" si="50"/>
        <v>0</v>
      </c>
      <c r="Q97" s="481"/>
      <c r="R97" s="482">
        <f t="shared" si="57"/>
        <v>0</v>
      </c>
      <c r="S97" s="482">
        <f t="shared" si="58"/>
        <v>0</v>
      </c>
      <c r="T97" s="480">
        <f t="shared" si="51"/>
        <v>0</v>
      </c>
      <c r="U97" s="480">
        <f t="shared" si="52"/>
        <v>0</v>
      </c>
      <c r="V97" s="481"/>
      <c r="W97" s="482">
        <f t="shared" si="59"/>
        <v>0</v>
      </c>
    </row>
    <row r="98" spans="1:23" x14ac:dyDescent="0.3">
      <c r="A98" s="564">
        <f t="shared" si="43"/>
        <v>5.28E-2</v>
      </c>
      <c r="B98" s="96">
        <f t="shared" si="60"/>
        <v>4</v>
      </c>
      <c r="C98" s="299" t="s">
        <v>862</v>
      </c>
      <c r="D98" s="482">
        <f t="shared" si="44"/>
        <v>2.9925739312062216</v>
      </c>
      <c r="E98" s="480">
        <f t="shared" si="45"/>
        <v>0.34134452550118527</v>
      </c>
      <c r="F98" s="480">
        <f t="shared" si="46"/>
        <v>0</v>
      </c>
      <c r="G98" s="481"/>
      <c r="H98" s="482">
        <f t="shared" si="53"/>
        <v>3.3339184567074067</v>
      </c>
      <c r="I98" s="482">
        <f t="shared" si="54"/>
        <v>3.3339184567074067</v>
      </c>
      <c r="J98" s="480">
        <f t="shared" si="47"/>
        <v>0.34134452550118527</v>
      </c>
      <c r="K98" s="480">
        <f t="shared" si="48"/>
        <v>0</v>
      </c>
      <c r="L98" s="481"/>
      <c r="M98" s="482">
        <f t="shared" si="55"/>
        <v>3.6752629822085918</v>
      </c>
      <c r="N98" s="482">
        <f t="shared" si="56"/>
        <v>3.6752629822085918</v>
      </c>
      <c r="O98" s="480">
        <f t="shared" si="49"/>
        <v>0.34134452550118527</v>
      </c>
      <c r="P98" s="480">
        <f t="shared" si="50"/>
        <v>0</v>
      </c>
      <c r="Q98" s="481"/>
      <c r="R98" s="482">
        <f t="shared" si="57"/>
        <v>4.0166075077097769</v>
      </c>
      <c r="S98" s="482">
        <f t="shared" si="58"/>
        <v>4.0166075077097769</v>
      </c>
      <c r="T98" s="480">
        <f t="shared" si="51"/>
        <v>0.34134452550118527</v>
      </c>
      <c r="U98" s="480">
        <f t="shared" si="52"/>
        <v>0</v>
      </c>
      <c r="V98" s="481"/>
      <c r="W98" s="482">
        <f t="shared" si="59"/>
        <v>4.357952033210962</v>
      </c>
    </row>
    <row r="99" spans="1:23" x14ac:dyDescent="0.3">
      <c r="A99" s="564">
        <f t="shared" si="43"/>
        <v>3.3399999999999999E-2</v>
      </c>
      <c r="B99" s="96">
        <f t="shared" si="60"/>
        <v>5</v>
      </c>
      <c r="C99" s="299" t="s">
        <v>863</v>
      </c>
      <c r="D99" s="482">
        <f t="shared" si="44"/>
        <v>3.7006711102781682</v>
      </c>
      <c r="E99" s="480">
        <f t="shared" si="45"/>
        <v>0.33580519161041428</v>
      </c>
      <c r="F99" s="480">
        <f t="shared" si="46"/>
        <v>0</v>
      </c>
      <c r="G99" s="481"/>
      <c r="H99" s="482">
        <f t="shared" si="53"/>
        <v>4.0364763018885821</v>
      </c>
      <c r="I99" s="482">
        <f t="shared" si="54"/>
        <v>4.0364763018885821</v>
      </c>
      <c r="J99" s="480">
        <f t="shared" si="47"/>
        <v>0.33580519161041428</v>
      </c>
      <c r="K99" s="480">
        <f t="shared" si="48"/>
        <v>0</v>
      </c>
      <c r="L99" s="481"/>
      <c r="M99" s="482">
        <f t="shared" si="55"/>
        <v>4.3722814934989964</v>
      </c>
      <c r="N99" s="482">
        <f t="shared" si="56"/>
        <v>4.3722814934989964</v>
      </c>
      <c r="O99" s="480">
        <f t="shared" si="49"/>
        <v>0.33580519161041428</v>
      </c>
      <c r="P99" s="480">
        <f t="shared" si="50"/>
        <v>0</v>
      </c>
      <c r="Q99" s="481"/>
      <c r="R99" s="482">
        <f t="shared" si="57"/>
        <v>4.7080866851094108</v>
      </c>
      <c r="S99" s="482">
        <f t="shared" si="58"/>
        <v>4.7080866851094108</v>
      </c>
      <c r="T99" s="480">
        <f t="shared" si="51"/>
        <v>0.33580519161041428</v>
      </c>
      <c r="U99" s="480">
        <f t="shared" si="52"/>
        <v>0</v>
      </c>
      <c r="V99" s="481"/>
      <c r="W99" s="482">
        <f t="shared" si="59"/>
        <v>5.0438918767198251</v>
      </c>
    </row>
    <row r="100" spans="1:23" x14ac:dyDescent="0.3">
      <c r="A100" s="564">
        <f t="shared" si="43"/>
        <v>5.28E-2</v>
      </c>
      <c r="B100" s="96">
        <f t="shared" si="60"/>
        <v>6</v>
      </c>
      <c r="C100" s="298" t="s">
        <v>254</v>
      </c>
      <c r="D100" s="482">
        <f t="shared" si="44"/>
        <v>85.750359704005874</v>
      </c>
      <c r="E100" s="480">
        <f t="shared" si="45"/>
        <v>9.394180029383298</v>
      </c>
      <c r="F100" s="480">
        <f t="shared" si="46"/>
        <v>0</v>
      </c>
      <c r="G100" s="481"/>
      <c r="H100" s="482">
        <f t="shared" si="53"/>
        <v>95.144539733389166</v>
      </c>
      <c r="I100" s="482">
        <f t="shared" si="54"/>
        <v>95.144539733389166</v>
      </c>
      <c r="J100" s="480">
        <f t="shared" si="47"/>
        <v>9.394180029383298</v>
      </c>
      <c r="K100" s="480">
        <f t="shared" si="48"/>
        <v>0</v>
      </c>
      <c r="L100" s="481"/>
      <c r="M100" s="482">
        <f t="shared" si="55"/>
        <v>104.53871976277246</v>
      </c>
      <c r="N100" s="482">
        <f t="shared" si="56"/>
        <v>104.53871976277246</v>
      </c>
      <c r="O100" s="480">
        <f t="shared" si="49"/>
        <v>9.394180029383298</v>
      </c>
      <c r="P100" s="480">
        <f t="shared" si="50"/>
        <v>0</v>
      </c>
      <c r="Q100" s="481"/>
      <c r="R100" s="482">
        <f t="shared" si="57"/>
        <v>113.93289979215575</v>
      </c>
      <c r="S100" s="482">
        <f t="shared" si="58"/>
        <v>113.93289979215575</v>
      </c>
      <c r="T100" s="480">
        <f t="shared" si="51"/>
        <v>46.195168890514111</v>
      </c>
      <c r="U100" s="480">
        <f t="shared" si="52"/>
        <v>0</v>
      </c>
      <c r="V100" s="481"/>
      <c r="W100" s="482">
        <f t="shared" si="59"/>
        <v>160.12806868266986</v>
      </c>
    </row>
    <row r="101" spans="1:23" x14ac:dyDescent="0.3">
      <c r="A101" s="564">
        <f t="shared" si="43"/>
        <v>0.18</v>
      </c>
      <c r="B101" s="96">
        <f t="shared" si="60"/>
        <v>7</v>
      </c>
      <c r="C101" s="298" t="s">
        <v>864</v>
      </c>
      <c r="D101" s="482">
        <f t="shared" si="44"/>
        <v>0</v>
      </c>
      <c r="E101" s="480">
        <f t="shared" si="45"/>
        <v>0</v>
      </c>
      <c r="F101" s="480">
        <f t="shared" si="46"/>
        <v>0</v>
      </c>
      <c r="G101" s="481"/>
      <c r="H101" s="482">
        <f t="shared" si="53"/>
        <v>0</v>
      </c>
      <c r="I101" s="482">
        <f t="shared" si="54"/>
        <v>0</v>
      </c>
      <c r="J101" s="480">
        <f t="shared" si="47"/>
        <v>0</v>
      </c>
      <c r="K101" s="480">
        <f t="shared" si="48"/>
        <v>0</v>
      </c>
      <c r="L101" s="481"/>
      <c r="M101" s="482">
        <f t="shared" si="55"/>
        <v>0</v>
      </c>
      <c r="N101" s="482">
        <f t="shared" si="56"/>
        <v>0</v>
      </c>
      <c r="O101" s="480">
        <f t="shared" si="49"/>
        <v>0</v>
      </c>
      <c r="P101" s="480">
        <f t="shared" si="50"/>
        <v>0</v>
      </c>
      <c r="Q101" s="481"/>
      <c r="R101" s="482">
        <f t="shared" si="57"/>
        <v>0</v>
      </c>
      <c r="S101" s="482">
        <f t="shared" si="58"/>
        <v>0</v>
      </c>
      <c r="T101" s="480">
        <f t="shared" si="51"/>
        <v>0</v>
      </c>
      <c r="U101" s="480">
        <f t="shared" si="52"/>
        <v>0</v>
      </c>
      <c r="V101" s="481"/>
      <c r="W101" s="482">
        <f t="shared" si="59"/>
        <v>0</v>
      </c>
    </row>
    <row r="102" spans="1:23" x14ac:dyDescent="0.3">
      <c r="A102" s="564">
        <f t="shared" si="43"/>
        <v>5.28E-2</v>
      </c>
      <c r="B102" s="96">
        <f t="shared" si="60"/>
        <v>8</v>
      </c>
      <c r="C102" s="298" t="s">
        <v>865</v>
      </c>
      <c r="D102" s="482">
        <f t="shared" si="44"/>
        <v>0</v>
      </c>
      <c r="E102" s="480">
        <f t="shared" si="45"/>
        <v>0</v>
      </c>
      <c r="F102" s="480">
        <f t="shared" si="46"/>
        <v>0</v>
      </c>
      <c r="G102" s="481"/>
      <c r="H102" s="482">
        <f t="shared" si="53"/>
        <v>0</v>
      </c>
      <c r="I102" s="482">
        <f t="shared" si="54"/>
        <v>0</v>
      </c>
      <c r="J102" s="480">
        <f t="shared" si="47"/>
        <v>0</v>
      </c>
      <c r="K102" s="480">
        <f t="shared" si="48"/>
        <v>0</v>
      </c>
      <c r="L102" s="481"/>
      <c r="M102" s="482">
        <f t="shared" si="55"/>
        <v>0</v>
      </c>
      <c r="N102" s="482">
        <f t="shared" si="56"/>
        <v>0</v>
      </c>
      <c r="O102" s="480">
        <f t="shared" si="49"/>
        <v>0</v>
      </c>
      <c r="P102" s="480">
        <f t="shared" si="50"/>
        <v>0</v>
      </c>
      <c r="Q102" s="481"/>
      <c r="R102" s="482">
        <f t="shared" si="57"/>
        <v>0</v>
      </c>
      <c r="S102" s="482">
        <f t="shared" si="58"/>
        <v>0</v>
      </c>
      <c r="T102" s="480">
        <f t="shared" si="51"/>
        <v>0</v>
      </c>
      <c r="U102" s="480">
        <f t="shared" si="52"/>
        <v>0</v>
      </c>
      <c r="V102" s="481"/>
      <c r="W102" s="482">
        <f t="shared" si="59"/>
        <v>0</v>
      </c>
    </row>
    <row r="103" spans="1:23" x14ac:dyDescent="0.3">
      <c r="A103" s="564">
        <f t="shared" si="43"/>
        <v>5.28E-2</v>
      </c>
      <c r="B103" s="96">
        <f t="shared" si="60"/>
        <v>9</v>
      </c>
      <c r="C103" s="298" t="s">
        <v>866</v>
      </c>
      <c r="D103" s="482">
        <f t="shared" si="44"/>
        <v>0.46474474703148089</v>
      </c>
      <c r="E103" s="480">
        <f t="shared" si="45"/>
        <v>3.3704816261412029E-3</v>
      </c>
      <c r="F103" s="480">
        <f t="shared" si="46"/>
        <v>0</v>
      </c>
      <c r="G103" s="481"/>
      <c r="H103" s="482">
        <f t="shared" si="53"/>
        <v>0.46811522865762212</v>
      </c>
      <c r="I103" s="482">
        <f t="shared" si="54"/>
        <v>0.46811522865762212</v>
      </c>
      <c r="J103" s="480">
        <f t="shared" si="47"/>
        <v>3.3704816261411938E-3</v>
      </c>
      <c r="K103" s="480">
        <f t="shared" si="48"/>
        <v>0</v>
      </c>
      <c r="L103" s="481"/>
      <c r="M103" s="482">
        <f t="shared" si="55"/>
        <v>0.47148571028376329</v>
      </c>
      <c r="N103" s="482">
        <f t="shared" si="56"/>
        <v>0.47148571028376329</v>
      </c>
      <c r="O103" s="480">
        <f t="shared" si="49"/>
        <v>3.3704816261412029E-3</v>
      </c>
      <c r="P103" s="480">
        <f t="shared" si="50"/>
        <v>0</v>
      </c>
      <c r="Q103" s="481"/>
      <c r="R103" s="482">
        <f t="shared" si="57"/>
        <v>0.47485619190990447</v>
      </c>
      <c r="S103" s="482">
        <f t="shared" si="58"/>
        <v>0.47485619190990447</v>
      </c>
      <c r="T103" s="480">
        <f t="shared" si="51"/>
        <v>3.3704816261412307E-3</v>
      </c>
      <c r="U103" s="480">
        <f t="shared" si="52"/>
        <v>0</v>
      </c>
      <c r="V103" s="481"/>
      <c r="W103" s="482">
        <f t="shared" si="59"/>
        <v>0.4782266735360457</v>
      </c>
    </row>
    <row r="104" spans="1:23" x14ac:dyDescent="0.3">
      <c r="A104" s="564">
        <f t="shared" si="43"/>
        <v>9.5000000000000001E-2</v>
      </c>
      <c r="B104" s="96">
        <f t="shared" si="60"/>
        <v>10</v>
      </c>
      <c r="C104" s="298" t="s">
        <v>258</v>
      </c>
      <c r="D104" s="482">
        <f t="shared" si="44"/>
        <v>2.8005355532066805</v>
      </c>
      <c r="E104" s="480">
        <f t="shared" si="45"/>
        <v>0.19633096213673107</v>
      </c>
      <c r="F104" s="480">
        <f t="shared" si="46"/>
        <v>0</v>
      </c>
      <c r="G104" s="481"/>
      <c r="H104" s="482">
        <f t="shared" si="53"/>
        <v>2.9968665153434113</v>
      </c>
      <c r="I104" s="482">
        <f t="shared" si="54"/>
        <v>2.9968665153434113</v>
      </c>
      <c r="J104" s="480">
        <f t="shared" si="47"/>
        <v>0.19633096213673115</v>
      </c>
      <c r="K104" s="480">
        <f t="shared" si="48"/>
        <v>0</v>
      </c>
      <c r="L104" s="481"/>
      <c r="M104" s="482">
        <f t="shared" si="55"/>
        <v>3.1931974774801426</v>
      </c>
      <c r="N104" s="482">
        <f t="shared" si="56"/>
        <v>3.1931974774801426</v>
      </c>
      <c r="O104" s="480">
        <f t="shared" si="49"/>
        <v>0.19633096213673107</v>
      </c>
      <c r="P104" s="480">
        <f t="shared" si="50"/>
        <v>0</v>
      </c>
      <c r="Q104" s="481"/>
      <c r="R104" s="482">
        <f t="shared" si="57"/>
        <v>3.3895284396168739</v>
      </c>
      <c r="S104" s="482">
        <f t="shared" si="58"/>
        <v>3.3895284396168739</v>
      </c>
      <c r="T104" s="480">
        <f t="shared" si="51"/>
        <v>0.19633096213673085</v>
      </c>
      <c r="U104" s="480">
        <f t="shared" si="52"/>
        <v>0</v>
      </c>
      <c r="V104" s="481"/>
      <c r="W104" s="482">
        <f t="shared" si="59"/>
        <v>3.5858594017536047</v>
      </c>
    </row>
    <row r="105" spans="1:23" x14ac:dyDescent="0.3">
      <c r="A105" s="564">
        <f t="shared" si="43"/>
        <v>6.3299999999999995E-2</v>
      </c>
      <c r="B105" s="96">
        <f t="shared" si="60"/>
        <v>11</v>
      </c>
      <c r="C105" s="298" t="s">
        <v>259</v>
      </c>
      <c r="D105" s="482">
        <f t="shared" si="44"/>
        <v>2.1756215822863476</v>
      </c>
      <c r="E105" s="480">
        <f t="shared" si="45"/>
        <v>2.6160703055121415E-3</v>
      </c>
      <c r="F105" s="480">
        <f t="shared" si="46"/>
        <v>0</v>
      </c>
      <c r="G105" s="481"/>
      <c r="H105" s="482">
        <f t="shared" si="53"/>
        <v>2.1782376525918599</v>
      </c>
      <c r="I105" s="482">
        <f t="shared" si="54"/>
        <v>2.1782376525918599</v>
      </c>
      <c r="J105" s="480">
        <f t="shared" si="47"/>
        <v>2.6160703055121046E-3</v>
      </c>
      <c r="K105" s="480">
        <f t="shared" si="48"/>
        <v>0</v>
      </c>
      <c r="L105" s="481"/>
      <c r="M105" s="482">
        <f t="shared" si="55"/>
        <v>2.1808537228973721</v>
      </c>
      <c r="N105" s="482">
        <f t="shared" si="56"/>
        <v>2.1808537228973721</v>
      </c>
      <c r="O105" s="480">
        <f t="shared" si="49"/>
        <v>2.6160703055120305E-3</v>
      </c>
      <c r="P105" s="480">
        <f t="shared" si="50"/>
        <v>0</v>
      </c>
      <c r="Q105" s="481"/>
      <c r="R105" s="482">
        <f t="shared" si="57"/>
        <v>2.1834697932028844</v>
      </c>
      <c r="S105" s="482">
        <f t="shared" si="58"/>
        <v>2.1834697932028844</v>
      </c>
      <c r="T105" s="480">
        <f t="shared" si="51"/>
        <v>2.6160703055118084E-3</v>
      </c>
      <c r="U105" s="480">
        <f t="shared" si="52"/>
        <v>0</v>
      </c>
      <c r="V105" s="481"/>
      <c r="W105" s="482">
        <f t="shared" si="59"/>
        <v>2.1860858635083962</v>
      </c>
    </row>
    <row r="106" spans="1:23" x14ac:dyDescent="0.3">
      <c r="A106" s="564">
        <f t="shared" si="43"/>
        <v>6.3299999999999995E-2</v>
      </c>
      <c r="B106" s="96">
        <f t="shared" si="60"/>
        <v>12</v>
      </c>
      <c r="C106" s="298" t="s">
        <v>260</v>
      </c>
      <c r="D106" s="482">
        <f t="shared" si="44"/>
        <v>2.164441403086645</v>
      </c>
      <c r="E106" s="480">
        <f t="shared" si="45"/>
        <v>0.16838496342868647</v>
      </c>
      <c r="F106" s="480">
        <f t="shared" si="46"/>
        <v>0</v>
      </c>
      <c r="G106" s="481"/>
      <c r="H106" s="482">
        <f t="shared" si="53"/>
        <v>2.3328263665153317</v>
      </c>
      <c r="I106" s="482">
        <f t="shared" si="54"/>
        <v>2.3328263665153317</v>
      </c>
      <c r="J106" s="480">
        <f t="shared" si="47"/>
        <v>0.16838496342868639</v>
      </c>
      <c r="K106" s="480">
        <f t="shared" si="48"/>
        <v>0</v>
      </c>
      <c r="L106" s="481"/>
      <c r="M106" s="482">
        <f t="shared" si="55"/>
        <v>2.501211329944018</v>
      </c>
      <c r="N106" s="482">
        <f t="shared" si="56"/>
        <v>2.501211329944018</v>
      </c>
      <c r="O106" s="480">
        <f t="shared" si="49"/>
        <v>0.16838496342868647</v>
      </c>
      <c r="P106" s="480">
        <f t="shared" si="50"/>
        <v>0</v>
      </c>
      <c r="Q106" s="481"/>
      <c r="R106" s="482">
        <f t="shared" si="57"/>
        <v>2.6695962933727042</v>
      </c>
      <c r="S106" s="482">
        <f t="shared" si="58"/>
        <v>2.6695962933727042</v>
      </c>
      <c r="T106" s="480">
        <f t="shared" si="51"/>
        <v>0.1683849634286867</v>
      </c>
      <c r="U106" s="480">
        <f t="shared" si="52"/>
        <v>0</v>
      </c>
      <c r="V106" s="481"/>
      <c r="W106" s="482">
        <f t="shared" si="59"/>
        <v>2.8379812568013909</v>
      </c>
    </row>
    <row r="107" spans="1:23" x14ac:dyDescent="0.3">
      <c r="A107" s="564">
        <f t="shared" ref="A107:A111" si="61">A80</f>
        <v>6.3299999999999995E-2</v>
      </c>
      <c r="B107" s="96">
        <f t="shared" si="60"/>
        <v>13</v>
      </c>
      <c r="C107" s="496" t="s">
        <v>874</v>
      </c>
      <c r="D107" s="482">
        <f t="shared" si="44"/>
        <v>0</v>
      </c>
      <c r="E107" s="480">
        <f t="shared" si="45"/>
        <v>0</v>
      </c>
      <c r="F107" s="480">
        <f t="shared" si="46"/>
        <v>0</v>
      </c>
      <c r="G107" s="481"/>
      <c r="H107" s="482">
        <f t="shared" ref="H107:H111" si="62">D107+E107-F107-G107</f>
        <v>0</v>
      </c>
      <c r="I107" s="482">
        <f t="shared" ref="I107:I111" si="63">H107</f>
        <v>0</v>
      </c>
      <c r="J107" s="480">
        <f t="shared" si="47"/>
        <v>0</v>
      </c>
      <c r="K107" s="480">
        <f t="shared" si="48"/>
        <v>0</v>
      </c>
      <c r="L107" s="481"/>
      <c r="M107" s="482">
        <f t="shared" ref="M107:M111" si="64">I107+J107-K107-L107</f>
        <v>0</v>
      </c>
      <c r="N107" s="482">
        <f t="shared" si="56"/>
        <v>0</v>
      </c>
      <c r="O107" s="480">
        <f t="shared" si="49"/>
        <v>0</v>
      </c>
      <c r="P107" s="480">
        <f t="shared" si="50"/>
        <v>0</v>
      </c>
      <c r="Q107" s="481"/>
      <c r="R107" s="482">
        <f t="shared" si="57"/>
        <v>0</v>
      </c>
      <c r="S107" s="482">
        <f t="shared" si="58"/>
        <v>0</v>
      </c>
      <c r="T107" s="480">
        <f t="shared" si="51"/>
        <v>0</v>
      </c>
      <c r="U107" s="480">
        <f t="shared" si="52"/>
        <v>0</v>
      </c>
      <c r="V107" s="481"/>
      <c r="W107" s="482">
        <f t="shared" si="59"/>
        <v>0</v>
      </c>
    </row>
    <row r="108" spans="1:23" x14ac:dyDescent="0.3">
      <c r="A108" s="564">
        <f t="shared" si="61"/>
        <v>0.15</v>
      </c>
      <c r="B108" s="96">
        <f t="shared" si="60"/>
        <v>14</v>
      </c>
      <c r="C108" s="496" t="s">
        <v>875</v>
      </c>
      <c r="D108" s="482">
        <f t="shared" si="44"/>
        <v>0</v>
      </c>
      <c r="E108" s="480">
        <f>IF((IFERROR(D108/((D53+E53)*100%),0))&lt;70%,MIN((MAX((D53+E53)*100%-D108,0)),(D53+E53/2)*$A108),MAX((E53+D53)*100%-D108,0)/E$113)</f>
        <v>0</v>
      </c>
      <c r="F108" s="480">
        <f t="shared" si="46"/>
        <v>0</v>
      </c>
      <c r="G108" s="481"/>
      <c r="H108" s="482">
        <f t="shared" si="62"/>
        <v>0</v>
      </c>
      <c r="I108" s="482">
        <f t="shared" si="63"/>
        <v>0</v>
      </c>
      <c r="J108" s="480">
        <f>IF((IFERROR(I108/((I53+J53)*100%),0))&lt;70%,MIN((MAX((I53+J53)*100%-I108,0)),(I53+J53/2)*$A108),MAX((J53+I53)*100%-I108,0)/J$113)</f>
        <v>0</v>
      </c>
      <c r="K108" s="480">
        <f t="shared" si="48"/>
        <v>0</v>
      </c>
      <c r="L108" s="481"/>
      <c r="M108" s="482">
        <f t="shared" si="64"/>
        <v>0</v>
      </c>
      <c r="N108" s="482">
        <f t="shared" si="56"/>
        <v>0</v>
      </c>
      <c r="O108" s="480">
        <f>IF((IFERROR(N108/((N53+O53)*100%),0))&lt;70%,MIN((MAX((N53+O53)*100%-N108,0)),(N53+O53/2)*$A108),MAX((O53+N53)*100%-N108,0)/O$113)</f>
        <v>0</v>
      </c>
      <c r="P108" s="480">
        <f t="shared" si="50"/>
        <v>0</v>
      </c>
      <c r="Q108" s="481"/>
      <c r="R108" s="482">
        <f t="shared" si="57"/>
        <v>0</v>
      </c>
      <c r="S108" s="482">
        <f t="shared" si="58"/>
        <v>0</v>
      </c>
      <c r="T108" s="480">
        <f>IF((IFERROR(S108/((S53+T53)*100%),0))&lt;70%,MIN((MAX((S53+T53)*100%-S108,0)),(S53+T53/2)*$A108),MAX((T53+S53)*100%-S108,0)/T$113)</f>
        <v>0</v>
      </c>
      <c r="U108" s="480">
        <f t="shared" si="52"/>
        <v>0</v>
      </c>
      <c r="V108" s="481"/>
      <c r="W108" s="482">
        <f t="shared" si="59"/>
        <v>0</v>
      </c>
    </row>
    <row r="109" spans="1:23" x14ac:dyDescent="0.3">
      <c r="A109" s="564">
        <f t="shared" si="61"/>
        <v>0.3</v>
      </c>
      <c r="B109" s="96">
        <f t="shared" si="60"/>
        <v>15</v>
      </c>
      <c r="C109" s="496" t="s">
        <v>876</v>
      </c>
      <c r="D109" s="482">
        <f t="shared" si="44"/>
        <v>0</v>
      </c>
      <c r="E109" s="480">
        <f>IF((IFERROR(D109/((D54+E54)*100%),0))&lt;70%,MIN((MAX((D54+E54)*100%-D109,0)),(D54+E54/2)*$A109),MAX((E54+D54)*100%-D109,0)/E$113)</f>
        <v>0</v>
      </c>
      <c r="F109" s="480">
        <f t="shared" si="46"/>
        <v>0</v>
      </c>
      <c r="G109" s="481"/>
      <c r="H109" s="482">
        <f t="shared" si="62"/>
        <v>0</v>
      </c>
      <c r="I109" s="482">
        <f t="shared" si="63"/>
        <v>0</v>
      </c>
      <c r="J109" s="480">
        <f>IF((IFERROR(I109/((I54+J54)*100%),0))&lt;70%,MIN((MAX((I54+J54)*100%-I109,0)),(I54+J54/2)*$A109),MAX((J54+I54)*100%-I109,0)/J$113)</f>
        <v>0</v>
      </c>
      <c r="K109" s="480">
        <f t="shared" si="48"/>
        <v>0</v>
      </c>
      <c r="L109" s="481"/>
      <c r="M109" s="482">
        <f t="shared" si="64"/>
        <v>0</v>
      </c>
      <c r="N109" s="482">
        <f t="shared" si="56"/>
        <v>0</v>
      </c>
      <c r="O109" s="480">
        <f>IF((IFERROR(N109/((N54+O54)*100%),0))&lt;70%,MIN((MAX((N54+O54)*100%-N109,0)),(N54+O54/2)*$A109),MAX((O54+N54)*100%-N109,0)/O$113)</f>
        <v>0</v>
      </c>
      <c r="P109" s="480">
        <f t="shared" si="50"/>
        <v>0</v>
      </c>
      <c r="Q109" s="481"/>
      <c r="R109" s="482">
        <f t="shared" si="57"/>
        <v>0</v>
      </c>
      <c r="S109" s="482">
        <f t="shared" si="58"/>
        <v>0</v>
      </c>
      <c r="T109" s="480">
        <f>IF((IFERROR(S109/((S54+T54)*100%),0))&lt;70%,MIN((MAX((S54+T54)*100%-S109,0)),(S54+T54/2)*$A109),MAX((T54+S54)*100%-S109,0)/T$113)</f>
        <v>0</v>
      </c>
      <c r="U109" s="480">
        <f t="shared" si="52"/>
        <v>0</v>
      </c>
      <c r="V109" s="481"/>
      <c r="W109" s="482">
        <f t="shared" si="59"/>
        <v>0</v>
      </c>
    </row>
    <row r="110" spans="1:23" x14ac:dyDescent="0.3">
      <c r="A110" s="564">
        <f t="shared" si="61"/>
        <v>0.3</v>
      </c>
      <c r="B110" s="96">
        <f t="shared" si="60"/>
        <v>16</v>
      </c>
      <c r="C110" s="496" t="s">
        <v>867</v>
      </c>
      <c r="D110" s="482">
        <f t="shared" si="44"/>
        <v>81.107772956889704</v>
      </c>
      <c r="E110" s="480">
        <f>IF((IFERROR(D110/((D55+E55)*100%),0))&lt;70%,MIN((MAX((D55+E55)*100%-D110,0)),(D55+E55/2)*$A110),MAX((E55+D55)*100%-D110,0)/E$113)</f>
        <v>0.97135057433400718</v>
      </c>
      <c r="F110" s="480">
        <f t="shared" si="46"/>
        <v>0</v>
      </c>
      <c r="G110" s="481"/>
      <c r="H110" s="482">
        <f t="shared" si="62"/>
        <v>82.079123531223715</v>
      </c>
      <c r="I110" s="482">
        <f t="shared" si="63"/>
        <v>82.079123531223715</v>
      </c>
      <c r="J110" s="480">
        <f>IF((IFERROR(I110/((I55+J55)*100%),0))&lt;70%,MIN((MAX((I55+J55)*100%-I110,0)),(I55+J55/2)*$A110),MAX((J55+I55)*100%-I110,0)/J$113)</f>
        <v>0.97135057433400596</v>
      </c>
      <c r="K110" s="480">
        <f t="shared" si="48"/>
        <v>0</v>
      </c>
      <c r="L110" s="481"/>
      <c r="M110" s="482">
        <f t="shared" si="64"/>
        <v>83.050474105557726</v>
      </c>
      <c r="N110" s="482">
        <f t="shared" si="56"/>
        <v>83.050474105557726</v>
      </c>
      <c r="O110" s="480">
        <f>IFERROR(IF((IFERROR(N110/((N55+O55)*100%),0))&lt;70%,MIN((MAX((N55+O55)*100%-N110,0)),(N55+O55/2)*$A110),MAX((O55+N55)*100%-N110,0)/O$113),0)</f>
        <v>0.97135057433400362</v>
      </c>
      <c r="P110" s="480">
        <f t="shared" si="50"/>
        <v>0</v>
      </c>
      <c r="Q110" s="481"/>
      <c r="R110" s="482">
        <f t="shared" si="57"/>
        <v>84.021824679891722</v>
      </c>
      <c r="S110" s="482">
        <f t="shared" si="58"/>
        <v>84.021824679891722</v>
      </c>
      <c r="T110" s="480">
        <f>IFERROR(IF((IFERROR(S110/((S55+T55)*100%),0))&lt;70%,MIN((MAX((S55+T55)*100%-S110,0)),(S55+T55/2)*$A110),MAX((T55+S55)*100%-S110,0)/T$113),0)</f>
        <v>0.97135057433401073</v>
      </c>
      <c r="U110" s="480">
        <f t="shared" si="52"/>
        <v>0</v>
      </c>
      <c r="V110" s="481"/>
      <c r="W110" s="482">
        <f t="shared" si="59"/>
        <v>84.993175254225733</v>
      </c>
    </row>
    <row r="111" spans="1:23" x14ac:dyDescent="0.3">
      <c r="A111" s="564">
        <f t="shared" si="61"/>
        <v>3.3399999999999999E-2</v>
      </c>
      <c r="B111" s="96">
        <f t="shared" si="60"/>
        <v>17</v>
      </c>
      <c r="C111" s="496" t="s">
        <v>877</v>
      </c>
      <c r="D111" s="482">
        <f t="shared" si="44"/>
        <v>30.19725049213455</v>
      </c>
      <c r="E111" s="480">
        <f t="shared" si="45"/>
        <v>0</v>
      </c>
      <c r="F111" s="480">
        <f>IFERROR(IF(D111=0,0,D111/D56*F56),0)</f>
        <v>0</v>
      </c>
      <c r="G111" s="481"/>
      <c r="H111" s="482">
        <f t="shared" si="62"/>
        <v>30.19725049213455</v>
      </c>
      <c r="I111" s="482">
        <f t="shared" si="63"/>
        <v>30.19725049213455</v>
      </c>
      <c r="J111" s="480">
        <f t="shared" si="47"/>
        <v>0</v>
      </c>
      <c r="K111" s="480">
        <f>IFERROR(IF(I111=0,0,I111/I56*K56),0)</f>
        <v>0</v>
      </c>
      <c r="L111" s="481"/>
      <c r="M111" s="482">
        <f t="shared" si="64"/>
        <v>30.19725049213455</v>
      </c>
      <c r="N111" s="482">
        <f t="shared" si="56"/>
        <v>30.19725049213455</v>
      </c>
      <c r="O111" s="480">
        <f t="shared" si="49"/>
        <v>0</v>
      </c>
      <c r="P111" s="480">
        <f>IFERROR(IF(N111=0,0,N111/N56*P56),0)</f>
        <v>0</v>
      </c>
      <c r="Q111" s="481"/>
      <c r="R111" s="482">
        <f t="shared" si="57"/>
        <v>30.19725049213455</v>
      </c>
      <c r="S111" s="482">
        <f t="shared" si="58"/>
        <v>30.19725049213455</v>
      </c>
      <c r="T111" s="480">
        <f t="shared" si="51"/>
        <v>0</v>
      </c>
      <c r="U111" s="480">
        <f>IFERROR(IF(S111=0,0,S111/S56*U56),0)</f>
        <v>0</v>
      </c>
      <c r="V111" s="481"/>
      <c r="W111" s="482">
        <f t="shared" si="59"/>
        <v>30.19725049213455</v>
      </c>
    </row>
    <row r="112" spans="1:23" ht="16" x14ac:dyDescent="0.3">
      <c r="B112" s="84"/>
      <c r="C112" s="99" t="s">
        <v>271</v>
      </c>
      <c r="D112" s="395">
        <f t="shared" ref="D112:M112" si="65">SUM(D95:D111)</f>
        <v>246.35412293280513</v>
      </c>
      <c r="E112" s="395">
        <f t="shared" si="65"/>
        <v>11.85813685108501</v>
      </c>
      <c r="F112" s="395">
        <f t="shared" si="65"/>
        <v>0</v>
      </c>
      <c r="G112" s="395">
        <f t="shared" si="65"/>
        <v>0</v>
      </c>
      <c r="H112" s="395">
        <f t="shared" si="65"/>
        <v>258.21225978389015</v>
      </c>
      <c r="I112" s="395">
        <f t="shared" si="65"/>
        <v>258.21225978389015</v>
      </c>
      <c r="J112" s="395">
        <f t="shared" si="65"/>
        <v>11.858136851085007</v>
      </c>
      <c r="K112" s="395">
        <f t="shared" si="65"/>
        <v>0</v>
      </c>
      <c r="L112" s="395">
        <f t="shared" si="65"/>
        <v>0</v>
      </c>
      <c r="M112" s="395">
        <f t="shared" si="65"/>
        <v>270.07039663497517</v>
      </c>
      <c r="N112" s="395">
        <f t="shared" ref="N112:W112" si="66">SUM(N95:N111)</f>
        <v>270.07039663497517</v>
      </c>
      <c r="O112" s="395">
        <f t="shared" si="66"/>
        <v>11.858136851085007</v>
      </c>
      <c r="P112" s="395">
        <f t="shared" si="66"/>
        <v>0</v>
      </c>
      <c r="Q112" s="395">
        <f t="shared" si="66"/>
        <v>0</v>
      </c>
      <c r="R112" s="395">
        <f t="shared" si="66"/>
        <v>281.92853348606013</v>
      </c>
      <c r="S112" s="395">
        <f t="shared" si="66"/>
        <v>281.92853348606013</v>
      </c>
      <c r="T112" s="395">
        <f t="shared" si="66"/>
        <v>48.659125712215825</v>
      </c>
      <c r="U112" s="395">
        <f t="shared" si="66"/>
        <v>0</v>
      </c>
      <c r="V112" s="395">
        <f t="shared" si="66"/>
        <v>0</v>
      </c>
      <c r="W112" s="395">
        <f t="shared" si="66"/>
        <v>330.58765919827601</v>
      </c>
    </row>
    <row r="113" spans="2:23" ht="16" x14ac:dyDescent="0.3">
      <c r="B113" s="301"/>
      <c r="C113" s="303" t="s">
        <v>871</v>
      </c>
      <c r="D113" s="301"/>
      <c r="E113" s="99">
        <f>T86-1</f>
        <v>4</v>
      </c>
      <c r="F113" s="301"/>
      <c r="G113" s="301"/>
      <c r="H113" s="301"/>
      <c r="I113" s="301"/>
      <c r="J113" s="99">
        <f>E113-1</f>
        <v>3</v>
      </c>
      <c r="K113" s="301"/>
      <c r="L113" s="301"/>
      <c r="M113" s="301"/>
      <c r="O113" s="99">
        <f>J113-1</f>
        <v>2</v>
      </c>
      <c r="T113" s="99">
        <f>O113-1</f>
        <v>1</v>
      </c>
    </row>
    <row r="114" spans="2:23" x14ac:dyDescent="0.3">
      <c r="B114" s="1"/>
      <c r="C114" s="1"/>
      <c r="D114" s="1"/>
      <c r="E114" s="1"/>
      <c r="F114" s="1"/>
      <c r="G114" s="1"/>
      <c r="H114" s="1"/>
      <c r="I114" s="1"/>
      <c r="J114" s="1"/>
      <c r="K114" s="1"/>
      <c r="L114" s="1"/>
      <c r="M114" s="1"/>
      <c r="N114" s="1"/>
      <c r="O114" s="1"/>
      <c r="P114" s="1"/>
      <c r="Q114" s="1"/>
      <c r="R114" s="1"/>
    </row>
    <row r="115" spans="2:23" x14ac:dyDescent="0.3">
      <c r="B115" s="292" t="s">
        <v>344</v>
      </c>
      <c r="C115" s="1"/>
      <c r="D115" s="1"/>
      <c r="E115" s="1"/>
      <c r="F115" s="1"/>
      <c r="G115" s="1"/>
      <c r="H115" s="1"/>
      <c r="I115" s="1"/>
      <c r="J115" s="1"/>
      <c r="K115" s="1"/>
      <c r="L115" s="1"/>
      <c r="M115" s="1"/>
      <c r="N115" s="1"/>
      <c r="O115" s="1"/>
      <c r="P115" s="1"/>
      <c r="Q115" s="1"/>
      <c r="R115" s="1"/>
    </row>
    <row r="116" spans="2:23" x14ac:dyDescent="0.3">
      <c r="B116" s="292"/>
      <c r="C116" s="1"/>
      <c r="D116" s="1"/>
      <c r="E116" s="1"/>
      <c r="F116" s="1"/>
      <c r="G116" s="1"/>
      <c r="H116" s="1"/>
      <c r="I116" s="1"/>
      <c r="J116" s="1"/>
      <c r="K116" s="1"/>
      <c r="L116" s="1"/>
      <c r="M116" s="1"/>
      <c r="N116" s="1"/>
      <c r="O116" s="1"/>
      <c r="P116" s="1"/>
      <c r="Q116" s="1"/>
      <c r="R116" s="1"/>
    </row>
    <row r="117" spans="2:23" x14ac:dyDescent="0.3">
      <c r="B117" s="1"/>
      <c r="C117" s="1"/>
      <c r="D117" s="8"/>
      <c r="E117" s="8"/>
      <c r="F117" s="8"/>
      <c r="G117" s="8"/>
      <c r="H117" s="8"/>
      <c r="I117" s="1"/>
      <c r="J117" s="42"/>
      <c r="K117" s="1"/>
      <c r="L117" s="1"/>
      <c r="M117" s="42"/>
      <c r="N117" s="42"/>
      <c r="O117" s="1"/>
      <c r="P117" s="1"/>
      <c r="Q117" s="1"/>
      <c r="R117" s="296" t="s">
        <v>10</v>
      </c>
    </row>
    <row r="118" spans="2:23" ht="15" customHeight="1" x14ac:dyDescent="0.3">
      <c r="B118" s="1404" t="s">
        <v>343</v>
      </c>
      <c r="C118" s="1404" t="s">
        <v>37</v>
      </c>
      <c r="D118" s="1512" t="s">
        <v>519</v>
      </c>
      <c r="E118" s="1513"/>
      <c r="F118" s="1513"/>
      <c r="G118" s="1513"/>
      <c r="H118" s="1514"/>
      <c r="I118" s="1515" t="s">
        <v>520</v>
      </c>
      <c r="J118" s="1515"/>
      <c r="K118" s="1515"/>
      <c r="L118" s="1515"/>
      <c r="M118" s="1515"/>
      <c r="N118" s="1404" t="s">
        <v>521</v>
      </c>
      <c r="O118" s="1404"/>
      <c r="P118" s="1404"/>
      <c r="Q118" s="1404"/>
      <c r="R118" s="1404"/>
      <c r="S118" s="1511" t="s">
        <v>913</v>
      </c>
      <c r="T118" s="1511"/>
      <c r="U118" s="1511"/>
      <c r="V118" s="1511"/>
      <c r="W118" s="1511"/>
    </row>
    <row r="119" spans="2:23" x14ac:dyDescent="0.3">
      <c r="B119" s="1404"/>
      <c r="C119" s="1404"/>
      <c r="D119" s="1517" t="s">
        <v>7</v>
      </c>
      <c r="E119" s="1518"/>
      <c r="F119" s="1518"/>
      <c r="G119" s="1518"/>
      <c r="H119" s="1518"/>
      <c r="I119" s="1517" t="s">
        <v>7</v>
      </c>
      <c r="J119" s="1518"/>
      <c r="K119" s="1518"/>
      <c r="L119" s="1518"/>
      <c r="M119" s="1518"/>
      <c r="N119" s="1517" t="s">
        <v>12</v>
      </c>
      <c r="O119" s="1518"/>
      <c r="P119" s="1518"/>
      <c r="Q119" s="1518"/>
      <c r="R119" s="1518"/>
      <c r="S119" s="1517" t="s">
        <v>21</v>
      </c>
      <c r="T119" s="1518"/>
      <c r="U119" s="1518"/>
      <c r="V119" s="1518"/>
      <c r="W119" s="1518"/>
    </row>
    <row r="120" spans="2:23" ht="42" x14ac:dyDescent="0.3">
      <c r="B120" s="1404"/>
      <c r="C120" s="1404"/>
      <c r="D120" s="300" t="s">
        <v>267</v>
      </c>
      <c r="E120" s="300" t="s">
        <v>268</v>
      </c>
      <c r="F120" s="302" t="s">
        <v>274</v>
      </c>
      <c r="G120" s="291" t="s">
        <v>601</v>
      </c>
      <c r="H120" s="300" t="s">
        <v>270</v>
      </c>
      <c r="I120" s="300" t="s">
        <v>267</v>
      </c>
      <c r="J120" s="300" t="s">
        <v>268</v>
      </c>
      <c r="K120" s="302" t="s">
        <v>274</v>
      </c>
      <c r="L120" s="291" t="s">
        <v>601</v>
      </c>
      <c r="M120" s="300" t="s">
        <v>270</v>
      </c>
      <c r="N120" s="300" t="s">
        <v>267</v>
      </c>
      <c r="O120" s="300" t="s">
        <v>268</v>
      </c>
      <c r="P120" s="302" t="s">
        <v>274</v>
      </c>
      <c r="Q120" s="291" t="s">
        <v>601</v>
      </c>
      <c r="R120" s="300" t="s">
        <v>270</v>
      </c>
      <c r="S120" s="300" t="s">
        <v>267</v>
      </c>
      <c r="T120" s="300" t="s">
        <v>268</v>
      </c>
      <c r="U120" s="302" t="s">
        <v>274</v>
      </c>
      <c r="V120" s="291" t="s">
        <v>601</v>
      </c>
      <c r="W120" s="300" t="s">
        <v>270</v>
      </c>
    </row>
    <row r="121" spans="2:23" x14ac:dyDescent="0.3">
      <c r="B121" s="297"/>
      <c r="C121" s="297"/>
      <c r="D121" s="297" t="s">
        <v>81</v>
      </c>
      <c r="E121" s="297" t="s">
        <v>82</v>
      </c>
      <c r="F121" s="297" t="s">
        <v>472</v>
      </c>
      <c r="G121" s="297" t="s">
        <v>397</v>
      </c>
      <c r="H121" s="297" t="s">
        <v>602</v>
      </c>
      <c r="I121" s="297" t="s">
        <v>414</v>
      </c>
      <c r="J121" s="297" t="s">
        <v>522</v>
      </c>
      <c r="K121" s="297" t="s">
        <v>415</v>
      </c>
      <c r="L121" s="297" t="s">
        <v>416</v>
      </c>
      <c r="M121" s="297" t="s">
        <v>669</v>
      </c>
      <c r="N121" s="297" t="s">
        <v>603</v>
      </c>
      <c r="O121" s="297" t="s">
        <v>670</v>
      </c>
      <c r="P121" s="297" t="s">
        <v>604</v>
      </c>
      <c r="Q121" s="297" t="s">
        <v>605</v>
      </c>
      <c r="R121" s="297" t="s">
        <v>671</v>
      </c>
      <c r="S121" s="297" t="s">
        <v>609</v>
      </c>
      <c r="T121" s="297" t="s">
        <v>610</v>
      </c>
      <c r="U121" s="297" t="s">
        <v>611</v>
      </c>
      <c r="V121" s="297" t="s">
        <v>673</v>
      </c>
      <c r="W121" s="297" t="s">
        <v>674</v>
      </c>
    </row>
    <row r="122" spans="2:23" x14ac:dyDescent="0.3">
      <c r="B122" s="96">
        <v>1</v>
      </c>
      <c r="C122" s="298" t="s">
        <v>860</v>
      </c>
      <c r="D122" s="480">
        <f t="shared" ref="D122:G138" si="67">D14-D68</f>
        <v>5.9177958652003692E-4</v>
      </c>
      <c r="E122" s="480">
        <f t="shared" si="67"/>
        <v>0</v>
      </c>
      <c r="F122" s="480">
        <f t="shared" si="67"/>
        <v>0</v>
      </c>
      <c r="G122" s="480">
        <f t="shared" si="67"/>
        <v>0</v>
      </c>
      <c r="H122" s="480">
        <f>D122+E122-F122-G122</f>
        <v>5.9177958652003692E-4</v>
      </c>
      <c r="I122" s="480">
        <f t="shared" ref="I122:L138" si="68">I14-I68</f>
        <v>5.9177958652003692E-4</v>
      </c>
      <c r="J122" s="480">
        <f t="shared" si="68"/>
        <v>0</v>
      </c>
      <c r="K122" s="480">
        <f t="shared" si="68"/>
        <v>0</v>
      </c>
      <c r="L122" s="480">
        <f t="shared" si="68"/>
        <v>0</v>
      </c>
      <c r="M122" s="482">
        <f>I122+J122-K122-L122</f>
        <v>5.9177958652003692E-4</v>
      </c>
      <c r="N122" s="480">
        <f t="shared" ref="N122:Q138" si="69">N14-N68</f>
        <v>0</v>
      </c>
      <c r="O122" s="480">
        <f t="shared" si="69"/>
        <v>0</v>
      </c>
      <c r="P122" s="480">
        <f t="shared" si="69"/>
        <v>0</v>
      </c>
      <c r="Q122" s="480">
        <f t="shared" si="69"/>
        <v>0</v>
      </c>
      <c r="R122" s="482">
        <f>N122+O122-P122-Q122</f>
        <v>0</v>
      </c>
      <c r="S122" s="485">
        <f t="shared" ref="S122:V138" si="70">S14-S68</f>
        <v>0</v>
      </c>
      <c r="T122" s="485">
        <f t="shared" si="70"/>
        <v>0</v>
      </c>
      <c r="U122" s="485">
        <f t="shared" si="70"/>
        <v>0</v>
      </c>
      <c r="V122" s="485">
        <f t="shared" si="70"/>
        <v>0</v>
      </c>
      <c r="W122" s="480">
        <f>S122+T122-U122-V122</f>
        <v>0</v>
      </c>
    </row>
    <row r="123" spans="2:23" x14ac:dyDescent="0.3">
      <c r="B123" s="96">
        <f>B122+1</f>
        <v>2</v>
      </c>
      <c r="C123" s="298" t="s">
        <v>255</v>
      </c>
      <c r="D123" s="480">
        <f t="shared" si="67"/>
        <v>7.071672146498841</v>
      </c>
      <c r="E123" s="480">
        <f t="shared" si="67"/>
        <v>-0.61181959232830962</v>
      </c>
      <c r="F123" s="480">
        <f t="shared" si="67"/>
        <v>0</v>
      </c>
      <c r="G123" s="480">
        <f t="shared" si="67"/>
        <v>0</v>
      </c>
      <c r="H123" s="480">
        <f t="shared" ref="H123:H133" si="71">D123+E123-F123-G123</f>
        <v>6.4598525541705314</v>
      </c>
      <c r="I123" s="480">
        <f t="shared" si="68"/>
        <v>6.4598525541705314</v>
      </c>
      <c r="J123" s="480">
        <f t="shared" si="68"/>
        <v>0.29524594724096537</v>
      </c>
      <c r="K123" s="480">
        <f t="shared" si="68"/>
        <v>0</v>
      </c>
      <c r="L123" s="480">
        <f t="shared" si="68"/>
        <v>0</v>
      </c>
      <c r="M123" s="482">
        <f t="shared" ref="M123:M133" si="72">I123+J123-K123-L123</f>
        <v>6.7550985014114966</v>
      </c>
      <c r="N123" s="480">
        <f t="shared" si="69"/>
        <v>6.7550985014114957</v>
      </c>
      <c r="O123" s="480">
        <f t="shared" si="69"/>
        <v>-0.44475405275903412</v>
      </c>
      <c r="P123" s="480">
        <f t="shared" si="69"/>
        <v>0</v>
      </c>
      <c r="Q123" s="480">
        <f t="shared" si="69"/>
        <v>0</v>
      </c>
      <c r="R123" s="482">
        <f t="shared" ref="R123:R133" si="73">N123+O123-P123-Q123</f>
        <v>6.3103444486524616</v>
      </c>
      <c r="S123" s="485">
        <f t="shared" si="70"/>
        <v>6.3103444486524651</v>
      </c>
      <c r="T123" s="485">
        <f t="shared" si="70"/>
        <v>-0.44475405275903485</v>
      </c>
      <c r="U123" s="485">
        <f t="shared" si="70"/>
        <v>0</v>
      </c>
      <c r="V123" s="485">
        <f t="shared" si="70"/>
        <v>0</v>
      </c>
      <c r="W123" s="480">
        <f t="shared" ref="W123:W133" si="74">S123+T123-U123-V123</f>
        <v>5.8655903958934301</v>
      </c>
    </row>
    <row r="124" spans="2:23" ht="28" x14ac:dyDescent="0.3">
      <c r="B124" s="96">
        <f t="shared" ref="B124:B138" si="75">B123+1</f>
        <v>3</v>
      </c>
      <c r="C124" s="299" t="s">
        <v>861</v>
      </c>
      <c r="D124" s="480">
        <f t="shared" si="67"/>
        <v>0</v>
      </c>
      <c r="E124" s="480">
        <f t="shared" si="67"/>
        <v>0</v>
      </c>
      <c r="F124" s="480">
        <f t="shared" si="67"/>
        <v>0</v>
      </c>
      <c r="G124" s="480">
        <f t="shared" si="67"/>
        <v>0</v>
      </c>
      <c r="H124" s="480">
        <f t="shared" si="71"/>
        <v>0</v>
      </c>
      <c r="I124" s="480">
        <f t="shared" si="68"/>
        <v>0</v>
      </c>
      <c r="J124" s="480">
        <f t="shared" si="68"/>
        <v>0</v>
      </c>
      <c r="K124" s="480">
        <f t="shared" si="68"/>
        <v>0</v>
      </c>
      <c r="L124" s="480">
        <f t="shared" si="68"/>
        <v>0</v>
      </c>
      <c r="M124" s="482">
        <f t="shared" si="72"/>
        <v>0</v>
      </c>
      <c r="N124" s="480">
        <f t="shared" si="69"/>
        <v>0</v>
      </c>
      <c r="O124" s="480">
        <f t="shared" si="69"/>
        <v>0</v>
      </c>
      <c r="P124" s="480">
        <f t="shared" si="69"/>
        <v>0</v>
      </c>
      <c r="Q124" s="480">
        <f t="shared" si="69"/>
        <v>0</v>
      </c>
      <c r="R124" s="482">
        <f t="shared" si="73"/>
        <v>0</v>
      </c>
      <c r="S124" s="485">
        <f t="shared" si="70"/>
        <v>0</v>
      </c>
      <c r="T124" s="485">
        <f t="shared" si="70"/>
        <v>0</v>
      </c>
      <c r="U124" s="485">
        <f t="shared" si="70"/>
        <v>0</v>
      </c>
      <c r="V124" s="485">
        <f t="shared" si="70"/>
        <v>0</v>
      </c>
      <c r="W124" s="480">
        <f t="shared" si="74"/>
        <v>0</v>
      </c>
    </row>
    <row r="125" spans="2:23" x14ac:dyDescent="0.3">
      <c r="B125" s="96">
        <f t="shared" si="75"/>
        <v>4</v>
      </c>
      <c r="C125" s="299" t="s">
        <v>862</v>
      </c>
      <c r="D125" s="480">
        <f t="shared" si="67"/>
        <v>0.60289614258666635</v>
      </c>
      <c r="E125" s="480">
        <f t="shared" si="67"/>
        <v>-6.8482059766884346E-2</v>
      </c>
      <c r="F125" s="480">
        <f t="shared" si="67"/>
        <v>0</v>
      </c>
      <c r="G125" s="480">
        <f t="shared" si="67"/>
        <v>0</v>
      </c>
      <c r="H125" s="480">
        <f t="shared" si="71"/>
        <v>0.53441408281978198</v>
      </c>
      <c r="I125" s="480">
        <f t="shared" si="68"/>
        <v>0.53441408281978209</v>
      </c>
      <c r="J125" s="480">
        <f t="shared" si="68"/>
        <v>3.6205594744988145</v>
      </c>
      <c r="K125" s="480">
        <f t="shared" si="68"/>
        <v>0</v>
      </c>
      <c r="L125" s="480">
        <f t="shared" si="68"/>
        <v>0</v>
      </c>
      <c r="M125" s="482">
        <f t="shared" si="72"/>
        <v>4.1549735573185966</v>
      </c>
      <c r="N125" s="480">
        <f t="shared" si="69"/>
        <v>4.1549735573185966</v>
      </c>
      <c r="O125" s="480">
        <f t="shared" si="69"/>
        <v>-0.34134452550118527</v>
      </c>
      <c r="P125" s="480">
        <f t="shared" si="69"/>
        <v>0</v>
      </c>
      <c r="Q125" s="480">
        <f t="shared" si="69"/>
        <v>0</v>
      </c>
      <c r="R125" s="482">
        <f t="shared" si="73"/>
        <v>3.8136290318174115</v>
      </c>
      <c r="S125" s="485">
        <f t="shared" si="70"/>
        <v>3.8136290318174115</v>
      </c>
      <c r="T125" s="485">
        <f t="shared" si="70"/>
        <v>-0.34134452550118527</v>
      </c>
      <c r="U125" s="485">
        <f t="shared" si="70"/>
        <v>0</v>
      </c>
      <c r="V125" s="485">
        <f t="shared" si="70"/>
        <v>0</v>
      </c>
      <c r="W125" s="480">
        <f t="shared" si="74"/>
        <v>3.4722845063162264</v>
      </c>
    </row>
    <row r="126" spans="2:23" x14ac:dyDescent="0.3">
      <c r="B126" s="96">
        <f t="shared" si="75"/>
        <v>5</v>
      </c>
      <c r="C126" s="299" t="s">
        <v>863</v>
      </c>
      <c r="D126" s="480">
        <f t="shared" si="67"/>
        <v>7.602088309169905</v>
      </c>
      <c r="E126" s="480">
        <f t="shared" si="67"/>
        <v>-0.33279919161041427</v>
      </c>
      <c r="F126" s="480">
        <f t="shared" si="67"/>
        <v>0</v>
      </c>
      <c r="G126" s="480">
        <f t="shared" si="67"/>
        <v>0</v>
      </c>
      <c r="H126" s="480">
        <f t="shared" si="71"/>
        <v>7.2692891175594907</v>
      </c>
      <c r="I126" s="480">
        <f t="shared" si="68"/>
        <v>7.2692891175594907</v>
      </c>
      <c r="J126" s="480">
        <f t="shared" si="68"/>
        <v>-0.2443021916104143</v>
      </c>
      <c r="K126" s="480">
        <f t="shared" si="68"/>
        <v>0</v>
      </c>
      <c r="L126" s="480">
        <f t="shared" si="68"/>
        <v>0</v>
      </c>
      <c r="M126" s="482">
        <f t="shared" si="72"/>
        <v>7.0249869259490767</v>
      </c>
      <c r="N126" s="480">
        <f t="shared" si="69"/>
        <v>7.0249869259490758</v>
      </c>
      <c r="O126" s="480">
        <f t="shared" si="69"/>
        <v>-0.33580519161041428</v>
      </c>
      <c r="P126" s="480">
        <f t="shared" si="69"/>
        <v>0</v>
      </c>
      <c r="Q126" s="480">
        <f t="shared" si="69"/>
        <v>0</v>
      </c>
      <c r="R126" s="482">
        <f t="shared" si="73"/>
        <v>6.6891817343386615</v>
      </c>
      <c r="S126" s="485">
        <f t="shared" si="70"/>
        <v>6.6891817343386624</v>
      </c>
      <c r="T126" s="485">
        <f t="shared" si="70"/>
        <v>-0.33580519161041428</v>
      </c>
      <c r="U126" s="485">
        <f t="shared" si="70"/>
        <v>0</v>
      </c>
      <c r="V126" s="485">
        <f t="shared" si="70"/>
        <v>0</v>
      </c>
      <c r="W126" s="480">
        <f t="shared" si="74"/>
        <v>6.353376542728248</v>
      </c>
    </row>
    <row r="127" spans="2:23" x14ac:dyDescent="0.3">
      <c r="B127" s="96">
        <f t="shared" si="75"/>
        <v>6</v>
      </c>
      <c r="C127" s="298" t="s">
        <v>254</v>
      </c>
      <c r="D127" s="480">
        <f t="shared" si="67"/>
        <v>26.025254977660701</v>
      </c>
      <c r="E127" s="480">
        <f t="shared" si="67"/>
        <v>3.3544171974160797</v>
      </c>
      <c r="F127" s="480">
        <f t="shared" si="67"/>
        <v>0</v>
      </c>
      <c r="G127" s="480">
        <f t="shared" si="67"/>
        <v>0</v>
      </c>
      <c r="H127" s="480">
        <f t="shared" si="71"/>
        <v>29.379672175076781</v>
      </c>
      <c r="I127" s="480">
        <f t="shared" si="68"/>
        <v>29.379672175076777</v>
      </c>
      <c r="J127" s="480">
        <f t="shared" si="68"/>
        <v>1.0518098270949032</v>
      </c>
      <c r="K127" s="480">
        <f t="shared" si="68"/>
        <v>0</v>
      </c>
      <c r="L127" s="480">
        <f t="shared" si="68"/>
        <v>0</v>
      </c>
      <c r="M127" s="482">
        <f t="shared" si="72"/>
        <v>30.431482002171681</v>
      </c>
      <c r="N127" s="480">
        <f t="shared" si="69"/>
        <v>30.431482002171677</v>
      </c>
      <c r="O127" s="480">
        <f t="shared" si="69"/>
        <v>52.003739970616699</v>
      </c>
      <c r="P127" s="480">
        <f t="shared" si="69"/>
        <v>0</v>
      </c>
      <c r="Q127" s="480">
        <f t="shared" si="69"/>
        <v>0</v>
      </c>
      <c r="R127" s="482">
        <f t="shared" si="73"/>
        <v>82.435221972788383</v>
      </c>
      <c r="S127" s="485">
        <f t="shared" si="70"/>
        <v>82.435221972788383</v>
      </c>
      <c r="T127" s="485">
        <f t="shared" si="70"/>
        <v>9.7344946372833654</v>
      </c>
      <c r="U127" s="485">
        <f t="shared" si="70"/>
        <v>0</v>
      </c>
      <c r="V127" s="485">
        <f t="shared" si="70"/>
        <v>0</v>
      </c>
      <c r="W127" s="480">
        <f t="shared" si="74"/>
        <v>92.169716610071745</v>
      </c>
    </row>
    <row r="128" spans="2:23" x14ac:dyDescent="0.3">
      <c r="B128" s="96">
        <f t="shared" si="75"/>
        <v>7</v>
      </c>
      <c r="C128" s="298" t="s">
        <v>864</v>
      </c>
      <c r="D128" s="480">
        <f t="shared" si="67"/>
        <v>0</v>
      </c>
      <c r="E128" s="480">
        <f t="shared" si="67"/>
        <v>0</v>
      </c>
      <c r="F128" s="480">
        <f t="shared" si="67"/>
        <v>0</v>
      </c>
      <c r="G128" s="480">
        <f t="shared" si="67"/>
        <v>0</v>
      </c>
      <c r="H128" s="480">
        <f t="shared" si="71"/>
        <v>0</v>
      </c>
      <c r="I128" s="480">
        <f t="shared" si="68"/>
        <v>0</v>
      </c>
      <c r="J128" s="480">
        <f t="shared" si="68"/>
        <v>0</v>
      </c>
      <c r="K128" s="480">
        <f t="shared" si="68"/>
        <v>0</v>
      </c>
      <c r="L128" s="480">
        <f t="shared" si="68"/>
        <v>0</v>
      </c>
      <c r="M128" s="482">
        <f t="shared" si="72"/>
        <v>0</v>
      </c>
      <c r="N128" s="480">
        <f t="shared" si="69"/>
        <v>0</v>
      </c>
      <c r="O128" s="480">
        <f t="shared" si="69"/>
        <v>0</v>
      </c>
      <c r="P128" s="480">
        <f t="shared" si="69"/>
        <v>0</v>
      </c>
      <c r="Q128" s="480">
        <f t="shared" si="69"/>
        <v>0</v>
      </c>
      <c r="R128" s="482">
        <f t="shared" si="73"/>
        <v>0</v>
      </c>
      <c r="S128" s="485">
        <f t="shared" si="70"/>
        <v>0</v>
      </c>
      <c r="T128" s="485">
        <f t="shared" si="70"/>
        <v>0</v>
      </c>
      <c r="U128" s="485">
        <f t="shared" si="70"/>
        <v>0</v>
      </c>
      <c r="V128" s="485">
        <f t="shared" si="70"/>
        <v>0</v>
      </c>
      <c r="W128" s="480">
        <f t="shared" si="74"/>
        <v>0</v>
      </c>
    </row>
    <row r="129" spans="2:33" x14ac:dyDescent="0.3">
      <c r="B129" s="96">
        <f t="shared" si="75"/>
        <v>8</v>
      </c>
      <c r="C129" s="298" t="s">
        <v>865</v>
      </c>
      <c r="D129" s="480">
        <f t="shared" si="67"/>
        <v>0</v>
      </c>
      <c r="E129" s="480">
        <f t="shared" si="67"/>
        <v>0</v>
      </c>
      <c r="F129" s="480">
        <f t="shared" si="67"/>
        <v>0</v>
      </c>
      <c r="G129" s="480">
        <f t="shared" si="67"/>
        <v>0</v>
      </c>
      <c r="H129" s="480">
        <f t="shared" si="71"/>
        <v>0</v>
      </c>
      <c r="I129" s="480">
        <f t="shared" si="68"/>
        <v>0</v>
      </c>
      <c r="J129" s="480">
        <f t="shared" si="68"/>
        <v>0</v>
      </c>
      <c r="K129" s="480">
        <f t="shared" si="68"/>
        <v>0</v>
      </c>
      <c r="L129" s="480">
        <f t="shared" si="68"/>
        <v>0</v>
      </c>
      <c r="M129" s="482">
        <f t="shared" si="72"/>
        <v>0</v>
      </c>
      <c r="N129" s="480">
        <f t="shared" si="69"/>
        <v>0</v>
      </c>
      <c r="O129" s="480">
        <f t="shared" si="69"/>
        <v>0</v>
      </c>
      <c r="P129" s="480">
        <f t="shared" si="69"/>
        <v>0</v>
      </c>
      <c r="Q129" s="480">
        <f t="shared" si="69"/>
        <v>0</v>
      </c>
      <c r="R129" s="482">
        <f t="shared" si="73"/>
        <v>0</v>
      </c>
      <c r="S129" s="485">
        <f t="shared" si="70"/>
        <v>0</v>
      </c>
      <c r="T129" s="485">
        <f t="shared" si="70"/>
        <v>0</v>
      </c>
      <c r="U129" s="485">
        <f t="shared" si="70"/>
        <v>0</v>
      </c>
      <c r="V129" s="485">
        <f t="shared" si="70"/>
        <v>0</v>
      </c>
      <c r="W129" s="480">
        <f t="shared" si="74"/>
        <v>0</v>
      </c>
    </row>
    <row r="130" spans="2:33" x14ac:dyDescent="0.3">
      <c r="B130" s="96">
        <f t="shared" si="75"/>
        <v>9</v>
      </c>
      <c r="C130" s="298" t="s">
        <v>866</v>
      </c>
      <c r="D130" s="480">
        <f t="shared" si="67"/>
        <v>8.2628011288296166E-2</v>
      </c>
      <c r="E130" s="480">
        <f t="shared" si="67"/>
        <v>-5.8983428457471069E-3</v>
      </c>
      <c r="F130" s="480">
        <f t="shared" si="67"/>
        <v>0</v>
      </c>
      <c r="G130" s="480">
        <f t="shared" si="67"/>
        <v>0</v>
      </c>
      <c r="H130" s="480">
        <f t="shared" si="71"/>
        <v>7.6729668442549054E-2</v>
      </c>
      <c r="I130" s="480">
        <f t="shared" si="68"/>
        <v>7.6729668442549082E-2</v>
      </c>
      <c r="J130" s="480">
        <f t="shared" si="68"/>
        <v>-3.3704816261412068E-3</v>
      </c>
      <c r="K130" s="480">
        <f t="shared" si="68"/>
        <v>0</v>
      </c>
      <c r="L130" s="480">
        <f t="shared" si="68"/>
        <v>0</v>
      </c>
      <c r="M130" s="482">
        <f t="shared" si="72"/>
        <v>7.3359186816407879E-2</v>
      </c>
      <c r="N130" s="480">
        <f t="shared" si="69"/>
        <v>7.3359186816407851E-2</v>
      </c>
      <c r="O130" s="480">
        <f t="shared" si="69"/>
        <v>-3.3704816261412029E-3</v>
      </c>
      <c r="P130" s="480">
        <f t="shared" si="69"/>
        <v>0</v>
      </c>
      <c r="Q130" s="480">
        <f t="shared" si="69"/>
        <v>0</v>
      </c>
      <c r="R130" s="482">
        <f t="shared" si="73"/>
        <v>6.9988705190266648E-2</v>
      </c>
      <c r="S130" s="485">
        <f t="shared" si="70"/>
        <v>6.9988705190266676E-2</v>
      </c>
      <c r="T130" s="485">
        <f t="shared" si="70"/>
        <v>-3.3704816261412086E-3</v>
      </c>
      <c r="U130" s="485">
        <f t="shared" si="70"/>
        <v>0</v>
      </c>
      <c r="V130" s="485">
        <f t="shared" si="70"/>
        <v>0</v>
      </c>
      <c r="W130" s="480">
        <f t="shared" si="74"/>
        <v>6.6618223564125473E-2</v>
      </c>
    </row>
    <row r="131" spans="2:33" x14ac:dyDescent="0.3">
      <c r="B131" s="96">
        <f t="shared" si="75"/>
        <v>10</v>
      </c>
      <c r="C131" s="298" t="s">
        <v>258</v>
      </c>
      <c r="D131" s="480">
        <f t="shared" si="67"/>
        <v>0.42060577698936319</v>
      </c>
      <c r="E131" s="480">
        <f t="shared" si="67"/>
        <v>1.7164926187037861</v>
      </c>
      <c r="F131" s="480">
        <f t="shared" si="67"/>
        <v>0</v>
      </c>
      <c r="G131" s="480">
        <f t="shared" si="67"/>
        <v>0</v>
      </c>
      <c r="H131" s="480">
        <f t="shared" si="71"/>
        <v>2.1370983956931493</v>
      </c>
      <c r="I131" s="480">
        <f t="shared" si="68"/>
        <v>2.1370983956931493</v>
      </c>
      <c r="J131" s="480">
        <f t="shared" si="68"/>
        <v>-0.37850738129621381</v>
      </c>
      <c r="K131" s="480">
        <f t="shared" si="68"/>
        <v>0</v>
      </c>
      <c r="L131" s="480">
        <f t="shared" si="68"/>
        <v>0</v>
      </c>
      <c r="M131" s="482">
        <f t="shared" si="72"/>
        <v>1.7585910143969354</v>
      </c>
      <c r="N131" s="480">
        <f t="shared" si="69"/>
        <v>1.7585910143969357</v>
      </c>
      <c r="O131" s="480">
        <f t="shared" si="69"/>
        <v>-0.37850738129621381</v>
      </c>
      <c r="P131" s="480">
        <f t="shared" si="69"/>
        <v>0</v>
      </c>
      <c r="Q131" s="480">
        <f t="shared" si="69"/>
        <v>0</v>
      </c>
      <c r="R131" s="482">
        <f t="shared" si="73"/>
        <v>1.3800836331007218</v>
      </c>
      <c r="S131" s="485">
        <f t="shared" si="70"/>
        <v>1.380083633100722</v>
      </c>
      <c r="T131" s="485">
        <f t="shared" si="70"/>
        <v>-0.19633096213673101</v>
      </c>
      <c r="U131" s="485">
        <f t="shared" si="70"/>
        <v>0</v>
      </c>
      <c r="V131" s="485">
        <f t="shared" si="70"/>
        <v>0</v>
      </c>
      <c r="W131" s="480">
        <f t="shared" si="74"/>
        <v>1.1837526709639909</v>
      </c>
    </row>
    <row r="132" spans="2:33" x14ac:dyDescent="0.3">
      <c r="B132" s="96">
        <f t="shared" si="75"/>
        <v>11</v>
      </c>
      <c r="C132" s="298" t="s">
        <v>259</v>
      </c>
      <c r="D132" s="480">
        <f t="shared" si="67"/>
        <v>0.15121092141729608</v>
      </c>
      <c r="E132" s="480">
        <f t="shared" si="67"/>
        <v>0.02</v>
      </c>
      <c r="F132" s="480">
        <f t="shared" si="67"/>
        <v>0</v>
      </c>
      <c r="G132" s="480">
        <f t="shared" si="67"/>
        <v>0</v>
      </c>
      <c r="H132" s="480">
        <f t="shared" si="71"/>
        <v>0.17121092141729607</v>
      </c>
      <c r="I132" s="480">
        <f t="shared" si="68"/>
        <v>0.1712109214172961</v>
      </c>
      <c r="J132" s="480">
        <f t="shared" si="68"/>
        <v>8.7383929694487814E-2</v>
      </c>
      <c r="K132" s="480">
        <f t="shared" si="68"/>
        <v>0</v>
      </c>
      <c r="L132" s="480">
        <f t="shared" si="68"/>
        <v>0</v>
      </c>
      <c r="M132" s="482">
        <f t="shared" si="72"/>
        <v>0.25859485111178393</v>
      </c>
      <c r="N132" s="480">
        <f t="shared" si="69"/>
        <v>0.25859485111178371</v>
      </c>
      <c r="O132" s="480">
        <f t="shared" si="69"/>
        <v>-2.6160703055121783E-3</v>
      </c>
      <c r="P132" s="480">
        <f t="shared" si="69"/>
        <v>0</v>
      </c>
      <c r="Q132" s="480">
        <f t="shared" si="69"/>
        <v>0</v>
      </c>
      <c r="R132" s="482">
        <f t="shared" si="73"/>
        <v>0.25597878080627151</v>
      </c>
      <c r="S132" s="485">
        <f t="shared" si="70"/>
        <v>0.25597878080627146</v>
      </c>
      <c r="T132" s="485">
        <f t="shared" si="70"/>
        <v>-2.6160703055121636E-3</v>
      </c>
      <c r="U132" s="485">
        <f t="shared" si="70"/>
        <v>0</v>
      </c>
      <c r="V132" s="485">
        <f t="shared" si="70"/>
        <v>0</v>
      </c>
      <c r="W132" s="480">
        <f t="shared" si="74"/>
        <v>0.25336271050075931</v>
      </c>
    </row>
    <row r="133" spans="2:33" x14ac:dyDescent="0.3">
      <c r="B133" s="96">
        <f t="shared" si="75"/>
        <v>12</v>
      </c>
      <c r="C133" s="298" t="s">
        <v>260</v>
      </c>
      <c r="D133" s="480">
        <f t="shared" si="67"/>
        <v>1.2731078313839139</v>
      </c>
      <c r="E133" s="480">
        <f t="shared" si="67"/>
        <v>5.082318271635522E-3</v>
      </c>
      <c r="F133" s="480">
        <f t="shared" si="67"/>
        <v>0</v>
      </c>
      <c r="G133" s="480">
        <f t="shared" si="67"/>
        <v>0</v>
      </c>
      <c r="H133" s="480">
        <f t="shared" si="71"/>
        <v>1.2781901496555494</v>
      </c>
      <c r="I133" s="480">
        <f t="shared" si="68"/>
        <v>1.2781901496555497</v>
      </c>
      <c r="J133" s="480">
        <f t="shared" si="68"/>
        <v>0.10989031827163551</v>
      </c>
      <c r="K133" s="480">
        <f t="shared" si="68"/>
        <v>0</v>
      </c>
      <c r="L133" s="480">
        <f t="shared" si="68"/>
        <v>0</v>
      </c>
      <c r="M133" s="482">
        <f t="shared" si="72"/>
        <v>1.3880804679271852</v>
      </c>
      <c r="N133" s="480">
        <f t="shared" si="69"/>
        <v>1.388080467927185</v>
      </c>
      <c r="O133" s="480">
        <f t="shared" si="69"/>
        <v>-0.19960468172836449</v>
      </c>
      <c r="P133" s="480">
        <f t="shared" si="69"/>
        <v>0</v>
      </c>
      <c r="Q133" s="480">
        <f t="shared" si="69"/>
        <v>0</v>
      </c>
      <c r="R133" s="482">
        <f t="shared" si="73"/>
        <v>1.1884757861988204</v>
      </c>
      <c r="S133" s="485">
        <f t="shared" si="70"/>
        <v>1.1884757861988204</v>
      </c>
      <c r="T133" s="485">
        <f t="shared" si="70"/>
        <v>-0.19960468172836449</v>
      </c>
      <c r="U133" s="485">
        <f t="shared" si="70"/>
        <v>0</v>
      </c>
      <c r="V133" s="485">
        <f t="shared" si="70"/>
        <v>0</v>
      </c>
      <c r="W133" s="480">
        <f t="shared" si="74"/>
        <v>0.9888711044704559</v>
      </c>
    </row>
    <row r="134" spans="2:33" x14ac:dyDescent="0.3">
      <c r="B134" s="96">
        <f t="shared" si="75"/>
        <v>13</v>
      </c>
      <c r="C134" s="496" t="s">
        <v>874</v>
      </c>
      <c r="D134" s="480">
        <f t="shared" si="67"/>
        <v>0</v>
      </c>
      <c r="E134" s="480">
        <f t="shared" si="67"/>
        <v>0</v>
      </c>
      <c r="F134" s="480">
        <f t="shared" si="67"/>
        <v>0</v>
      </c>
      <c r="G134" s="480">
        <f t="shared" si="67"/>
        <v>0</v>
      </c>
      <c r="H134" s="480">
        <f t="shared" ref="H134:H138" si="76">D134+E134-F134-G134</f>
        <v>0</v>
      </c>
      <c r="I134" s="480">
        <f t="shared" si="68"/>
        <v>0</v>
      </c>
      <c r="J134" s="480">
        <f t="shared" si="68"/>
        <v>0</v>
      </c>
      <c r="K134" s="480">
        <f t="shared" si="68"/>
        <v>0</v>
      </c>
      <c r="L134" s="480">
        <f t="shared" si="68"/>
        <v>0</v>
      </c>
      <c r="M134" s="482">
        <f t="shared" ref="M134:M138" si="77">I134+J134-K134-L134</f>
        <v>0</v>
      </c>
      <c r="N134" s="480">
        <f t="shared" si="69"/>
        <v>0</v>
      </c>
      <c r="O134" s="480">
        <f t="shared" si="69"/>
        <v>0</v>
      </c>
      <c r="P134" s="480">
        <f t="shared" si="69"/>
        <v>0</v>
      </c>
      <c r="Q134" s="480">
        <f t="shared" si="69"/>
        <v>0</v>
      </c>
      <c r="R134" s="482">
        <f t="shared" ref="R134:R138" si="78">N134+O134-P134-Q134</f>
        <v>0</v>
      </c>
      <c r="S134" s="485">
        <f t="shared" si="70"/>
        <v>0</v>
      </c>
      <c r="T134" s="485">
        <f t="shared" si="70"/>
        <v>0</v>
      </c>
      <c r="U134" s="485">
        <f t="shared" si="70"/>
        <v>0</v>
      </c>
      <c r="V134" s="485">
        <f t="shared" si="70"/>
        <v>0</v>
      </c>
      <c r="W134" s="480">
        <f t="shared" ref="W134:W138" si="79">S134+T134-U134-V134</f>
        <v>0</v>
      </c>
    </row>
    <row r="135" spans="2:33" x14ac:dyDescent="0.3">
      <c r="B135" s="96">
        <f t="shared" si="75"/>
        <v>14</v>
      </c>
      <c r="C135" s="496" t="s">
        <v>875</v>
      </c>
      <c r="D135" s="480">
        <f t="shared" si="67"/>
        <v>0</v>
      </c>
      <c r="E135" s="480">
        <f t="shared" si="67"/>
        <v>0</v>
      </c>
      <c r="F135" s="480">
        <f t="shared" si="67"/>
        <v>0</v>
      </c>
      <c r="G135" s="480">
        <f t="shared" si="67"/>
        <v>0</v>
      </c>
      <c r="H135" s="480">
        <f t="shared" si="76"/>
        <v>0</v>
      </c>
      <c r="I135" s="480">
        <f t="shared" si="68"/>
        <v>0</v>
      </c>
      <c r="J135" s="480">
        <f t="shared" si="68"/>
        <v>0</v>
      </c>
      <c r="K135" s="480">
        <f t="shared" si="68"/>
        <v>0</v>
      </c>
      <c r="L135" s="480">
        <f t="shared" si="68"/>
        <v>0</v>
      </c>
      <c r="M135" s="482">
        <f t="shared" si="77"/>
        <v>0</v>
      </c>
      <c r="N135" s="480">
        <f t="shared" si="69"/>
        <v>0</v>
      </c>
      <c r="O135" s="480">
        <f t="shared" si="69"/>
        <v>0</v>
      </c>
      <c r="P135" s="480">
        <f t="shared" si="69"/>
        <v>0</v>
      </c>
      <c r="Q135" s="480">
        <f t="shared" si="69"/>
        <v>0</v>
      </c>
      <c r="R135" s="482">
        <f t="shared" si="78"/>
        <v>0</v>
      </c>
      <c r="S135" s="485">
        <f t="shared" si="70"/>
        <v>0</v>
      </c>
      <c r="T135" s="485">
        <f t="shared" si="70"/>
        <v>0</v>
      </c>
      <c r="U135" s="485">
        <f t="shared" si="70"/>
        <v>0</v>
      </c>
      <c r="V135" s="485">
        <f t="shared" si="70"/>
        <v>0</v>
      </c>
      <c r="W135" s="480">
        <f t="shared" si="79"/>
        <v>0</v>
      </c>
    </row>
    <row r="136" spans="2:33" x14ac:dyDescent="0.3">
      <c r="B136" s="96">
        <f t="shared" si="75"/>
        <v>15</v>
      </c>
      <c r="C136" s="496" t="s">
        <v>876</v>
      </c>
      <c r="D136" s="480">
        <f t="shared" si="67"/>
        <v>0</v>
      </c>
      <c r="E136" s="480">
        <f t="shared" si="67"/>
        <v>0</v>
      </c>
      <c r="F136" s="480">
        <f t="shared" si="67"/>
        <v>0</v>
      </c>
      <c r="G136" s="480">
        <f t="shared" si="67"/>
        <v>0</v>
      </c>
      <c r="H136" s="480">
        <f t="shared" si="76"/>
        <v>0</v>
      </c>
      <c r="I136" s="480">
        <f t="shared" si="68"/>
        <v>0</v>
      </c>
      <c r="J136" s="480">
        <f t="shared" si="68"/>
        <v>0</v>
      </c>
      <c r="K136" s="480">
        <f t="shared" si="68"/>
        <v>0</v>
      </c>
      <c r="L136" s="480">
        <f t="shared" si="68"/>
        <v>0</v>
      </c>
      <c r="M136" s="482">
        <f t="shared" si="77"/>
        <v>0</v>
      </c>
      <c r="N136" s="480">
        <f t="shared" si="69"/>
        <v>0</v>
      </c>
      <c r="O136" s="480">
        <f t="shared" si="69"/>
        <v>0</v>
      </c>
      <c r="P136" s="480">
        <f t="shared" si="69"/>
        <v>0</v>
      </c>
      <c r="Q136" s="480">
        <f t="shared" si="69"/>
        <v>0</v>
      </c>
      <c r="R136" s="482">
        <f t="shared" si="78"/>
        <v>0</v>
      </c>
      <c r="S136" s="485">
        <f t="shared" si="70"/>
        <v>0</v>
      </c>
      <c r="T136" s="485">
        <f t="shared" si="70"/>
        <v>0</v>
      </c>
      <c r="U136" s="485">
        <f t="shared" si="70"/>
        <v>0</v>
      </c>
      <c r="V136" s="485">
        <f t="shared" si="70"/>
        <v>0</v>
      </c>
      <c r="W136" s="480">
        <f t="shared" si="79"/>
        <v>0</v>
      </c>
    </row>
    <row r="137" spans="2:33" x14ac:dyDescent="0.3">
      <c r="B137" s="96">
        <f t="shared" si="75"/>
        <v>16</v>
      </c>
      <c r="C137" s="496" t="s">
        <v>867</v>
      </c>
      <c r="D137" s="480">
        <f t="shared" si="67"/>
        <v>8.4993175254225832</v>
      </c>
      <c r="E137" s="480">
        <f t="shared" si="67"/>
        <v>-1.6998635050845166</v>
      </c>
      <c r="F137" s="480">
        <f t="shared" si="67"/>
        <v>0</v>
      </c>
      <c r="G137" s="480">
        <f t="shared" si="67"/>
        <v>0</v>
      </c>
      <c r="H137" s="480">
        <f t="shared" si="76"/>
        <v>6.7994540203380662</v>
      </c>
      <c r="I137" s="480">
        <f t="shared" si="68"/>
        <v>6.7994540203380609</v>
      </c>
      <c r="J137" s="480">
        <f t="shared" si="68"/>
        <v>-0.97135057433400873</v>
      </c>
      <c r="K137" s="480">
        <f t="shared" si="68"/>
        <v>0</v>
      </c>
      <c r="L137" s="480">
        <f t="shared" si="68"/>
        <v>0</v>
      </c>
      <c r="M137" s="482">
        <f t="shared" si="77"/>
        <v>5.8281034460040519</v>
      </c>
      <c r="N137" s="480">
        <f t="shared" si="69"/>
        <v>5.8281034460040502</v>
      </c>
      <c r="O137" s="480">
        <f t="shared" si="69"/>
        <v>-0.9713505743340084</v>
      </c>
      <c r="P137" s="480">
        <f t="shared" si="69"/>
        <v>0</v>
      </c>
      <c r="Q137" s="480">
        <f t="shared" si="69"/>
        <v>0</v>
      </c>
      <c r="R137" s="482">
        <f t="shared" si="78"/>
        <v>4.8567528716700421</v>
      </c>
      <c r="S137" s="485">
        <f t="shared" si="70"/>
        <v>4.8567528716700394</v>
      </c>
      <c r="T137" s="485">
        <f t="shared" si="70"/>
        <v>-0.97135057433400784</v>
      </c>
      <c r="U137" s="485">
        <f t="shared" si="70"/>
        <v>0</v>
      </c>
      <c r="V137" s="485">
        <f t="shared" si="70"/>
        <v>0</v>
      </c>
      <c r="W137" s="480">
        <f t="shared" si="79"/>
        <v>3.8854022973360314</v>
      </c>
    </row>
    <row r="138" spans="2:33" x14ac:dyDescent="0.3">
      <c r="B138" s="96">
        <f t="shared" si="75"/>
        <v>17</v>
      </c>
      <c r="C138" s="496" t="s">
        <v>877</v>
      </c>
      <c r="D138" s="480">
        <f t="shared" si="67"/>
        <v>-30.19725049213455</v>
      </c>
      <c r="E138" s="480">
        <f t="shared" si="67"/>
        <v>0</v>
      </c>
      <c r="F138" s="480">
        <f t="shared" si="67"/>
        <v>0</v>
      </c>
      <c r="G138" s="480">
        <f t="shared" si="67"/>
        <v>0</v>
      </c>
      <c r="H138" s="480">
        <f t="shared" si="76"/>
        <v>-30.19725049213455</v>
      </c>
      <c r="I138" s="480">
        <f t="shared" si="68"/>
        <v>-30.19725049213455</v>
      </c>
      <c r="J138" s="480">
        <f t="shared" si="68"/>
        <v>0</v>
      </c>
      <c r="K138" s="480">
        <f t="shared" si="68"/>
        <v>0</v>
      </c>
      <c r="L138" s="480">
        <f t="shared" si="68"/>
        <v>0</v>
      </c>
      <c r="M138" s="482">
        <f t="shared" si="77"/>
        <v>-30.19725049213455</v>
      </c>
      <c r="N138" s="480">
        <f t="shared" si="69"/>
        <v>-30.19725049213455</v>
      </c>
      <c r="O138" s="480">
        <f t="shared" si="69"/>
        <v>0</v>
      </c>
      <c r="P138" s="480">
        <f t="shared" si="69"/>
        <v>0</v>
      </c>
      <c r="Q138" s="480">
        <f t="shared" si="69"/>
        <v>0</v>
      </c>
      <c r="R138" s="482">
        <f t="shared" si="78"/>
        <v>-30.19725049213455</v>
      </c>
      <c r="S138" s="485">
        <f t="shared" si="70"/>
        <v>-30.19725049213455</v>
      </c>
      <c r="T138" s="485">
        <f t="shared" si="70"/>
        <v>0</v>
      </c>
      <c r="U138" s="485">
        <f t="shared" si="70"/>
        <v>0</v>
      </c>
      <c r="V138" s="485">
        <f t="shared" si="70"/>
        <v>0</v>
      </c>
      <c r="W138" s="480">
        <f t="shared" si="79"/>
        <v>-30.19725049213455</v>
      </c>
    </row>
    <row r="139" spans="2:33" ht="16" x14ac:dyDescent="0.3">
      <c r="B139" s="84"/>
      <c r="C139" s="99" t="s">
        <v>271</v>
      </c>
      <c r="D139" s="484">
        <f>SUM(D122:D138)</f>
        <v>21.53212292986953</v>
      </c>
      <c r="E139" s="484">
        <f t="shared" ref="E139:R139" si="80">SUM(E122:E138)</f>
        <v>2.3771294427556291</v>
      </c>
      <c r="F139" s="484">
        <f t="shared" si="80"/>
        <v>0</v>
      </c>
      <c r="G139" s="484">
        <f t="shared" si="80"/>
        <v>0</v>
      </c>
      <c r="H139" s="484">
        <f t="shared" si="80"/>
        <v>23.909252372625168</v>
      </c>
      <c r="I139" s="484">
        <f t="shared" si="80"/>
        <v>23.909252372625161</v>
      </c>
      <c r="J139" s="484">
        <f t="shared" si="80"/>
        <v>3.5673588679340282</v>
      </c>
      <c r="K139" s="484">
        <f t="shared" si="80"/>
        <v>0</v>
      </c>
      <c r="L139" s="484">
        <f t="shared" si="80"/>
        <v>0</v>
      </c>
      <c r="M139" s="484">
        <f t="shared" si="80"/>
        <v>27.476611240559173</v>
      </c>
      <c r="N139" s="484">
        <f t="shared" si="80"/>
        <v>27.476019460972651</v>
      </c>
      <c r="O139" s="484">
        <f t="shared" si="80"/>
        <v>49.326387011455815</v>
      </c>
      <c r="P139" s="484">
        <f t="shared" si="80"/>
        <v>0</v>
      </c>
      <c r="Q139" s="484">
        <f t="shared" si="80"/>
        <v>0</v>
      </c>
      <c r="R139" s="484">
        <f t="shared" si="80"/>
        <v>76.802406472428487</v>
      </c>
      <c r="S139" s="484">
        <f>SUM(S122:S138)</f>
        <v>76.802406472428515</v>
      </c>
      <c r="T139" s="484">
        <f>SUM(T122:T138)</f>
        <v>7.2393180972819726</v>
      </c>
      <c r="U139" s="484">
        <f>SUM(U122:U138)</f>
        <v>0</v>
      </c>
      <c r="V139" s="484">
        <f>SUM(V122:V138)</f>
        <v>0</v>
      </c>
      <c r="W139" s="484">
        <f>SUM(W122:W138)</f>
        <v>84.041724569710453</v>
      </c>
    </row>
    <row r="140" spans="2:33" ht="16" x14ac:dyDescent="0.3">
      <c r="B140" s="301"/>
      <c r="C140" s="303"/>
      <c r="D140" s="303"/>
      <c r="E140" s="303"/>
      <c r="F140" s="303"/>
      <c r="G140" s="303"/>
      <c r="H140" s="303"/>
      <c r="I140" s="301"/>
      <c r="J140" s="301"/>
      <c r="K140" s="301"/>
      <c r="L140" s="301"/>
      <c r="M140" s="301"/>
      <c r="N140" s="301"/>
      <c r="O140" s="301"/>
      <c r="P140" s="301"/>
      <c r="Q140" s="301"/>
      <c r="R140" s="301"/>
      <c r="S140" s="43"/>
      <c r="T140" s="43"/>
      <c r="U140" s="43"/>
      <c r="V140" s="43"/>
      <c r="W140" s="43"/>
      <c r="X140" s="43"/>
      <c r="Y140" s="43"/>
      <c r="Z140" s="43"/>
      <c r="AA140" s="43"/>
      <c r="AB140" s="43"/>
      <c r="AC140" s="43"/>
      <c r="AD140" s="43"/>
      <c r="AE140" s="43"/>
      <c r="AF140" s="43"/>
      <c r="AG140" s="43"/>
    </row>
    <row r="141" spans="2:33" ht="16" x14ac:dyDescent="0.3">
      <c r="B141" s="611" t="s">
        <v>614</v>
      </c>
      <c r="C141" s="304"/>
      <c r="D141" s="304"/>
      <c r="E141" s="304"/>
      <c r="F141" s="304"/>
      <c r="G141" s="303"/>
      <c r="H141" s="303"/>
      <c r="I141" s="301"/>
      <c r="J141" s="301"/>
      <c r="K141" s="301"/>
      <c r="L141" s="301"/>
      <c r="M141" s="301"/>
      <c r="N141" s="301"/>
      <c r="O141" s="301"/>
      <c r="P141" s="301"/>
      <c r="Q141" s="301"/>
      <c r="R141" s="301"/>
      <c r="S141" s="43"/>
      <c r="T141" s="43"/>
      <c r="U141" s="43"/>
      <c r="V141" s="43"/>
      <c r="W141" s="43"/>
      <c r="X141" s="43"/>
      <c r="Y141" s="43"/>
      <c r="Z141" s="43"/>
      <c r="AA141" s="43"/>
      <c r="AB141" s="43"/>
      <c r="AC141" s="43"/>
      <c r="AD141" s="43"/>
      <c r="AE141" s="43"/>
      <c r="AF141" s="43"/>
      <c r="AG141" s="43"/>
    </row>
    <row r="142" spans="2:33" ht="16" x14ac:dyDescent="0.3">
      <c r="B142" s="301"/>
      <c r="C142" s="303"/>
      <c r="D142" s="303"/>
      <c r="E142" s="303"/>
      <c r="F142" s="303"/>
      <c r="G142" s="303"/>
      <c r="H142" s="303"/>
      <c r="I142" s="301"/>
      <c r="J142" s="301"/>
      <c r="K142" s="301"/>
      <c r="L142" s="301"/>
      <c r="M142" s="301"/>
      <c r="N142" s="301"/>
      <c r="O142" s="301"/>
      <c r="P142" s="301"/>
      <c r="Q142" s="301"/>
      <c r="R142" s="301"/>
      <c r="S142" s="43"/>
      <c r="T142" s="43"/>
      <c r="U142" s="43"/>
      <c r="V142" s="43"/>
      <c r="W142" s="43"/>
      <c r="X142" s="43"/>
      <c r="Y142" s="43"/>
      <c r="Z142" s="43"/>
      <c r="AA142" s="43"/>
      <c r="AB142" s="43"/>
      <c r="AC142" s="43"/>
      <c r="AD142" s="43"/>
      <c r="AE142" s="43"/>
      <c r="AF142" s="43"/>
      <c r="AG142" s="43"/>
    </row>
    <row r="143" spans="2:33" ht="15" customHeight="1" x14ac:dyDescent="0.3">
      <c r="B143" s="301"/>
      <c r="C143" s="303"/>
      <c r="D143" s="8"/>
      <c r="E143" s="8"/>
      <c r="F143" s="8"/>
      <c r="G143" s="8"/>
      <c r="H143" s="8"/>
      <c r="I143" s="1"/>
      <c r="J143" s="42"/>
      <c r="K143" s="1"/>
      <c r="L143" s="1"/>
      <c r="M143" s="42"/>
      <c r="N143" s="42"/>
      <c r="O143" s="1"/>
      <c r="P143" s="1"/>
      <c r="Q143" s="1"/>
      <c r="R143" s="296" t="s">
        <v>10</v>
      </c>
    </row>
    <row r="144" spans="2:33" x14ac:dyDescent="0.3">
      <c r="B144" s="1404" t="s">
        <v>343</v>
      </c>
      <c r="C144" s="1404" t="s">
        <v>37</v>
      </c>
      <c r="D144" s="1519" t="s">
        <v>914</v>
      </c>
      <c r="E144" s="1520"/>
      <c r="F144" s="1520"/>
      <c r="G144" s="1520"/>
      <c r="H144" s="1521"/>
      <c r="I144" s="1519" t="s">
        <v>918</v>
      </c>
      <c r="J144" s="1520"/>
      <c r="K144" s="1520"/>
      <c r="L144" s="1520"/>
      <c r="M144" s="1521"/>
      <c r="N144" s="1519" t="s">
        <v>915</v>
      </c>
      <c r="O144" s="1520"/>
      <c r="P144" s="1520"/>
      <c r="Q144" s="1520"/>
      <c r="R144" s="1521"/>
      <c r="S144" s="1519" t="s">
        <v>917</v>
      </c>
      <c r="T144" s="1520"/>
      <c r="U144" s="1520"/>
      <c r="V144" s="1520"/>
      <c r="W144" s="1521"/>
    </row>
    <row r="145" spans="2:23" x14ac:dyDescent="0.3">
      <c r="B145" s="1404"/>
      <c r="C145" s="1404"/>
      <c r="D145" s="1512" t="s">
        <v>21</v>
      </c>
      <c r="E145" s="1513"/>
      <c r="F145" s="1513"/>
      <c r="G145" s="1513"/>
      <c r="H145" s="1514"/>
      <c r="I145" s="1512" t="s">
        <v>21</v>
      </c>
      <c r="J145" s="1513"/>
      <c r="K145" s="1513"/>
      <c r="L145" s="1513"/>
      <c r="M145" s="1514"/>
      <c r="N145" s="1512" t="s">
        <v>21</v>
      </c>
      <c r="O145" s="1513"/>
      <c r="P145" s="1513"/>
      <c r="Q145" s="1513"/>
      <c r="R145" s="1514"/>
      <c r="S145" s="1515" t="s">
        <v>21</v>
      </c>
      <c r="T145" s="1516"/>
      <c r="U145" s="1516"/>
      <c r="V145" s="1516"/>
      <c r="W145" s="1516"/>
    </row>
    <row r="146" spans="2:23" ht="42" x14ac:dyDescent="0.3">
      <c r="B146" s="1404"/>
      <c r="C146" s="1404"/>
      <c r="D146" s="659" t="s">
        <v>267</v>
      </c>
      <c r="E146" s="659" t="s">
        <v>268</v>
      </c>
      <c r="F146" s="302" t="s">
        <v>274</v>
      </c>
      <c r="G146" s="657" t="s">
        <v>601</v>
      </c>
      <c r="H146" s="659" t="s">
        <v>270</v>
      </c>
      <c r="I146" s="659" t="s">
        <v>267</v>
      </c>
      <c r="J146" s="659" t="s">
        <v>268</v>
      </c>
      <c r="K146" s="302" t="s">
        <v>274</v>
      </c>
      <c r="L146" s="657" t="s">
        <v>601</v>
      </c>
      <c r="M146" s="659" t="s">
        <v>270</v>
      </c>
      <c r="N146" s="659" t="s">
        <v>267</v>
      </c>
      <c r="O146" s="659" t="s">
        <v>268</v>
      </c>
      <c r="P146" s="302" t="s">
        <v>274</v>
      </c>
      <c r="Q146" s="657" t="s">
        <v>601</v>
      </c>
      <c r="R146" s="659" t="s">
        <v>270</v>
      </c>
      <c r="S146" s="600" t="s">
        <v>267</v>
      </c>
      <c r="T146" s="600" t="s">
        <v>268</v>
      </c>
      <c r="U146" s="302" t="s">
        <v>274</v>
      </c>
      <c r="V146" s="597" t="s">
        <v>601</v>
      </c>
      <c r="W146" s="600" t="s">
        <v>270</v>
      </c>
    </row>
    <row r="147" spans="2:23" ht="28" x14ac:dyDescent="0.3">
      <c r="B147" s="297"/>
      <c r="C147" s="297"/>
      <c r="D147" s="297" t="s">
        <v>675</v>
      </c>
      <c r="E147" s="297" t="s">
        <v>676</v>
      </c>
      <c r="F147" s="297" t="s">
        <v>677</v>
      </c>
      <c r="G147" s="297" t="s">
        <v>678</v>
      </c>
      <c r="H147" s="297" t="s">
        <v>679</v>
      </c>
      <c r="I147" s="297" t="s">
        <v>680</v>
      </c>
      <c r="J147" s="297" t="s">
        <v>681</v>
      </c>
      <c r="K147" s="297" t="s">
        <v>682</v>
      </c>
      <c r="L147" s="297" t="s">
        <v>683</v>
      </c>
      <c r="M147" s="297" t="s">
        <v>684</v>
      </c>
      <c r="N147" s="297" t="s">
        <v>928</v>
      </c>
      <c r="O147" s="297" t="s">
        <v>929</v>
      </c>
      <c r="P147" s="297" t="s">
        <v>930</v>
      </c>
      <c r="Q147" s="297" t="s">
        <v>931</v>
      </c>
      <c r="R147" s="297" t="s">
        <v>932</v>
      </c>
      <c r="S147" s="297" t="s">
        <v>933</v>
      </c>
      <c r="T147" s="297" t="s">
        <v>934</v>
      </c>
      <c r="U147" s="297" t="s">
        <v>935</v>
      </c>
      <c r="V147" s="297" t="s">
        <v>936</v>
      </c>
      <c r="W147" s="297" t="s">
        <v>937</v>
      </c>
    </row>
    <row r="148" spans="2:23" x14ac:dyDescent="0.3">
      <c r="B148" s="96">
        <v>1</v>
      </c>
      <c r="C148" s="298" t="s">
        <v>860</v>
      </c>
      <c r="D148" s="485">
        <f t="shared" ref="D148:G164" si="81">D40-D95</f>
        <v>0</v>
      </c>
      <c r="E148" s="485">
        <f t="shared" si="81"/>
        <v>0</v>
      </c>
      <c r="F148" s="485">
        <f t="shared" si="81"/>
        <v>0</v>
      </c>
      <c r="G148" s="485">
        <f t="shared" si="81"/>
        <v>0</v>
      </c>
      <c r="H148" s="482">
        <f>D148+E148-F148-G148</f>
        <v>0</v>
      </c>
      <c r="I148" s="485">
        <f t="shared" ref="I148:L164" si="82">I40-I95</f>
        <v>0</v>
      </c>
      <c r="J148" s="485">
        <f t="shared" si="82"/>
        <v>0</v>
      </c>
      <c r="K148" s="485">
        <f t="shared" si="82"/>
        <v>0</v>
      </c>
      <c r="L148" s="485">
        <f t="shared" si="82"/>
        <v>0</v>
      </c>
      <c r="M148" s="482">
        <f>I148+J148-K148-L148</f>
        <v>0</v>
      </c>
      <c r="N148" s="485">
        <f t="shared" ref="N148:Q164" si="83">N40-N95</f>
        <v>0</v>
      </c>
      <c r="O148" s="485">
        <f t="shared" si="83"/>
        <v>0</v>
      </c>
      <c r="P148" s="485">
        <f t="shared" si="83"/>
        <v>0</v>
      </c>
      <c r="Q148" s="485">
        <f t="shared" si="83"/>
        <v>0</v>
      </c>
      <c r="R148" s="482">
        <f>N148+O148-P148-Q148</f>
        <v>0</v>
      </c>
      <c r="S148" s="485">
        <f t="shared" ref="S148:V164" si="84">S40-S95</f>
        <v>0</v>
      </c>
      <c r="T148" s="485">
        <f t="shared" si="84"/>
        <v>0</v>
      </c>
      <c r="U148" s="485">
        <f t="shared" si="84"/>
        <v>0</v>
      </c>
      <c r="V148" s="485">
        <f t="shared" si="84"/>
        <v>0</v>
      </c>
      <c r="W148" s="482">
        <f>S148+T148-U148-V148</f>
        <v>0</v>
      </c>
    </row>
    <row r="149" spans="2:23" x14ac:dyDescent="0.3">
      <c r="B149" s="96">
        <f>B148+1</f>
        <v>2</v>
      </c>
      <c r="C149" s="298" t="s">
        <v>255</v>
      </c>
      <c r="D149" s="485">
        <f t="shared" si="81"/>
        <v>5.8655903958934275</v>
      </c>
      <c r="E149" s="485">
        <f t="shared" si="81"/>
        <v>-0.44475405275903412</v>
      </c>
      <c r="F149" s="485">
        <f t="shared" si="81"/>
        <v>0</v>
      </c>
      <c r="G149" s="485">
        <f t="shared" si="81"/>
        <v>0</v>
      </c>
      <c r="H149" s="482">
        <f t="shared" ref="H149:H159" si="85">D149+E149-F149-G149</f>
        <v>5.4208363431343933</v>
      </c>
      <c r="I149" s="485">
        <f t="shared" si="82"/>
        <v>5.4208363431343898</v>
      </c>
      <c r="J149" s="485">
        <f t="shared" si="82"/>
        <v>-0.44475405275903296</v>
      </c>
      <c r="K149" s="485">
        <f t="shared" si="82"/>
        <v>0</v>
      </c>
      <c r="L149" s="485">
        <f t="shared" si="82"/>
        <v>0</v>
      </c>
      <c r="M149" s="482">
        <f t="shared" ref="M149:M159" si="86">I149+J149-K149-L149</f>
        <v>4.9760822903753565</v>
      </c>
      <c r="N149" s="485">
        <f t="shared" si="83"/>
        <v>4.9760822903753592</v>
      </c>
      <c r="O149" s="485">
        <f t="shared" si="83"/>
        <v>-0.44475405275903412</v>
      </c>
      <c r="P149" s="485">
        <f t="shared" si="83"/>
        <v>0</v>
      </c>
      <c r="Q149" s="485">
        <f t="shared" si="83"/>
        <v>0</v>
      </c>
      <c r="R149" s="482">
        <f t="shared" ref="R149:R164" si="87">N149+O149-P149-Q149</f>
        <v>4.5313282376163251</v>
      </c>
      <c r="S149" s="485">
        <f t="shared" si="84"/>
        <v>4.5313282376163286</v>
      </c>
      <c r="T149" s="485">
        <f t="shared" si="84"/>
        <v>-0.44475405275903768</v>
      </c>
      <c r="U149" s="485">
        <f t="shared" si="84"/>
        <v>0</v>
      </c>
      <c r="V149" s="485">
        <f t="shared" si="84"/>
        <v>0</v>
      </c>
      <c r="W149" s="482">
        <f t="shared" ref="W149:W164" si="88">S149+T149-U149-V149</f>
        <v>4.086574184857291</v>
      </c>
    </row>
    <row r="150" spans="2:23" ht="28" x14ac:dyDescent="0.3">
      <c r="B150" s="96">
        <f t="shared" ref="B150:B164" si="89">B149+1</f>
        <v>3</v>
      </c>
      <c r="C150" s="299" t="s">
        <v>861</v>
      </c>
      <c r="D150" s="485">
        <f t="shared" si="81"/>
        <v>0</v>
      </c>
      <c r="E150" s="485">
        <f t="shared" si="81"/>
        <v>0</v>
      </c>
      <c r="F150" s="485">
        <f t="shared" si="81"/>
        <v>0</v>
      </c>
      <c r="G150" s="485">
        <f t="shared" si="81"/>
        <v>0</v>
      </c>
      <c r="H150" s="482">
        <f t="shared" si="85"/>
        <v>0</v>
      </c>
      <c r="I150" s="485">
        <f t="shared" si="82"/>
        <v>0</v>
      </c>
      <c r="J150" s="485">
        <f t="shared" si="82"/>
        <v>0</v>
      </c>
      <c r="K150" s="485">
        <f t="shared" si="82"/>
        <v>0</v>
      </c>
      <c r="L150" s="485">
        <f t="shared" si="82"/>
        <v>0</v>
      </c>
      <c r="M150" s="482">
        <f t="shared" si="86"/>
        <v>0</v>
      </c>
      <c r="N150" s="485">
        <f t="shared" si="83"/>
        <v>0</v>
      </c>
      <c r="O150" s="485">
        <f t="shared" si="83"/>
        <v>0</v>
      </c>
      <c r="P150" s="485">
        <f t="shared" si="83"/>
        <v>0</v>
      </c>
      <c r="Q150" s="485">
        <f t="shared" si="83"/>
        <v>0</v>
      </c>
      <c r="R150" s="482">
        <f t="shared" si="87"/>
        <v>0</v>
      </c>
      <c r="S150" s="485">
        <f t="shared" si="84"/>
        <v>0</v>
      </c>
      <c r="T150" s="485">
        <f t="shared" si="84"/>
        <v>0</v>
      </c>
      <c r="U150" s="485">
        <f t="shared" si="84"/>
        <v>0</v>
      </c>
      <c r="V150" s="485">
        <f t="shared" si="84"/>
        <v>0</v>
      </c>
      <c r="W150" s="482">
        <f t="shared" si="88"/>
        <v>0</v>
      </c>
    </row>
    <row r="151" spans="2:23" x14ac:dyDescent="0.3">
      <c r="B151" s="96">
        <f t="shared" si="89"/>
        <v>4</v>
      </c>
      <c r="C151" s="299" t="s">
        <v>862</v>
      </c>
      <c r="D151" s="485">
        <f t="shared" si="81"/>
        <v>3.4722845063162264</v>
      </c>
      <c r="E151" s="485">
        <f t="shared" si="81"/>
        <v>-0.34134452550118527</v>
      </c>
      <c r="F151" s="485">
        <f t="shared" si="81"/>
        <v>0</v>
      </c>
      <c r="G151" s="485">
        <f t="shared" si="81"/>
        <v>0</v>
      </c>
      <c r="H151" s="482">
        <f t="shared" si="85"/>
        <v>3.1309399808150413</v>
      </c>
      <c r="I151" s="485">
        <f t="shared" si="82"/>
        <v>3.1309399808150413</v>
      </c>
      <c r="J151" s="485">
        <f t="shared" si="82"/>
        <v>-0.34134452550118527</v>
      </c>
      <c r="K151" s="485">
        <f t="shared" si="82"/>
        <v>0</v>
      </c>
      <c r="L151" s="485">
        <f t="shared" si="82"/>
        <v>0</v>
      </c>
      <c r="M151" s="482">
        <f t="shared" si="86"/>
        <v>2.7895954553138562</v>
      </c>
      <c r="N151" s="485">
        <f t="shared" si="83"/>
        <v>2.7895954553138562</v>
      </c>
      <c r="O151" s="485">
        <f t="shared" si="83"/>
        <v>-0.34134452550118527</v>
      </c>
      <c r="P151" s="485">
        <f t="shared" si="83"/>
        <v>0</v>
      </c>
      <c r="Q151" s="485">
        <f t="shared" si="83"/>
        <v>0</v>
      </c>
      <c r="R151" s="482">
        <f t="shared" si="87"/>
        <v>2.4482509298126711</v>
      </c>
      <c r="S151" s="485">
        <f t="shared" si="84"/>
        <v>2.4482509298126711</v>
      </c>
      <c r="T151" s="485">
        <f t="shared" si="84"/>
        <v>-0.34134452550118527</v>
      </c>
      <c r="U151" s="485">
        <f t="shared" si="84"/>
        <v>0</v>
      </c>
      <c r="V151" s="485">
        <f t="shared" si="84"/>
        <v>0</v>
      </c>
      <c r="W151" s="482">
        <f t="shared" si="88"/>
        <v>2.106906404311486</v>
      </c>
    </row>
    <row r="152" spans="2:23" x14ac:dyDescent="0.3">
      <c r="B152" s="96">
        <f t="shared" si="89"/>
        <v>5</v>
      </c>
      <c r="C152" s="299" t="s">
        <v>863</v>
      </c>
      <c r="D152" s="485">
        <f t="shared" si="81"/>
        <v>6.3533765427282471</v>
      </c>
      <c r="E152" s="485">
        <f t="shared" si="81"/>
        <v>-0.33580519161041428</v>
      </c>
      <c r="F152" s="485">
        <f t="shared" si="81"/>
        <v>0</v>
      </c>
      <c r="G152" s="485">
        <f t="shared" si="81"/>
        <v>0</v>
      </c>
      <c r="H152" s="482">
        <f t="shared" si="85"/>
        <v>6.0175713511178328</v>
      </c>
      <c r="I152" s="485">
        <f t="shared" si="82"/>
        <v>6.0175713511178337</v>
      </c>
      <c r="J152" s="485">
        <f t="shared" si="82"/>
        <v>-0.33580519161041428</v>
      </c>
      <c r="K152" s="485">
        <f t="shared" si="82"/>
        <v>0</v>
      </c>
      <c r="L152" s="485">
        <f t="shared" si="82"/>
        <v>0</v>
      </c>
      <c r="M152" s="482">
        <f t="shared" si="86"/>
        <v>5.6817661595074194</v>
      </c>
      <c r="N152" s="485">
        <f t="shared" si="83"/>
        <v>5.6817661595074194</v>
      </c>
      <c r="O152" s="485">
        <f t="shared" si="83"/>
        <v>-0.33580519161041428</v>
      </c>
      <c r="P152" s="485">
        <f t="shared" si="83"/>
        <v>0</v>
      </c>
      <c r="Q152" s="485">
        <f t="shared" si="83"/>
        <v>0</v>
      </c>
      <c r="R152" s="482">
        <f t="shared" si="87"/>
        <v>5.345960967897005</v>
      </c>
      <c r="S152" s="485">
        <f t="shared" si="84"/>
        <v>5.345960967897005</v>
      </c>
      <c r="T152" s="485">
        <f t="shared" si="84"/>
        <v>-0.33580519161041428</v>
      </c>
      <c r="U152" s="485">
        <f t="shared" si="84"/>
        <v>0</v>
      </c>
      <c r="V152" s="485">
        <f t="shared" si="84"/>
        <v>0</v>
      </c>
      <c r="W152" s="482">
        <f t="shared" si="88"/>
        <v>5.0101557762865907</v>
      </c>
    </row>
    <row r="153" spans="2:23" x14ac:dyDescent="0.3">
      <c r="B153" s="96">
        <f t="shared" si="89"/>
        <v>6</v>
      </c>
      <c r="C153" s="298" t="s">
        <v>254</v>
      </c>
      <c r="D153" s="485">
        <f t="shared" si="81"/>
        <v>92.169716610071745</v>
      </c>
      <c r="E153" s="485">
        <f t="shared" si="81"/>
        <v>-9.394180029383298</v>
      </c>
      <c r="F153" s="485">
        <f t="shared" si="81"/>
        <v>0</v>
      </c>
      <c r="G153" s="485">
        <f t="shared" si="81"/>
        <v>0</v>
      </c>
      <c r="H153" s="482">
        <f t="shared" si="85"/>
        <v>82.775536580688453</v>
      </c>
      <c r="I153" s="485">
        <f t="shared" si="82"/>
        <v>82.775536580688453</v>
      </c>
      <c r="J153" s="485">
        <f t="shared" si="82"/>
        <v>-9.394180029383298</v>
      </c>
      <c r="K153" s="485">
        <f t="shared" si="82"/>
        <v>0</v>
      </c>
      <c r="L153" s="485">
        <f t="shared" si="82"/>
        <v>0</v>
      </c>
      <c r="M153" s="482">
        <f t="shared" si="86"/>
        <v>73.38135655130516</v>
      </c>
      <c r="N153" s="485">
        <f t="shared" si="83"/>
        <v>73.38135655130516</v>
      </c>
      <c r="O153" s="485">
        <f t="shared" si="83"/>
        <v>-9.394180029383298</v>
      </c>
      <c r="P153" s="485">
        <f t="shared" si="83"/>
        <v>0</v>
      </c>
      <c r="Q153" s="485">
        <f t="shared" si="83"/>
        <v>0</v>
      </c>
      <c r="R153" s="482">
        <f t="shared" si="87"/>
        <v>63.98717652192186</v>
      </c>
      <c r="S153" s="485">
        <f t="shared" si="84"/>
        <v>63.987176521921867</v>
      </c>
      <c r="T153" s="485">
        <f t="shared" si="84"/>
        <v>-46.195168890514111</v>
      </c>
      <c r="U153" s="485">
        <f t="shared" si="84"/>
        <v>0</v>
      </c>
      <c r="V153" s="485">
        <f t="shared" si="84"/>
        <v>0</v>
      </c>
      <c r="W153" s="482">
        <f t="shared" si="88"/>
        <v>17.792007631407756</v>
      </c>
    </row>
    <row r="154" spans="2:23" x14ac:dyDescent="0.3">
      <c r="B154" s="96">
        <f t="shared" si="89"/>
        <v>7</v>
      </c>
      <c r="C154" s="298" t="s">
        <v>864</v>
      </c>
      <c r="D154" s="485">
        <f t="shared" si="81"/>
        <v>0</v>
      </c>
      <c r="E154" s="485">
        <f t="shared" si="81"/>
        <v>0</v>
      </c>
      <c r="F154" s="485">
        <f t="shared" si="81"/>
        <v>0</v>
      </c>
      <c r="G154" s="485">
        <f t="shared" si="81"/>
        <v>0</v>
      </c>
      <c r="H154" s="482">
        <f t="shared" si="85"/>
        <v>0</v>
      </c>
      <c r="I154" s="485">
        <f t="shared" si="82"/>
        <v>0</v>
      </c>
      <c r="J154" s="485">
        <f t="shared" si="82"/>
        <v>0</v>
      </c>
      <c r="K154" s="485">
        <f t="shared" si="82"/>
        <v>0</v>
      </c>
      <c r="L154" s="485">
        <f t="shared" si="82"/>
        <v>0</v>
      </c>
      <c r="M154" s="482">
        <f t="shared" si="86"/>
        <v>0</v>
      </c>
      <c r="N154" s="485">
        <f t="shared" si="83"/>
        <v>0</v>
      </c>
      <c r="O154" s="485">
        <f t="shared" si="83"/>
        <v>0</v>
      </c>
      <c r="P154" s="485">
        <f t="shared" si="83"/>
        <v>0</v>
      </c>
      <c r="Q154" s="485">
        <f t="shared" si="83"/>
        <v>0</v>
      </c>
      <c r="R154" s="482">
        <f t="shared" si="87"/>
        <v>0</v>
      </c>
      <c r="S154" s="485">
        <f t="shared" si="84"/>
        <v>0</v>
      </c>
      <c r="T154" s="485">
        <f t="shared" si="84"/>
        <v>0</v>
      </c>
      <c r="U154" s="485">
        <f t="shared" si="84"/>
        <v>0</v>
      </c>
      <c r="V154" s="485">
        <f t="shared" si="84"/>
        <v>0</v>
      </c>
      <c r="W154" s="482">
        <f t="shared" si="88"/>
        <v>0</v>
      </c>
    </row>
    <row r="155" spans="2:23" x14ac:dyDescent="0.3">
      <c r="B155" s="96">
        <f t="shared" si="89"/>
        <v>8</v>
      </c>
      <c r="C155" s="298" t="s">
        <v>865</v>
      </c>
      <c r="D155" s="485">
        <f t="shared" si="81"/>
        <v>0</v>
      </c>
      <c r="E155" s="485">
        <f t="shared" si="81"/>
        <v>0</v>
      </c>
      <c r="F155" s="485">
        <f t="shared" si="81"/>
        <v>0</v>
      </c>
      <c r="G155" s="485">
        <f t="shared" si="81"/>
        <v>0</v>
      </c>
      <c r="H155" s="482">
        <f t="shared" si="85"/>
        <v>0</v>
      </c>
      <c r="I155" s="485">
        <f t="shared" si="82"/>
        <v>0</v>
      </c>
      <c r="J155" s="485">
        <f t="shared" si="82"/>
        <v>0</v>
      </c>
      <c r="K155" s="485">
        <f t="shared" si="82"/>
        <v>0</v>
      </c>
      <c r="L155" s="485">
        <f t="shared" si="82"/>
        <v>0</v>
      </c>
      <c r="M155" s="482">
        <f t="shared" si="86"/>
        <v>0</v>
      </c>
      <c r="N155" s="485">
        <f t="shared" si="83"/>
        <v>0</v>
      </c>
      <c r="O155" s="485">
        <f t="shared" si="83"/>
        <v>0</v>
      </c>
      <c r="P155" s="485">
        <f t="shared" si="83"/>
        <v>0</v>
      </c>
      <c r="Q155" s="485">
        <f t="shared" si="83"/>
        <v>0</v>
      </c>
      <c r="R155" s="482">
        <f t="shared" si="87"/>
        <v>0</v>
      </c>
      <c r="S155" s="485">
        <f t="shared" si="84"/>
        <v>0</v>
      </c>
      <c r="T155" s="485">
        <f t="shared" si="84"/>
        <v>0</v>
      </c>
      <c r="U155" s="485">
        <f t="shared" si="84"/>
        <v>0</v>
      </c>
      <c r="V155" s="485">
        <f t="shared" si="84"/>
        <v>0</v>
      </c>
      <c r="W155" s="482">
        <f t="shared" si="88"/>
        <v>0</v>
      </c>
    </row>
    <row r="156" spans="2:23" x14ac:dyDescent="0.3">
      <c r="B156" s="96">
        <f t="shared" si="89"/>
        <v>9</v>
      </c>
      <c r="C156" s="298" t="s">
        <v>866</v>
      </c>
      <c r="D156" s="485">
        <f t="shared" si="81"/>
        <v>6.6618223564125445E-2</v>
      </c>
      <c r="E156" s="485">
        <f t="shared" si="81"/>
        <v>-3.3704816261412029E-3</v>
      </c>
      <c r="F156" s="485">
        <f t="shared" si="81"/>
        <v>0</v>
      </c>
      <c r="G156" s="485">
        <f t="shared" si="81"/>
        <v>0</v>
      </c>
      <c r="H156" s="482">
        <f t="shared" si="85"/>
        <v>6.3247741937984242E-2</v>
      </c>
      <c r="I156" s="485">
        <f t="shared" si="82"/>
        <v>6.3247741937984214E-2</v>
      </c>
      <c r="J156" s="485">
        <f t="shared" si="82"/>
        <v>-3.3704816261411938E-3</v>
      </c>
      <c r="K156" s="485">
        <f t="shared" si="82"/>
        <v>0</v>
      </c>
      <c r="L156" s="485">
        <f t="shared" si="82"/>
        <v>0</v>
      </c>
      <c r="M156" s="482">
        <f t="shared" si="86"/>
        <v>5.9877260311843018E-2</v>
      </c>
      <c r="N156" s="485">
        <f t="shared" si="83"/>
        <v>5.9877260311843039E-2</v>
      </c>
      <c r="O156" s="485">
        <f t="shared" si="83"/>
        <v>-3.3704816261412029E-3</v>
      </c>
      <c r="P156" s="485">
        <f t="shared" si="83"/>
        <v>0</v>
      </c>
      <c r="Q156" s="485">
        <f t="shared" si="83"/>
        <v>0</v>
      </c>
      <c r="R156" s="482">
        <f t="shared" si="87"/>
        <v>5.6506778685701836E-2</v>
      </c>
      <c r="S156" s="485">
        <f t="shared" si="84"/>
        <v>5.6506778685701864E-2</v>
      </c>
      <c r="T156" s="485">
        <f t="shared" si="84"/>
        <v>-3.3704816261412307E-3</v>
      </c>
      <c r="U156" s="485">
        <f t="shared" si="84"/>
        <v>0</v>
      </c>
      <c r="V156" s="485">
        <f t="shared" si="84"/>
        <v>0</v>
      </c>
      <c r="W156" s="482">
        <f t="shared" si="88"/>
        <v>5.3136297059560633E-2</v>
      </c>
    </row>
    <row r="157" spans="2:23" x14ac:dyDescent="0.3">
      <c r="B157" s="96">
        <f t="shared" si="89"/>
        <v>10</v>
      </c>
      <c r="C157" s="298" t="s">
        <v>258</v>
      </c>
      <c r="D157" s="485">
        <f t="shared" si="81"/>
        <v>1.1837526709639912</v>
      </c>
      <c r="E157" s="485">
        <f t="shared" si="81"/>
        <v>-0.19633096213673107</v>
      </c>
      <c r="F157" s="485">
        <f t="shared" si="81"/>
        <v>0</v>
      </c>
      <c r="G157" s="485">
        <f t="shared" si="81"/>
        <v>0</v>
      </c>
      <c r="H157" s="482">
        <f t="shared" si="85"/>
        <v>0.9874217088272601</v>
      </c>
      <c r="I157" s="485">
        <f t="shared" si="82"/>
        <v>0.98742170882726032</v>
      </c>
      <c r="J157" s="485">
        <f t="shared" si="82"/>
        <v>-0.19633096213673115</v>
      </c>
      <c r="K157" s="485">
        <f t="shared" si="82"/>
        <v>0</v>
      </c>
      <c r="L157" s="485">
        <f t="shared" si="82"/>
        <v>0</v>
      </c>
      <c r="M157" s="482">
        <f t="shared" si="86"/>
        <v>0.79109074669052915</v>
      </c>
      <c r="N157" s="485">
        <f t="shared" si="83"/>
        <v>0.79109074669052903</v>
      </c>
      <c r="O157" s="485">
        <f t="shared" si="83"/>
        <v>-0.19633096213673107</v>
      </c>
      <c r="P157" s="485">
        <f t="shared" si="83"/>
        <v>0</v>
      </c>
      <c r="Q157" s="485">
        <f t="shared" si="83"/>
        <v>0</v>
      </c>
      <c r="R157" s="482">
        <f t="shared" si="87"/>
        <v>0.59475978455379797</v>
      </c>
      <c r="S157" s="485">
        <f t="shared" si="84"/>
        <v>0.59475978455379774</v>
      </c>
      <c r="T157" s="485">
        <f t="shared" si="84"/>
        <v>-0.19633096213673085</v>
      </c>
      <c r="U157" s="485">
        <f t="shared" si="84"/>
        <v>0</v>
      </c>
      <c r="V157" s="485">
        <f t="shared" si="84"/>
        <v>0</v>
      </c>
      <c r="W157" s="482">
        <f t="shared" si="88"/>
        <v>0.3984288224170669</v>
      </c>
    </row>
    <row r="158" spans="2:23" x14ac:dyDescent="0.3">
      <c r="B158" s="96">
        <f t="shared" si="89"/>
        <v>11</v>
      </c>
      <c r="C158" s="298" t="s">
        <v>259</v>
      </c>
      <c r="D158" s="485">
        <f t="shared" si="81"/>
        <v>0.2533627105007592</v>
      </c>
      <c r="E158" s="485">
        <f t="shared" si="81"/>
        <v>-2.6160703055121415E-3</v>
      </c>
      <c r="F158" s="485">
        <f t="shared" si="81"/>
        <v>0</v>
      </c>
      <c r="G158" s="485">
        <f t="shared" si="81"/>
        <v>0</v>
      </c>
      <c r="H158" s="482">
        <f t="shared" si="85"/>
        <v>0.25074664019524706</v>
      </c>
      <c r="I158" s="485">
        <f t="shared" si="82"/>
        <v>0.25074664019524695</v>
      </c>
      <c r="J158" s="485">
        <f t="shared" si="82"/>
        <v>-2.6160703055121046E-3</v>
      </c>
      <c r="K158" s="485">
        <f t="shared" si="82"/>
        <v>0</v>
      </c>
      <c r="L158" s="485">
        <f t="shared" si="82"/>
        <v>0</v>
      </c>
      <c r="M158" s="482">
        <f t="shared" si="86"/>
        <v>0.24813056988973484</v>
      </c>
      <c r="N158" s="485">
        <f t="shared" si="83"/>
        <v>0.2481305698897347</v>
      </c>
      <c r="O158" s="485">
        <f t="shared" si="83"/>
        <v>-2.6160703055120305E-3</v>
      </c>
      <c r="P158" s="485">
        <f t="shared" si="83"/>
        <v>0</v>
      </c>
      <c r="Q158" s="485">
        <f t="shared" si="83"/>
        <v>0</v>
      </c>
      <c r="R158" s="482">
        <f t="shared" si="87"/>
        <v>0.24551449958422267</v>
      </c>
      <c r="S158" s="485">
        <f t="shared" si="84"/>
        <v>0.24551449958422245</v>
      </c>
      <c r="T158" s="485">
        <f t="shared" si="84"/>
        <v>-2.6160703055118084E-3</v>
      </c>
      <c r="U158" s="485">
        <f t="shared" si="84"/>
        <v>0</v>
      </c>
      <c r="V158" s="485">
        <f t="shared" si="84"/>
        <v>0</v>
      </c>
      <c r="W158" s="482">
        <f t="shared" si="88"/>
        <v>0.24289842927871064</v>
      </c>
    </row>
    <row r="159" spans="2:23" x14ac:dyDescent="0.3">
      <c r="B159" s="96">
        <f t="shared" si="89"/>
        <v>12</v>
      </c>
      <c r="C159" s="298" t="s">
        <v>260</v>
      </c>
      <c r="D159" s="485">
        <f t="shared" si="81"/>
        <v>0.9888711044704559</v>
      </c>
      <c r="E159" s="485">
        <f t="shared" si="81"/>
        <v>-0.16838496342868647</v>
      </c>
      <c r="F159" s="485">
        <f t="shared" si="81"/>
        <v>0</v>
      </c>
      <c r="G159" s="485">
        <f t="shared" si="81"/>
        <v>0</v>
      </c>
      <c r="H159" s="482">
        <f t="shared" si="85"/>
        <v>0.82048614104176942</v>
      </c>
      <c r="I159" s="485">
        <f t="shared" si="82"/>
        <v>0.8204861410417692</v>
      </c>
      <c r="J159" s="485">
        <f t="shared" si="82"/>
        <v>-0.16838496342868639</v>
      </c>
      <c r="K159" s="485">
        <f t="shared" si="82"/>
        <v>0</v>
      </c>
      <c r="L159" s="485">
        <f t="shared" si="82"/>
        <v>0</v>
      </c>
      <c r="M159" s="482">
        <f t="shared" si="86"/>
        <v>0.65210117761308284</v>
      </c>
      <c r="N159" s="485">
        <f t="shared" si="83"/>
        <v>0.65210117761308295</v>
      </c>
      <c r="O159" s="485">
        <f t="shared" si="83"/>
        <v>-0.16838496342868647</v>
      </c>
      <c r="P159" s="485">
        <f t="shared" si="83"/>
        <v>0</v>
      </c>
      <c r="Q159" s="485">
        <f t="shared" si="83"/>
        <v>0</v>
      </c>
      <c r="R159" s="482">
        <f t="shared" si="87"/>
        <v>0.48371621418439648</v>
      </c>
      <c r="S159" s="485">
        <f t="shared" si="84"/>
        <v>0.4837162141843967</v>
      </c>
      <c r="T159" s="485">
        <f t="shared" si="84"/>
        <v>-0.1683849634286867</v>
      </c>
      <c r="U159" s="485">
        <f t="shared" si="84"/>
        <v>0</v>
      </c>
      <c r="V159" s="485">
        <f t="shared" si="84"/>
        <v>0</v>
      </c>
      <c r="W159" s="482">
        <f t="shared" si="88"/>
        <v>0.31533125075571</v>
      </c>
    </row>
    <row r="160" spans="2:23" x14ac:dyDescent="0.3">
      <c r="B160" s="96">
        <f t="shared" si="89"/>
        <v>13</v>
      </c>
      <c r="C160" s="496" t="s">
        <v>874</v>
      </c>
      <c r="D160" s="485">
        <f t="shared" si="81"/>
        <v>0</v>
      </c>
      <c r="E160" s="485">
        <f t="shared" si="81"/>
        <v>0</v>
      </c>
      <c r="F160" s="485">
        <f t="shared" si="81"/>
        <v>0</v>
      </c>
      <c r="G160" s="485">
        <f t="shared" si="81"/>
        <v>0</v>
      </c>
      <c r="H160" s="482">
        <f t="shared" ref="H160:H164" si="90">D160+E160-F160-G160</f>
        <v>0</v>
      </c>
      <c r="I160" s="485">
        <f t="shared" si="82"/>
        <v>0</v>
      </c>
      <c r="J160" s="485">
        <f t="shared" si="82"/>
        <v>0</v>
      </c>
      <c r="K160" s="485">
        <f t="shared" si="82"/>
        <v>0</v>
      </c>
      <c r="L160" s="485">
        <f t="shared" si="82"/>
        <v>0</v>
      </c>
      <c r="M160" s="482">
        <f t="shared" ref="M160:M164" si="91">I160+J160-K160-L160</f>
        <v>0</v>
      </c>
      <c r="N160" s="485">
        <f t="shared" si="83"/>
        <v>0</v>
      </c>
      <c r="O160" s="485">
        <f t="shared" si="83"/>
        <v>0</v>
      </c>
      <c r="P160" s="485">
        <f t="shared" si="83"/>
        <v>0</v>
      </c>
      <c r="Q160" s="485">
        <f t="shared" si="83"/>
        <v>0</v>
      </c>
      <c r="R160" s="482">
        <f t="shared" si="87"/>
        <v>0</v>
      </c>
      <c r="S160" s="485">
        <f t="shared" si="84"/>
        <v>0</v>
      </c>
      <c r="T160" s="485">
        <f t="shared" si="84"/>
        <v>0</v>
      </c>
      <c r="U160" s="485">
        <f t="shared" si="84"/>
        <v>0</v>
      </c>
      <c r="V160" s="485">
        <f t="shared" si="84"/>
        <v>0</v>
      </c>
      <c r="W160" s="482">
        <f t="shared" si="88"/>
        <v>0</v>
      </c>
    </row>
    <row r="161" spans="2:23" x14ac:dyDescent="0.3">
      <c r="B161" s="96">
        <f t="shared" si="89"/>
        <v>14</v>
      </c>
      <c r="C161" s="496" t="s">
        <v>875</v>
      </c>
      <c r="D161" s="485">
        <f t="shared" si="81"/>
        <v>0</v>
      </c>
      <c r="E161" s="485">
        <f t="shared" si="81"/>
        <v>0</v>
      </c>
      <c r="F161" s="485">
        <f t="shared" si="81"/>
        <v>0</v>
      </c>
      <c r="G161" s="485">
        <f t="shared" si="81"/>
        <v>0</v>
      </c>
      <c r="H161" s="482">
        <f t="shared" si="90"/>
        <v>0</v>
      </c>
      <c r="I161" s="485">
        <f t="shared" si="82"/>
        <v>0</v>
      </c>
      <c r="J161" s="485">
        <f t="shared" si="82"/>
        <v>0</v>
      </c>
      <c r="K161" s="485">
        <f t="shared" si="82"/>
        <v>0</v>
      </c>
      <c r="L161" s="485">
        <f t="shared" si="82"/>
        <v>0</v>
      </c>
      <c r="M161" s="482">
        <f t="shared" si="91"/>
        <v>0</v>
      </c>
      <c r="N161" s="485">
        <f t="shared" si="83"/>
        <v>0</v>
      </c>
      <c r="O161" s="485">
        <f t="shared" si="83"/>
        <v>0</v>
      </c>
      <c r="P161" s="485">
        <f t="shared" si="83"/>
        <v>0</v>
      </c>
      <c r="Q161" s="485">
        <f t="shared" si="83"/>
        <v>0</v>
      </c>
      <c r="R161" s="482">
        <f t="shared" si="87"/>
        <v>0</v>
      </c>
      <c r="S161" s="485">
        <f t="shared" si="84"/>
        <v>0</v>
      </c>
      <c r="T161" s="485">
        <f t="shared" si="84"/>
        <v>0</v>
      </c>
      <c r="U161" s="485">
        <f t="shared" si="84"/>
        <v>0</v>
      </c>
      <c r="V161" s="485">
        <f t="shared" si="84"/>
        <v>0</v>
      </c>
      <c r="W161" s="482">
        <f t="shared" si="88"/>
        <v>0</v>
      </c>
    </row>
    <row r="162" spans="2:23" x14ac:dyDescent="0.3">
      <c r="B162" s="96">
        <f t="shared" si="89"/>
        <v>15</v>
      </c>
      <c r="C162" s="496" t="s">
        <v>876</v>
      </c>
      <c r="D162" s="485">
        <f t="shared" si="81"/>
        <v>0</v>
      </c>
      <c r="E162" s="485">
        <f t="shared" si="81"/>
        <v>0</v>
      </c>
      <c r="F162" s="485">
        <f t="shared" si="81"/>
        <v>0</v>
      </c>
      <c r="G162" s="485">
        <f t="shared" si="81"/>
        <v>0</v>
      </c>
      <c r="H162" s="482">
        <f t="shared" si="90"/>
        <v>0</v>
      </c>
      <c r="I162" s="485">
        <f t="shared" si="82"/>
        <v>0</v>
      </c>
      <c r="J162" s="485">
        <f t="shared" si="82"/>
        <v>0</v>
      </c>
      <c r="K162" s="485">
        <f t="shared" si="82"/>
        <v>0</v>
      </c>
      <c r="L162" s="485">
        <f t="shared" si="82"/>
        <v>0</v>
      </c>
      <c r="M162" s="482">
        <f t="shared" si="91"/>
        <v>0</v>
      </c>
      <c r="N162" s="485">
        <f t="shared" si="83"/>
        <v>0</v>
      </c>
      <c r="O162" s="485">
        <f t="shared" si="83"/>
        <v>0</v>
      </c>
      <c r="P162" s="485">
        <f t="shared" si="83"/>
        <v>0</v>
      </c>
      <c r="Q162" s="485">
        <f t="shared" si="83"/>
        <v>0</v>
      </c>
      <c r="R162" s="482">
        <f t="shared" si="87"/>
        <v>0</v>
      </c>
      <c r="S162" s="485">
        <f t="shared" si="84"/>
        <v>0</v>
      </c>
      <c r="T162" s="485">
        <f t="shared" si="84"/>
        <v>0</v>
      </c>
      <c r="U162" s="485">
        <f t="shared" si="84"/>
        <v>0</v>
      </c>
      <c r="V162" s="485">
        <f t="shared" si="84"/>
        <v>0</v>
      </c>
      <c r="W162" s="482">
        <f t="shared" si="88"/>
        <v>0</v>
      </c>
    </row>
    <row r="163" spans="2:23" x14ac:dyDescent="0.3">
      <c r="B163" s="96">
        <f t="shared" si="89"/>
        <v>16</v>
      </c>
      <c r="C163" s="496" t="s">
        <v>867</v>
      </c>
      <c r="D163" s="485">
        <f t="shared" si="81"/>
        <v>3.8854022973360287</v>
      </c>
      <c r="E163" s="485">
        <f t="shared" si="81"/>
        <v>-0.97135057433400718</v>
      </c>
      <c r="F163" s="485">
        <f t="shared" si="81"/>
        <v>0</v>
      </c>
      <c r="G163" s="485">
        <f t="shared" si="81"/>
        <v>0</v>
      </c>
      <c r="H163" s="482">
        <f t="shared" si="90"/>
        <v>2.9140517230020215</v>
      </c>
      <c r="I163" s="485">
        <f t="shared" si="82"/>
        <v>2.914051723002018</v>
      </c>
      <c r="J163" s="485">
        <f t="shared" si="82"/>
        <v>-0.97135057433400596</v>
      </c>
      <c r="K163" s="485">
        <f t="shared" si="82"/>
        <v>0</v>
      </c>
      <c r="L163" s="485">
        <f t="shared" si="82"/>
        <v>0</v>
      </c>
      <c r="M163" s="482">
        <f t="shared" si="91"/>
        <v>1.9427011486680121</v>
      </c>
      <c r="N163" s="485">
        <f t="shared" si="83"/>
        <v>1.9427011486680072</v>
      </c>
      <c r="O163" s="485">
        <f t="shared" si="83"/>
        <v>-0.97135057433400362</v>
      </c>
      <c r="P163" s="485">
        <f t="shared" si="83"/>
        <v>0</v>
      </c>
      <c r="Q163" s="485">
        <f t="shared" si="83"/>
        <v>0</v>
      </c>
      <c r="R163" s="482">
        <f t="shared" si="87"/>
        <v>0.97135057433400362</v>
      </c>
      <c r="S163" s="485">
        <f t="shared" si="84"/>
        <v>0.97135057433401073</v>
      </c>
      <c r="T163" s="485">
        <f t="shared" si="84"/>
        <v>-0.97135057433401073</v>
      </c>
      <c r="U163" s="485">
        <f t="shared" si="84"/>
        <v>0</v>
      </c>
      <c r="V163" s="485">
        <f t="shared" si="84"/>
        <v>0</v>
      </c>
      <c r="W163" s="482">
        <f t="shared" si="88"/>
        <v>0</v>
      </c>
    </row>
    <row r="164" spans="2:23" x14ac:dyDescent="0.3">
      <c r="B164" s="96">
        <f t="shared" si="89"/>
        <v>17</v>
      </c>
      <c r="C164" s="496" t="s">
        <v>877</v>
      </c>
      <c r="D164" s="485">
        <f t="shared" si="81"/>
        <v>-30.19725049213455</v>
      </c>
      <c r="E164" s="485">
        <f t="shared" si="81"/>
        <v>0</v>
      </c>
      <c r="F164" s="485">
        <f t="shared" si="81"/>
        <v>0</v>
      </c>
      <c r="G164" s="485">
        <f t="shared" si="81"/>
        <v>0</v>
      </c>
      <c r="H164" s="482">
        <f t="shared" si="90"/>
        <v>-30.19725049213455</v>
      </c>
      <c r="I164" s="485">
        <f t="shared" si="82"/>
        <v>-30.19725049213455</v>
      </c>
      <c r="J164" s="485">
        <f t="shared" si="82"/>
        <v>0</v>
      </c>
      <c r="K164" s="485">
        <f t="shared" si="82"/>
        <v>0</v>
      </c>
      <c r="L164" s="485">
        <f t="shared" si="82"/>
        <v>0</v>
      </c>
      <c r="M164" s="482">
        <f t="shared" si="91"/>
        <v>-30.19725049213455</v>
      </c>
      <c r="N164" s="485">
        <f t="shared" si="83"/>
        <v>-30.19725049213455</v>
      </c>
      <c r="O164" s="485">
        <f t="shared" si="83"/>
        <v>0</v>
      </c>
      <c r="P164" s="485">
        <f t="shared" si="83"/>
        <v>0</v>
      </c>
      <c r="Q164" s="485">
        <f t="shared" si="83"/>
        <v>0</v>
      </c>
      <c r="R164" s="482">
        <f t="shared" si="87"/>
        <v>-30.19725049213455</v>
      </c>
      <c r="S164" s="485">
        <f t="shared" si="84"/>
        <v>-30.19725049213455</v>
      </c>
      <c r="T164" s="485">
        <f t="shared" si="84"/>
        <v>0</v>
      </c>
      <c r="U164" s="485">
        <f t="shared" si="84"/>
        <v>0</v>
      </c>
      <c r="V164" s="485">
        <f t="shared" si="84"/>
        <v>0</v>
      </c>
      <c r="W164" s="482">
        <f t="shared" si="88"/>
        <v>-30.19725049213455</v>
      </c>
    </row>
    <row r="165" spans="2:23" ht="16" x14ac:dyDescent="0.3">
      <c r="B165" s="84"/>
      <c r="C165" s="99" t="s">
        <v>271</v>
      </c>
      <c r="D165" s="484">
        <f t="shared" ref="D165:M165" si="92">SUM(D148:D164)</f>
        <v>84.041724569710453</v>
      </c>
      <c r="E165" s="484">
        <f t="shared" si="92"/>
        <v>-11.85813685108501</v>
      </c>
      <c r="F165" s="484">
        <f t="shared" si="92"/>
        <v>0</v>
      </c>
      <c r="G165" s="484">
        <f t="shared" si="92"/>
        <v>0</v>
      </c>
      <c r="H165" s="484">
        <f t="shared" si="92"/>
        <v>72.183587718625432</v>
      </c>
      <c r="I165" s="484">
        <f t="shared" si="92"/>
        <v>72.183587718625432</v>
      </c>
      <c r="J165" s="484">
        <f t="shared" si="92"/>
        <v>-11.858136851085007</v>
      </c>
      <c r="K165" s="484">
        <f t="shared" si="92"/>
        <v>0</v>
      </c>
      <c r="L165" s="484">
        <f t="shared" si="92"/>
        <v>0</v>
      </c>
      <c r="M165" s="484">
        <f t="shared" si="92"/>
        <v>60.325450867540432</v>
      </c>
      <c r="N165" s="484">
        <f t="shared" ref="N165:W165" si="93">SUM(N148:N164)</f>
        <v>60.325450867540432</v>
      </c>
      <c r="O165" s="484">
        <f t="shared" si="93"/>
        <v>-11.858136851085007</v>
      </c>
      <c r="P165" s="484">
        <f t="shared" si="93"/>
        <v>0</v>
      </c>
      <c r="Q165" s="484">
        <f t="shared" si="93"/>
        <v>0</v>
      </c>
      <c r="R165" s="484">
        <f t="shared" si="93"/>
        <v>48.46731401645544</v>
      </c>
      <c r="S165" s="484">
        <f t="shared" si="93"/>
        <v>48.467314016455454</v>
      </c>
      <c r="T165" s="484">
        <f t="shared" si="93"/>
        <v>-48.659125712215825</v>
      </c>
      <c r="U165" s="484">
        <f t="shared" si="93"/>
        <v>0</v>
      </c>
      <c r="V165" s="484">
        <f t="shared" si="93"/>
        <v>0</v>
      </c>
      <c r="W165" s="484">
        <f t="shared" si="93"/>
        <v>-0.1918116957603786</v>
      </c>
    </row>
    <row r="166" spans="2:23" x14ac:dyDescent="0.3">
      <c r="B166" s="306"/>
      <c r="C166" s="77"/>
      <c r="D166" s="77"/>
      <c r="E166" s="77"/>
      <c r="F166" s="77"/>
    </row>
  </sheetData>
  <mergeCells count="61">
    <mergeCell ref="B144:B146"/>
    <mergeCell ref="C144:C146"/>
    <mergeCell ref="D92:H92"/>
    <mergeCell ref="D144:H144"/>
    <mergeCell ref="D145:H145"/>
    <mergeCell ref="D119:H119"/>
    <mergeCell ref="S119:W119"/>
    <mergeCell ref="I145:M145"/>
    <mergeCell ref="N91:R91"/>
    <mergeCell ref="S65:W65"/>
    <mergeCell ref="I92:M92"/>
    <mergeCell ref="N92:R92"/>
    <mergeCell ref="S118:W118"/>
    <mergeCell ref="I144:M144"/>
    <mergeCell ref="N144:R144"/>
    <mergeCell ref="N145:R145"/>
    <mergeCell ref="N119:R119"/>
    <mergeCell ref="I119:M119"/>
    <mergeCell ref="S91:W91"/>
    <mergeCell ref="S92:W92"/>
    <mergeCell ref="S144:W144"/>
    <mergeCell ref="S145:W145"/>
    <mergeCell ref="B33:G33"/>
    <mergeCell ref="D118:H118"/>
    <mergeCell ref="I64:M64"/>
    <mergeCell ref="N64:R64"/>
    <mergeCell ref="N118:R118"/>
    <mergeCell ref="B36:B38"/>
    <mergeCell ref="C36:C38"/>
    <mergeCell ref="I118:M118"/>
    <mergeCell ref="B118:B120"/>
    <mergeCell ref="C118:C120"/>
    <mergeCell ref="B91:B93"/>
    <mergeCell ref="C91:C93"/>
    <mergeCell ref="I91:M91"/>
    <mergeCell ref="D36:H36"/>
    <mergeCell ref="D37:H37"/>
    <mergeCell ref="D91:H91"/>
    <mergeCell ref="S11:W11"/>
    <mergeCell ref="I37:M37"/>
    <mergeCell ref="N37:R37"/>
    <mergeCell ref="I36:M36"/>
    <mergeCell ref="N36:R36"/>
    <mergeCell ref="S36:W36"/>
    <mergeCell ref="S37:W37"/>
    <mergeCell ref="S10:W10"/>
    <mergeCell ref="C64:C66"/>
    <mergeCell ref="D65:H65"/>
    <mergeCell ref="B10:B12"/>
    <mergeCell ref="C10:C12"/>
    <mergeCell ref="I10:M10"/>
    <mergeCell ref="N10:R10"/>
    <mergeCell ref="I11:M11"/>
    <mergeCell ref="N11:R11"/>
    <mergeCell ref="D10:H10"/>
    <mergeCell ref="D11:H11"/>
    <mergeCell ref="B64:B66"/>
    <mergeCell ref="D64:H64"/>
    <mergeCell ref="I65:M65"/>
    <mergeCell ref="N65:R65"/>
    <mergeCell ref="S64:W64"/>
  </mergeCells>
  <pageMargins left="0.27559055118110237" right="0.23622047244094491" top="0.23622047244094491" bottom="0.23622047244094491" header="0.23622047244094491" footer="0.23622047244094491"/>
  <pageSetup paperSize="9" scale="36" orientation="landscape" r:id="rId1"/>
  <headerFooter alignWithMargins="0">
    <oddHeader>&amp;F</oddHeader>
  </headerFooter>
  <rowBreaks count="2" manualBreakCount="2">
    <brk id="58" max="27" man="1"/>
    <brk id="114" max="27" man="1"/>
  </rowBreaks>
  <colBreaks count="1" manualBreakCount="1">
    <brk id="21" max="16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88"/>
  <sheetViews>
    <sheetView showGridLines="0" view="pageBreakPreview" topLeftCell="O34" zoomScale="70" zoomScaleNormal="68" zoomScaleSheetLayoutView="70" workbookViewId="0">
      <selection activeCell="AD62" sqref="AD62"/>
    </sheetView>
  </sheetViews>
  <sheetFormatPr defaultColWidth="9.08984375" defaultRowHeight="14" x14ac:dyDescent="0.3"/>
  <cols>
    <col min="1" max="1" width="4.08984375" style="1" customWidth="1"/>
    <col min="2" max="2" width="6.36328125" style="1" customWidth="1"/>
    <col min="3" max="3" width="36.08984375" style="1" customWidth="1"/>
    <col min="4" max="8" width="19.08984375" style="1" customWidth="1"/>
    <col min="9" max="28" width="18.36328125" style="1" customWidth="1"/>
    <col min="29" max="33" width="18.6328125" style="1" customWidth="1"/>
    <col min="34" max="16383" width="9.08984375" style="1"/>
    <col min="16384" max="16384" width="9.08984375" style="1" bestFit="1" customWidth="1"/>
  </cols>
  <sheetData>
    <row r="1" spans="1:29" x14ac:dyDescent="0.3">
      <c r="B1" s="658"/>
    </row>
    <row r="2" spans="1:29" x14ac:dyDescent="0.3">
      <c r="B2" s="658"/>
    </row>
    <row r="3" spans="1:29" x14ac:dyDescent="0.3">
      <c r="B3" s="658"/>
    </row>
    <row r="4" spans="1:29" x14ac:dyDescent="0.3">
      <c r="B4" s="8"/>
      <c r="N4" s="668"/>
      <c r="O4" s="668"/>
      <c r="P4" s="653" t="str">
        <f>Index!B2</f>
        <v xml:space="preserve">      Maharashtra State Power Generation Company Ltd.</v>
      </c>
      <c r="Q4" s="669"/>
      <c r="R4" s="668"/>
      <c r="S4" s="668"/>
      <c r="T4" s="668"/>
      <c r="U4" s="668"/>
      <c r="V4" s="668"/>
      <c r="W4" s="668"/>
      <c r="X4" s="668"/>
      <c r="Y4" s="668"/>
      <c r="Z4" s="668"/>
      <c r="AA4" s="668"/>
      <c r="AB4" s="668"/>
      <c r="AC4" s="668"/>
    </row>
    <row r="5" spans="1:29" x14ac:dyDescent="0.3">
      <c r="B5" s="8"/>
      <c r="N5" s="552"/>
      <c r="O5" s="552"/>
      <c r="P5" s="653" t="str">
        <f>Index!B3</f>
        <v>MYT Petition Formats for Koyna</v>
      </c>
      <c r="Q5" s="669"/>
      <c r="R5" s="552"/>
      <c r="S5" s="552"/>
      <c r="T5" s="552"/>
      <c r="U5" s="552"/>
      <c r="V5" s="552"/>
      <c r="W5" s="552"/>
      <c r="X5" s="552"/>
      <c r="Y5" s="552"/>
      <c r="Z5" s="552"/>
      <c r="AA5" s="552"/>
      <c r="AB5" s="552"/>
      <c r="AC5" s="668"/>
    </row>
    <row r="6" spans="1:29" x14ac:dyDescent="0.3">
      <c r="B6" s="668"/>
      <c r="N6" s="668"/>
      <c r="O6" s="8"/>
      <c r="P6" s="132" t="s">
        <v>971</v>
      </c>
      <c r="Q6" s="132"/>
      <c r="R6" s="8"/>
      <c r="S6" s="8"/>
      <c r="T6" s="668"/>
      <c r="U6" s="668"/>
      <c r="V6" s="668"/>
      <c r="W6" s="668"/>
      <c r="X6" s="668"/>
      <c r="Y6" s="668"/>
      <c r="Z6" s="668"/>
      <c r="AA6" s="668"/>
      <c r="AB6" s="668"/>
      <c r="AC6" s="668"/>
    </row>
    <row r="7" spans="1:29" x14ac:dyDescent="0.3">
      <c r="C7" s="8"/>
      <c r="D7" s="8"/>
      <c r="E7" s="8"/>
      <c r="F7" s="8"/>
      <c r="G7" s="8"/>
      <c r="H7" s="8"/>
      <c r="I7" s="8"/>
      <c r="J7" s="8"/>
      <c r="K7" s="8"/>
      <c r="L7" s="8"/>
      <c r="M7" s="8"/>
      <c r="O7" s="42"/>
      <c r="R7" s="42"/>
      <c r="S7" s="42"/>
    </row>
    <row r="8" spans="1:29" x14ac:dyDescent="0.3">
      <c r="A8" s="1" t="s">
        <v>265</v>
      </c>
      <c r="B8" s="658" t="s">
        <v>266</v>
      </c>
      <c r="C8" s="658"/>
      <c r="D8" s="658"/>
      <c r="E8" s="658"/>
      <c r="F8" s="658"/>
      <c r="G8" s="658"/>
      <c r="H8" s="658"/>
      <c r="I8" s="658"/>
      <c r="J8" s="658"/>
      <c r="K8" s="658"/>
      <c r="L8" s="658"/>
      <c r="M8" s="658"/>
      <c r="O8" s="42"/>
      <c r="R8" s="42"/>
      <c r="S8" s="42"/>
      <c r="W8" s="670"/>
    </row>
    <row r="9" spans="1:29" x14ac:dyDescent="0.3">
      <c r="B9" s="295"/>
      <c r="C9" s="8"/>
      <c r="D9" s="8"/>
      <c r="E9" s="8"/>
      <c r="F9" s="8"/>
      <c r="G9" s="8"/>
      <c r="H9" s="8"/>
      <c r="I9" s="8"/>
      <c r="J9" s="8"/>
      <c r="K9" s="8"/>
      <c r="L9" s="8"/>
      <c r="M9" s="8"/>
      <c r="O9" s="42"/>
      <c r="R9" s="42"/>
      <c r="S9" s="42"/>
      <c r="W9" s="670"/>
      <c r="AB9" s="296" t="s">
        <v>10</v>
      </c>
    </row>
    <row r="10" spans="1:29" x14ac:dyDescent="0.3">
      <c r="B10" s="658"/>
      <c r="C10" s="8"/>
      <c r="D10" s="8"/>
      <c r="E10" s="8"/>
      <c r="F10" s="8"/>
      <c r="G10" s="8"/>
      <c r="H10" s="8"/>
      <c r="I10" s="8"/>
      <c r="J10" s="8"/>
      <c r="K10" s="8"/>
      <c r="L10" s="8"/>
      <c r="M10" s="8"/>
      <c r="O10" s="42"/>
      <c r="R10" s="42"/>
      <c r="S10" s="42"/>
    </row>
    <row r="11" spans="1:29" ht="15.75" customHeight="1" x14ac:dyDescent="0.3">
      <c r="B11" s="658"/>
      <c r="C11" s="8"/>
      <c r="D11" s="8"/>
      <c r="E11" s="8"/>
      <c r="F11" s="8"/>
      <c r="G11" s="8"/>
      <c r="H11" s="8"/>
      <c r="I11" s="8"/>
      <c r="J11" s="8"/>
      <c r="K11" s="8"/>
      <c r="L11" s="8"/>
      <c r="M11" s="8"/>
      <c r="O11" s="42"/>
      <c r="R11" s="42"/>
      <c r="S11" s="42"/>
      <c r="AB11" s="296" t="s">
        <v>10</v>
      </c>
    </row>
    <row r="12" spans="1:29" ht="15.75" customHeight="1" x14ac:dyDescent="0.3">
      <c r="B12" s="1404" t="s">
        <v>343</v>
      </c>
      <c r="C12" s="1404" t="s">
        <v>37</v>
      </c>
      <c r="D12" s="1404" t="s">
        <v>913</v>
      </c>
      <c r="E12" s="1404"/>
      <c r="F12" s="1404"/>
      <c r="G12" s="1404"/>
      <c r="H12" s="1404"/>
      <c r="I12" s="1511" t="s">
        <v>914</v>
      </c>
      <c r="J12" s="1511"/>
      <c r="K12" s="1511"/>
      <c r="L12" s="1511"/>
      <c r="M12" s="1511"/>
      <c r="N12" s="1511" t="s">
        <v>918</v>
      </c>
      <c r="O12" s="1511"/>
      <c r="P12" s="1511"/>
      <c r="Q12" s="1511"/>
      <c r="R12" s="1511"/>
      <c r="S12" s="1511" t="s">
        <v>915</v>
      </c>
      <c r="T12" s="1511"/>
      <c r="U12" s="1511"/>
      <c r="V12" s="1511"/>
      <c r="W12" s="1511"/>
      <c r="X12" s="1511" t="s">
        <v>917</v>
      </c>
      <c r="Y12" s="1511"/>
      <c r="Z12" s="1511"/>
      <c r="AA12" s="1511"/>
      <c r="AB12" s="1511"/>
    </row>
    <row r="13" spans="1:29" x14ac:dyDescent="0.3">
      <c r="B13" s="1404"/>
      <c r="C13" s="1404"/>
      <c r="D13" s="1517" t="s">
        <v>21</v>
      </c>
      <c r="E13" s="1518"/>
      <c r="F13" s="1518"/>
      <c r="G13" s="1518"/>
      <c r="H13" s="1518"/>
      <c r="I13" s="1515" t="s">
        <v>21</v>
      </c>
      <c r="J13" s="1516"/>
      <c r="K13" s="1516"/>
      <c r="L13" s="1516"/>
      <c r="M13" s="1516"/>
      <c r="N13" s="1515" t="s">
        <v>21</v>
      </c>
      <c r="O13" s="1516"/>
      <c r="P13" s="1516"/>
      <c r="Q13" s="1516"/>
      <c r="R13" s="1516"/>
      <c r="S13" s="1515" t="s">
        <v>21</v>
      </c>
      <c r="T13" s="1516"/>
      <c r="U13" s="1516"/>
      <c r="V13" s="1516"/>
      <c r="W13" s="1516"/>
      <c r="X13" s="1515" t="s">
        <v>21</v>
      </c>
      <c r="Y13" s="1516"/>
      <c r="Z13" s="1516"/>
      <c r="AA13" s="1516"/>
      <c r="AB13" s="1516"/>
    </row>
    <row r="14" spans="1:29" s="131" customFormat="1" ht="42" x14ac:dyDescent="0.25">
      <c r="B14" s="1404"/>
      <c r="C14" s="1404"/>
      <c r="D14" s="657" t="s">
        <v>267</v>
      </c>
      <c r="E14" s="657" t="s">
        <v>268</v>
      </c>
      <c r="F14" s="657" t="s">
        <v>269</v>
      </c>
      <c r="G14" s="657" t="s">
        <v>601</v>
      </c>
      <c r="H14" s="657" t="s">
        <v>270</v>
      </c>
      <c r="I14" s="659" t="s">
        <v>267</v>
      </c>
      <c r="J14" s="659" t="s">
        <v>268</v>
      </c>
      <c r="K14" s="659" t="s">
        <v>269</v>
      </c>
      <c r="L14" s="657" t="s">
        <v>601</v>
      </c>
      <c r="M14" s="659" t="s">
        <v>270</v>
      </c>
      <c r="N14" s="659" t="s">
        <v>267</v>
      </c>
      <c r="O14" s="659" t="s">
        <v>268</v>
      </c>
      <c r="P14" s="659" t="s">
        <v>269</v>
      </c>
      <c r="Q14" s="657" t="s">
        <v>601</v>
      </c>
      <c r="R14" s="659" t="s">
        <v>270</v>
      </c>
      <c r="S14" s="659" t="s">
        <v>267</v>
      </c>
      <c r="T14" s="659" t="s">
        <v>268</v>
      </c>
      <c r="U14" s="659" t="s">
        <v>269</v>
      </c>
      <c r="V14" s="657" t="s">
        <v>601</v>
      </c>
      <c r="W14" s="659" t="s">
        <v>270</v>
      </c>
      <c r="X14" s="659" t="s">
        <v>267</v>
      </c>
      <c r="Y14" s="659" t="s">
        <v>268</v>
      </c>
      <c r="Z14" s="659" t="s">
        <v>269</v>
      </c>
      <c r="AA14" s="657" t="s">
        <v>601</v>
      </c>
      <c r="AB14" s="659" t="s">
        <v>270</v>
      </c>
    </row>
    <row r="15" spans="1:29" s="42" customFormat="1" x14ac:dyDescent="0.3">
      <c r="B15" s="297"/>
      <c r="C15" s="297"/>
      <c r="D15" s="297" t="s">
        <v>81</v>
      </c>
      <c r="E15" s="297" t="s">
        <v>82</v>
      </c>
      <c r="F15" s="297" t="s">
        <v>472</v>
      </c>
      <c r="G15" s="297" t="s">
        <v>397</v>
      </c>
      <c r="H15" s="297" t="s">
        <v>602</v>
      </c>
      <c r="I15" s="297" t="s">
        <v>414</v>
      </c>
      <c r="J15" s="297" t="s">
        <v>522</v>
      </c>
      <c r="K15" s="297" t="s">
        <v>415</v>
      </c>
      <c r="L15" s="297" t="s">
        <v>416</v>
      </c>
      <c r="M15" s="297" t="s">
        <v>669</v>
      </c>
      <c r="N15" s="297" t="s">
        <v>603</v>
      </c>
      <c r="O15" s="297" t="s">
        <v>670</v>
      </c>
      <c r="P15" s="297" t="s">
        <v>604</v>
      </c>
      <c r="Q15" s="297" t="s">
        <v>605</v>
      </c>
      <c r="R15" s="297" t="s">
        <v>671</v>
      </c>
      <c r="S15" s="297" t="s">
        <v>606</v>
      </c>
      <c r="T15" s="297" t="s">
        <v>607</v>
      </c>
      <c r="U15" s="297" t="s">
        <v>672</v>
      </c>
      <c r="V15" s="297" t="s">
        <v>608</v>
      </c>
      <c r="W15" s="297" t="s">
        <v>972</v>
      </c>
      <c r="X15" s="297" t="s">
        <v>609</v>
      </c>
      <c r="Y15" s="297" t="s">
        <v>610</v>
      </c>
      <c r="Z15" s="297" t="s">
        <v>611</v>
      </c>
      <c r="AA15" s="297" t="s">
        <v>673</v>
      </c>
      <c r="AB15" s="297" t="s">
        <v>674</v>
      </c>
    </row>
    <row r="16" spans="1:29" s="42" customFormat="1" x14ac:dyDescent="0.3">
      <c r="B16" s="491">
        <v>1</v>
      </c>
      <c r="C16" s="496" t="s">
        <v>860</v>
      </c>
      <c r="D16" s="892">
        <v>0</v>
      </c>
      <c r="E16" s="892">
        <v>0</v>
      </c>
      <c r="F16" s="892">
        <v>0</v>
      </c>
      <c r="G16" s="671"/>
      <c r="H16" s="497">
        <f>D16+E16-F16-G16</f>
        <v>0</v>
      </c>
      <c r="I16" s="493">
        <f>H16</f>
        <v>0</v>
      </c>
      <c r="J16" s="892">
        <v>0</v>
      </c>
      <c r="K16" s="892">
        <v>0</v>
      </c>
      <c r="L16" s="671"/>
      <c r="M16" s="493">
        <f>I16+J16-K16-L16</f>
        <v>0</v>
      </c>
      <c r="N16" s="672">
        <f>M16</f>
        <v>0</v>
      </c>
      <c r="O16" s="892">
        <v>0</v>
      </c>
      <c r="P16" s="892">
        <v>0</v>
      </c>
      <c r="Q16" s="671"/>
      <c r="R16" s="673">
        <f>N16+O16-P16-Q16</f>
        <v>0</v>
      </c>
      <c r="S16" s="673">
        <f>R16</f>
        <v>0</v>
      </c>
      <c r="T16" s="892">
        <v>0</v>
      </c>
      <c r="U16" s="892">
        <v>0</v>
      </c>
      <c r="V16" s="671"/>
      <c r="W16" s="673">
        <f>S16+T16-U16-V16</f>
        <v>0</v>
      </c>
      <c r="X16" s="673">
        <f>W16</f>
        <v>0</v>
      </c>
      <c r="Y16" s="894">
        <v>0</v>
      </c>
      <c r="Z16" s="894">
        <v>0</v>
      </c>
      <c r="AA16" s="671"/>
      <c r="AB16" s="673">
        <f>X16+Y16-Z16-AA16</f>
        <v>0</v>
      </c>
    </row>
    <row r="17" spans="2:28" s="42" customFormat="1" x14ac:dyDescent="0.3">
      <c r="B17" s="491">
        <f>B16+1</f>
        <v>2</v>
      </c>
      <c r="C17" s="496" t="s">
        <v>255</v>
      </c>
      <c r="D17" s="892">
        <v>0</v>
      </c>
      <c r="E17" s="892">
        <v>0</v>
      </c>
      <c r="F17" s="892">
        <v>0</v>
      </c>
      <c r="G17" s="671"/>
      <c r="H17" s="497">
        <f t="shared" ref="H17:H32" si="0">D17+E17-F17-G17</f>
        <v>0</v>
      </c>
      <c r="I17" s="493">
        <f t="shared" ref="I17:I32" si="1">H17</f>
        <v>0</v>
      </c>
      <c r="J17" s="892">
        <v>0</v>
      </c>
      <c r="K17" s="892">
        <v>0</v>
      </c>
      <c r="L17" s="671"/>
      <c r="M17" s="493">
        <f t="shared" ref="M17:M32" si="2">I17+J17-K17-L17</f>
        <v>0</v>
      </c>
      <c r="N17" s="672">
        <f t="shared" ref="N17:N32" si="3">M17</f>
        <v>0</v>
      </c>
      <c r="O17" s="892">
        <v>0</v>
      </c>
      <c r="P17" s="892">
        <v>0</v>
      </c>
      <c r="Q17" s="671"/>
      <c r="R17" s="673">
        <f t="shared" ref="R17:R32" si="4">N17+O17-P17-Q17</f>
        <v>0</v>
      </c>
      <c r="S17" s="673">
        <f t="shared" ref="S17:S32" si="5">R17</f>
        <v>0</v>
      </c>
      <c r="T17" s="892">
        <v>0</v>
      </c>
      <c r="U17" s="892">
        <v>0</v>
      </c>
      <c r="V17" s="671"/>
      <c r="W17" s="673">
        <f t="shared" ref="W17:W32" si="6">S17+T17-U17-V17</f>
        <v>0</v>
      </c>
      <c r="X17" s="673">
        <f t="shared" ref="X17:X32" si="7">W17</f>
        <v>0</v>
      </c>
      <c r="Y17" s="894">
        <v>0</v>
      </c>
      <c r="Z17" s="894">
        <v>0</v>
      </c>
      <c r="AA17" s="671"/>
      <c r="AB17" s="673">
        <f t="shared" ref="AB17:AB32" si="8">X17+Y17-Z17-AA17</f>
        <v>0</v>
      </c>
    </row>
    <row r="18" spans="2:28" x14ac:dyDescent="0.3">
      <c r="B18" s="491">
        <f t="shared" ref="B18:B32" si="9">B17+1</f>
        <v>3</v>
      </c>
      <c r="C18" s="496" t="s">
        <v>861</v>
      </c>
      <c r="D18" s="895">
        <v>0</v>
      </c>
      <c r="E18" s="895">
        <v>0</v>
      </c>
      <c r="F18" s="895">
        <v>0</v>
      </c>
      <c r="G18" s="674"/>
      <c r="H18" s="497">
        <f t="shared" si="0"/>
        <v>0</v>
      </c>
      <c r="I18" s="493">
        <f t="shared" si="1"/>
        <v>0</v>
      </c>
      <c r="J18" s="895">
        <v>0</v>
      </c>
      <c r="K18" s="895">
        <v>0</v>
      </c>
      <c r="L18" s="674"/>
      <c r="M18" s="493">
        <f t="shared" si="2"/>
        <v>0</v>
      </c>
      <c r="N18" s="672">
        <f t="shared" si="3"/>
        <v>0</v>
      </c>
      <c r="O18" s="895">
        <v>0</v>
      </c>
      <c r="P18" s="895">
        <v>0</v>
      </c>
      <c r="Q18" s="674"/>
      <c r="R18" s="673">
        <f t="shared" si="4"/>
        <v>0</v>
      </c>
      <c r="S18" s="673">
        <f t="shared" si="5"/>
        <v>0</v>
      </c>
      <c r="T18" s="895">
        <v>0</v>
      </c>
      <c r="U18" s="895">
        <v>0</v>
      </c>
      <c r="V18" s="674"/>
      <c r="W18" s="673">
        <f t="shared" si="6"/>
        <v>0</v>
      </c>
      <c r="X18" s="673">
        <f t="shared" si="7"/>
        <v>0</v>
      </c>
      <c r="Y18" s="896">
        <v>0</v>
      </c>
      <c r="Z18" s="896">
        <v>0</v>
      </c>
      <c r="AA18" s="674"/>
      <c r="AB18" s="673">
        <f t="shared" si="8"/>
        <v>0</v>
      </c>
    </row>
    <row r="19" spans="2:28" x14ac:dyDescent="0.3">
      <c r="B19" s="491">
        <f t="shared" si="9"/>
        <v>4</v>
      </c>
      <c r="C19" s="496" t="s">
        <v>862</v>
      </c>
      <c r="D19" s="892">
        <v>0</v>
      </c>
      <c r="E19" s="892">
        <v>0</v>
      </c>
      <c r="F19" s="892">
        <v>0</v>
      </c>
      <c r="G19" s="671"/>
      <c r="H19" s="497">
        <f t="shared" si="0"/>
        <v>0</v>
      </c>
      <c r="I19" s="493">
        <f t="shared" si="1"/>
        <v>0</v>
      </c>
      <c r="J19" s="892">
        <v>0</v>
      </c>
      <c r="K19" s="892">
        <v>0</v>
      </c>
      <c r="L19" s="671"/>
      <c r="M19" s="493">
        <f t="shared" si="2"/>
        <v>0</v>
      </c>
      <c r="N19" s="672">
        <f t="shared" si="3"/>
        <v>0</v>
      </c>
      <c r="O19" s="892">
        <v>0</v>
      </c>
      <c r="P19" s="892">
        <v>0</v>
      </c>
      <c r="Q19" s="671"/>
      <c r="R19" s="673">
        <f t="shared" si="4"/>
        <v>0</v>
      </c>
      <c r="S19" s="673">
        <f t="shared" si="5"/>
        <v>0</v>
      </c>
      <c r="T19" s="892">
        <v>0</v>
      </c>
      <c r="U19" s="892">
        <v>0</v>
      </c>
      <c r="V19" s="671"/>
      <c r="W19" s="673">
        <f t="shared" si="6"/>
        <v>0</v>
      </c>
      <c r="X19" s="673">
        <f t="shared" si="7"/>
        <v>0</v>
      </c>
      <c r="Y19" s="894">
        <v>0</v>
      </c>
      <c r="Z19" s="894">
        <v>0</v>
      </c>
      <c r="AA19" s="671"/>
      <c r="AB19" s="673">
        <f t="shared" si="8"/>
        <v>0</v>
      </c>
    </row>
    <row r="20" spans="2:28" x14ac:dyDescent="0.3">
      <c r="B20" s="491">
        <f t="shared" si="9"/>
        <v>5</v>
      </c>
      <c r="C20" s="496" t="s">
        <v>863</v>
      </c>
      <c r="D20" s="892">
        <v>0</v>
      </c>
      <c r="E20" s="892">
        <v>0</v>
      </c>
      <c r="F20" s="892">
        <v>0</v>
      </c>
      <c r="G20" s="671"/>
      <c r="H20" s="497">
        <f t="shared" si="0"/>
        <v>0</v>
      </c>
      <c r="I20" s="493">
        <f t="shared" si="1"/>
        <v>0</v>
      </c>
      <c r="J20" s="892">
        <v>0</v>
      </c>
      <c r="K20" s="892">
        <v>0</v>
      </c>
      <c r="L20" s="671"/>
      <c r="M20" s="493">
        <f t="shared" si="2"/>
        <v>0</v>
      </c>
      <c r="N20" s="672">
        <f t="shared" si="3"/>
        <v>0</v>
      </c>
      <c r="O20" s="892">
        <v>0</v>
      </c>
      <c r="P20" s="892">
        <v>0</v>
      </c>
      <c r="Q20" s="671"/>
      <c r="R20" s="673">
        <f t="shared" si="4"/>
        <v>0</v>
      </c>
      <c r="S20" s="673">
        <f t="shared" si="5"/>
        <v>0</v>
      </c>
      <c r="T20" s="892">
        <v>0</v>
      </c>
      <c r="U20" s="892">
        <v>0</v>
      </c>
      <c r="V20" s="671"/>
      <c r="W20" s="673">
        <f t="shared" si="6"/>
        <v>0</v>
      </c>
      <c r="X20" s="673">
        <f t="shared" si="7"/>
        <v>0</v>
      </c>
      <c r="Y20" s="894">
        <v>0</v>
      </c>
      <c r="Z20" s="894">
        <v>0</v>
      </c>
      <c r="AA20" s="671"/>
      <c r="AB20" s="673">
        <f t="shared" si="8"/>
        <v>0</v>
      </c>
    </row>
    <row r="21" spans="2:28" x14ac:dyDescent="0.3">
      <c r="B21" s="491">
        <f t="shared" si="9"/>
        <v>6</v>
      </c>
      <c r="C21" s="496" t="s">
        <v>254</v>
      </c>
      <c r="D21" s="892">
        <v>0</v>
      </c>
      <c r="E21" s="892">
        <v>14.166666666666666</v>
      </c>
      <c r="F21" s="892">
        <v>0</v>
      </c>
      <c r="G21" s="671"/>
      <c r="H21" s="497">
        <f t="shared" si="0"/>
        <v>14.166666666666666</v>
      </c>
      <c r="I21" s="493">
        <f t="shared" si="1"/>
        <v>14.166666666666666</v>
      </c>
      <c r="J21" s="892">
        <v>32.645000000000003</v>
      </c>
      <c r="K21" s="892">
        <v>0</v>
      </c>
      <c r="L21" s="671"/>
      <c r="M21" s="493">
        <f t="shared" si="2"/>
        <v>46.811666666666667</v>
      </c>
      <c r="N21" s="672">
        <f t="shared" si="3"/>
        <v>46.811666666666667</v>
      </c>
      <c r="O21" s="892">
        <v>38.75</v>
      </c>
      <c r="P21" s="892">
        <v>0</v>
      </c>
      <c r="Q21" s="671"/>
      <c r="R21" s="673">
        <f t="shared" si="4"/>
        <v>85.561666666666667</v>
      </c>
      <c r="S21" s="673">
        <f t="shared" si="5"/>
        <v>85.561666666666667</v>
      </c>
      <c r="T21" s="892">
        <v>37.333333333333329</v>
      </c>
      <c r="U21" s="892">
        <v>0</v>
      </c>
      <c r="V21" s="671"/>
      <c r="W21" s="673">
        <f t="shared" si="6"/>
        <v>122.895</v>
      </c>
      <c r="X21" s="673">
        <f t="shared" si="7"/>
        <v>122.895</v>
      </c>
      <c r="Y21" s="894">
        <v>55.43</v>
      </c>
      <c r="Z21" s="894">
        <v>0</v>
      </c>
      <c r="AA21" s="671"/>
      <c r="AB21" s="673">
        <f t="shared" si="8"/>
        <v>178.32499999999999</v>
      </c>
    </row>
    <row r="22" spans="2:28" x14ac:dyDescent="0.3">
      <c r="B22" s="491">
        <f t="shared" si="9"/>
        <v>7</v>
      </c>
      <c r="C22" s="496" t="s">
        <v>864</v>
      </c>
      <c r="D22" s="892">
        <v>0</v>
      </c>
      <c r="E22" s="892">
        <v>0</v>
      </c>
      <c r="F22" s="892">
        <v>0</v>
      </c>
      <c r="G22" s="675"/>
      <c r="H22" s="497">
        <f t="shared" si="0"/>
        <v>0</v>
      </c>
      <c r="I22" s="493">
        <f t="shared" si="1"/>
        <v>0</v>
      </c>
      <c r="J22" s="892">
        <v>0</v>
      </c>
      <c r="K22" s="892">
        <v>0</v>
      </c>
      <c r="L22" s="675"/>
      <c r="M22" s="493">
        <f t="shared" si="2"/>
        <v>0</v>
      </c>
      <c r="N22" s="672">
        <f t="shared" si="3"/>
        <v>0</v>
      </c>
      <c r="O22" s="892">
        <v>0</v>
      </c>
      <c r="P22" s="892">
        <v>0</v>
      </c>
      <c r="Q22" s="675"/>
      <c r="R22" s="673">
        <f t="shared" si="4"/>
        <v>0</v>
      </c>
      <c r="S22" s="673">
        <f t="shared" si="5"/>
        <v>0</v>
      </c>
      <c r="T22" s="892">
        <v>0</v>
      </c>
      <c r="U22" s="892">
        <v>0</v>
      </c>
      <c r="V22" s="675"/>
      <c r="W22" s="673">
        <f t="shared" si="6"/>
        <v>0</v>
      </c>
      <c r="X22" s="673">
        <f t="shared" si="7"/>
        <v>0</v>
      </c>
      <c r="Y22" s="894">
        <v>0</v>
      </c>
      <c r="Z22" s="894">
        <v>0</v>
      </c>
      <c r="AA22" s="675"/>
      <c r="AB22" s="673">
        <f t="shared" si="8"/>
        <v>0</v>
      </c>
    </row>
    <row r="23" spans="2:28" x14ac:dyDescent="0.3">
      <c r="B23" s="491">
        <f t="shared" si="9"/>
        <v>8</v>
      </c>
      <c r="C23" s="496" t="s">
        <v>865</v>
      </c>
      <c r="D23" s="892">
        <v>0</v>
      </c>
      <c r="E23" s="892">
        <v>0</v>
      </c>
      <c r="F23" s="892">
        <v>0</v>
      </c>
      <c r="G23" s="675"/>
      <c r="H23" s="497">
        <f t="shared" si="0"/>
        <v>0</v>
      </c>
      <c r="I23" s="493">
        <f t="shared" si="1"/>
        <v>0</v>
      </c>
      <c r="J23" s="892">
        <v>0</v>
      </c>
      <c r="K23" s="892">
        <v>0</v>
      </c>
      <c r="L23" s="675"/>
      <c r="M23" s="493">
        <f t="shared" si="2"/>
        <v>0</v>
      </c>
      <c r="N23" s="672">
        <f t="shared" si="3"/>
        <v>0</v>
      </c>
      <c r="O23" s="892">
        <v>0</v>
      </c>
      <c r="P23" s="892">
        <v>0</v>
      </c>
      <c r="Q23" s="675"/>
      <c r="R23" s="673">
        <f t="shared" si="4"/>
        <v>0</v>
      </c>
      <c r="S23" s="673">
        <f t="shared" si="5"/>
        <v>0</v>
      </c>
      <c r="T23" s="892">
        <v>0</v>
      </c>
      <c r="U23" s="892">
        <v>0</v>
      </c>
      <c r="V23" s="675"/>
      <c r="W23" s="673">
        <f t="shared" si="6"/>
        <v>0</v>
      </c>
      <c r="X23" s="673">
        <f t="shared" si="7"/>
        <v>0</v>
      </c>
      <c r="Y23" s="894">
        <v>0</v>
      </c>
      <c r="Z23" s="894">
        <v>0</v>
      </c>
      <c r="AA23" s="675"/>
      <c r="AB23" s="673">
        <f t="shared" si="8"/>
        <v>0</v>
      </c>
    </row>
    <row r="24" spans="2:28" x14ac:dyDescent="0.3">
      <c r="B24" s="491">
        <f t="shared" si="9"/>
        <v>9</v>
      </c>
      <c r="C24" s="496" t="s">
        <v>866</v>
      </c>
      <c r="D24" s="892">
        <v>0</v>
      </c>
      <c r="E24" s="892">
        <v>0</v>
      </c>
      <c r="F24" s="892">
        <v>0</v>
      </c>
      <c r="G24" s="675"/>
      <c r="H24" s="497">
        <f t="shared" si="0"/>
        <v>0</v>
      </c>
      <c r="I24" s="493">
        <f t="shared" si="1"/>
        <v>0</v>
      </c>
      <c r="J24" s="892">
        <v>0</v>
      </c>
      <c r="K24" s="892">
        <v>0</v>
      </c>
      <c r="L24" s="675"/>
      <c r="M24" s="493">
        <f t="shared" si="2"/>
        <v>0</v>
      </c>
      <c r="N24" s="672">
        <f t="shared" si="3"/>
        <v>0</v>
      </c>
      <c r="O24" s="892">
        <v>0</v>
      </c>
      <c r="P24" s="892">
        <v>0</v>
      </c>
      <c r="Q24" s="675"/>
      <c r="R24" s="673">
        <f t="shared" si="4"/>
        <v>0</v>
      </c>
      <c r="S24" s="673">
        <f t="shared" si="5"/>
        <v>0</v>
      </c>
      <c r="T24" s="892">
        <v>0</v>
      </c>
      <c r="U24" s="892">
        <v>0</v>
      </c>
      <c r="V24" s="675"/>
      <c r="W24" s="673">
        <f t="shared" si="6"/>
        <v>0</v>
      </c>
      <c r="X24" s="673">
        <f t="shared" si="7"/>
        <v>0</v>
      </c>
      <c r="Y24" s="894">
        <v>0</v>
      </c>
      <c r="Z24" s="894">
        <v>0</v>
      </c>
      <c r="AA24" s="675"/>
      <c r="AB24" s="673">
        <f t="shared" si="8"/>
        <v>0</v>
      </c>
    </row>
    <row r="25" spans="2:28" x14ac:dyDescent="0.3">
      <c r="B25" s="491">
        <f t="shared" si="9"/>
        <v>10</v>
      </c>
      <c r="C25" s="496" t="s">
        <v>258</v>
      </c>
      <c r="D25" s="892">
        <v>0</v>
      </c>
      <c r="E25" s="892">
        <v>0</v>
      </c>
      <c r="F25" s="892">
        <v>0</v>
      </c>
      <c r="G25" s="675"/>
      <c r="H25" s="497">
        <f t="shared" si="0"/>
        <v>0</v>
      </c>
      <c r="I25" s="493">
        <f t="shared" si="1"/>
        <v>0</v>
      </c>
      <c r="J25" s="892">
        <v>0</v>
      </c>
      <c r="K25" s="892">
        <v>0</v>
      </c>
      <c r="L25" s="675"/>
      <c r="M25" s="493">
        <f t="shared" si="2"/>
        <v>0</v>
      </c>
      <c r="N25" s="672">
        <f t="shared" si="3"/>
        <v>0</v>
      </c>
      <c r="O25" s="892">
        <v>0</v>
      </c>
      <c r="P25" s="892">
        <v>0</v>
      </c>
      <c r="Q25" s="675"/>
      <c r="R25" s="673">
        <f t="shared" si="4"/>
        <v>0</v>
      </c>
      <c r="S25" s="673">
        <f t="shared" si="5"/>
        <v>0</v>
      </c>
      <c r="T25" s="892">
        <v>0</v>
      </c>
      <c r="U25" s="892">
        <v>0</v>
      </c>
      <c r="V25" s="675"/>
      <c r="W25" s="673">
        <f t="shared" si="6"/>
        <v>0</v>
      </c>
      <c r="X25" s="673">
        <f t="shared" si="7"/>
        <v>0</v>
      </c>
      <c r="Y25" s="894">
        <v>0</v>
      </c>
      <c r="Z25" s="894">
        <v>0</v>
      </c>
      <c r="AA25" s="675"/>
      <c r="AB25" s="673">
        <f t="shared" si="8"/>
        <v>0</v>
      </c>
    </row>
    <row r="26" spans="2:28" x14ac:dyDescent="0.3">
      <c r="B26" s="491">
        <f t="shared" si="9"/>
        <v>11</v>
      </c>
      <c r="C26" s="496" t="s">
        <v>259</v>
      </c>
      <c r="D26" s="892">
        <v>0</v>
      </c>
      <c r="E26" s="892">
        <v>0</v>
      </c>
      <c r="F26" s="892">
        <v>0</v>
      </c>
      <c r="G26" s="675"/>
      <c r="H26" s="497">
        <f t="shared" si="0"/>
        <v>0</v>
      </c>
      <c r="I26" s="493">
        <f t="shared" si="1"/>
        <v>0</v>
      </c>
      <c r="J26" s="892">
        <v>0</v>
      </c>
      <c r="K26" s="892">
        <v>0</v>
      </c>
      <c r="L26" s="675"/>
      <c r="M26" s="493">
        <f t="shared" si="2"/>
        <v>0</v>
      </c>
      <c r="N26" s="672">
        <f t="shared" si="3"/>
        <v>0</v>
      </c>
      <c r="O26" s="892">
        <v>0</v>
      </c>
      <c r="P26" s="892">
        <v>0</v>
      </c>
      <c r="Q26" s="675"/>
      <c r="R26" s="673">
        <f t="shared" si="4"/>
        <v>0</v>
      </c>
      <c r="S26" s="673">
        <f t="shared" si="5"/>
        <v>0</v>
      </c>
      <c r="T26" s="892">
        <v>0</v>
      </c>
      <c r="U26" s="892">
        <v>0</v>
      </c>
      <c r="V26" s="675"/>
      <c r="W26" s="673">
        <f t="shared" si="6"/>
        <v>0</v>
      </c>
      <c r="X26" s="673">
        <f t="shared" si="7"/>
        <v>0</v>
      </c>
      <c r="Y26" s="894">
        <v>0</v>
      </c>
      <c r="Z26" s="894">
        <v>0</v>
      </c>
      <c r="AA26" s="675"/>
      <c r="AB26" s="673">
        <f t="shared" si="8"/>
        <v>0</v>
      </c>
    </row>
    <row r="27" spans="2:28" x14ac:dyDescent="0.3">
      <c r="B27" s="491">
        <f t="shared" si="9"/>
        <v>12</v>
      </c>
      <c r="C27" s="496" t="s">
        <v>260</v>
      </c>
      <c r="D27" s="892">
        <v>0</v>
      </c>
      <c r="E27" s="892">
        <v>0</v>
      </c>
      <c r="F27" s="892">
        <v>0</v>
      </c>
      <c r="G27" s="675"/>
      <c r="H27" s="497">
        <f t="shared" si="0"/>
        <v>0</v>
      </c>
      <c r="I27" s="493">
        <f t="shared" si="1"/>
        <v>0</v>
      </c>
      <c r="J27" s="892">
        <v>0</v>
      </c>
      <c r="K27" s="892">
        <v>0</v>
      </c>
      <c r="L27" s="675"/>
      <c r="M27" s="493">
        <f t="shared" si="2"/>
        <v>0</v>
      </c>
      <c r="N27" s="672">
        <f t="shared" si="3"/>
        <v>0</v>
      </c>
      <c r="O27" s="892">
        <v>0</v>
      </c>
      <c r="P27" s="892">
        <v>0</v>
      </c>
      <c r="Q27" s="675"/>
      <c r="R27" s="673">
        <f t="shared" si="4"/>
        <v>0</v>
      </c>
      <c r="S27" s="673">
        <f t="shared" si="5"/>
        <v>0</v>
      </c>
      <c r="T27" s="892">
        <v>0</v>
      </c>
      <c r="U27" s="892">
        <v>0</v>
      </c>
      <c r="V27" s="675"/>
      <c r="W27" s="673">
        <f t="shared" si="6"/>
        <v>0</v>
      </c>
      <c r="X27" s="673">
        <f t="shared" si="7"/>
        <v>0</v>
      </c>
      <c r="Y27" s="894">
        <v>0</v>
      </c>
      <c r="Z27" s="894">
        <v>0</v>
      </c>
      <c r="AA27" s="675"/>
      <c r="AB27" s="673">
        <f t="shared" si="8"/>
        <v>0</v>
      </c>
    </row>
    <row r="28" spans="2:28" x14ac:dyDescent="0.3">
      <c r="B28" s="491">
        <f t="shared" si="9"/>
        <v>13</v>
      </c>
      <c r="C28" s="496" t="s">
        <v>874</v>
      </c>
      <c r="D28" s="892">
        <v>0</v>
      </c>
      <c r="E28" s="892">
        <v>0</v>
      </c>
      <c r="F28" s="892">
        <v>0</v>
      </c>
      <c r="G28" s="675"/>
      <c r="H28" s="497">
        <f t="shared" si="0"/>
        <v>0</v>
      </c>
      <c r="I28" s="493">
        <f t="shared" si="1"/>
        <v>0</v>
      </c>
      <c r="J28" s="892">
        <v>0</v>
      </c>
      <c r="K28" s="892">
        <v>0</v>
      </c>
      <c r="L28" s="675"/>
      <c r="M28" s="493">
        <f t="shared" si="2"/>
        <v>0</v>
      </c>
      <c r="N28" s="672">
        <f t="shared" si="3"/>
        <v>0</v>
      </c>
      <c r="O28" s="892">
        <v>0</v>
      </c>
      <c r="P28" s="892">
        <v>0</v>
      </c>
      <c r="Q28" s="675"/>
      <c r="R28" s="673">
        <f t="shared" si="4"/>
        <v>0</v>
      </c>
      <c r="S28" s="673">
        <f t="shared" si="5"/>
        <v>0</v>
      </c>
      <c r="T28" s="892">
        <v>0</v>
      </c>
      <c r="U28" s="892">
        <v>0</v>
      </c>
      <c r="V28" s="675"/>
      <c r="W28" s="673">
        <f t="shared" si="6"/>
        <v>0</v>
      </c>
      <c r="X28" s="673">
        <f t="shared" si="7"/>
        <v>0</v>
      </c>
      <c r="Y28" s="894">
        <v>0</v>
      </c>
      <c r="Z28" s="894">
        <v>0</v>
      </c>
      <c r="AA28" s="675"/>
      <c r="AB28" s="673">
        <f t="shared" si="8"/>
        <v>0</v>
      </c>
    </row>
    <row r="29" spans="2:28" x14ac:dyDescent="0.3">
      <c r="B29" s="491">
        <f t="shared" si="9"/>
        <v>14</v>
      </c>
      <c r="C29" s="496" t="s">
        <v>875</v>
      </c>
      <c r="D29" s="892">
        <v>0</v>
      </c>
      <c r="E29" s="892">
        <v>0</v>
      </c>
      <c r="F29" s="892">
        <v>0</v>
      </c>
      <c r="G29" s="675"/>
      <c r="H29" s="497">
        <f t="shared" si="0"/>
        <v>0</v>
      </c>
      <c r="I29" s="493">
        <f t="shared" si="1"/>
        <v>0</v>
      </c>
      <c r="J29" s="892">
        <v>0</v>
      </c>
      <c r="K29" s="892">
        <v>0</v>
      </c>
      <c r="L29" s="675"/>
      <c r="M29" s="493">
        <f t="shared" si="2"/>
        <v>0</v>
      </c>
      <c r="N29" s="672">
        <f t="shared" si="3"/>
        <v>0</v>
      </c>
      <c r="O29" s="892">
        <v>0</v>
      </c>
      <c r="P29" s="892">
        <v>0</v>
      </c>
      <c r="Q29" s="675"/>
      <c r="R29" s="673">
        <f t="shared" si="4"/>
        <v>0</v>
      </c>
      <c r="S29" s="673">
        <f t="shared" si="5"/>
        <v>0</v>
      </c>
      <c r="T29" s="892">
        <v>0</v>
      </c>
      <c r="U29" s="892">
        <v>0</v>
      </c>
      <c r="V29" s="675"/>
      <c r="W29" s="673">
        <f t="shared" si="6"/>
        <v>0</v>
      </c>
      <c r="X29" s="673">
        <f t="shared" si="7"/>
        <v>0</v>
      </c>
      <c r="Y29" s="894">
        <v>0</v>
      </c>
      <c r="Z29" s="894">
        <v>0</v>
      </c>
      <c r="AA29" s="675"/>
      <c r="AB29" s="673">
        <f t="shared" si="8"/>
        <v>0</v>
      </c>
    </row>
    <row r="30" spans="2:28" x14ac:dyDescent="0.3">
      <c r="B30" s="491">
        <f t="shared" si="9"/>
        <v>15</v>
      </c>
      <c r="C30" s="496" t="s">
        <v>876</v>
      </c>
      <c r="D30" s="892">
        <v>0</v>
      </c>
      <c r="E30" s="892">
        <v>0</v>
      </c>
      <c r="F30" s="892">
        <v>0</v>
      </c>
      <c r="G30" s="675"/>
      <c r="H30" s="497">
        <f t="shared" si="0"/>
        <v>0</v>
      </c>
      <c r="I30" s="493">
        <f t="shared" si="1"/>
        <v>0</v>
      </c>
      <c r="J30" s="892">
        <v>0</v>
      </c>
      <c r="K30" s="892">
        <v>0</v>
      </c>
      <c r="L30" s="675"/>
      <c r="M30" s="493">
        <f t="shared" si="2"/>
        <v>0</v>
      </c>
      <c r="N30" s="672">
        <f t="shared" si="3"/>
        <v>0</v>
      </c>
      <c r="O30" s="892">
        <v>0</v>
      </c>
      <c r="P30" s="892">
        <v>0</v>
      </c>
      <c r="Q30" s="675"/>
      <c r="R30" s="673">
        <f t="shared" si="4"/>
        <v>0</v>
      </c>
      <c r="S30" s="673">
        <f t="shared" si="5"/>
        <v>0</v>
      </c>
      <c r="T30" s="892">
        <v>0</v>
      </c>
      <c r="U30" s="892">
        <v>0</v>
      </c>
      <c r="V30" s="675"/>
      <c r="W30" s="673">
        <f t="shared" si="6"/>
        <v>0</v>
      </c>
      <c r="X30" s="673">
        <f t="shared" si="7"/>
        <v>0</v>
      </c>
      <c r="Y30" s="894">
        <v>0</v>
      </c>
      <c r="Z30" s="894">
        <v>0</v>
      </c>
      <c r="AA30" s="675"/>
      <c r="AB30" s="673">
        <f t="shared" si="8"/>
        <v>0</v>
      </c>
    </row>
    <row r="31" spans="2:28" x14ac:dyDescent="0.3">
      <c r="B31" s="491">
        <f t="shared" si="9"/>
        <v>16</v>
      </c>
      <c r="C31" s="496" t="s">
        <v>867</v>
      </c>
      <c r="D31" s="892">
        <v>0</v>
      </c>
      <c r="E31" s="892">
        <v>0</v>
      </c>
      <c r="F31" s="892">
        <v>0</v>
      </c>
      <c r="G31" s="675"/>
      <c r="H31" s="497">
        <f t="shared" si="0"/>
        <v>0</v>
      </c>
      <c r="I31" s="493">
        <f t="shared" si="1"/>
        <v>0</v>
      </c>
      <c r="J31" s="892">
        <v>0</v>
      </c>
      <c r="K31" s="892">
        <v>0</v>
      </c>
      <c r="L31" s="675"/>
      <c r="M31" s="493">
        <f t="shared" si="2"/>
        <v>0</v>
      </c>
      <c r="N31" s="672">
        <f t="shared" si="3"/>
        <v>0</v>
      </c>
      <c r="O31" s="892">
        <v>0</v>
      </c>
      <c r="P31" s="892">
        <v>0</v>
      </c>
      <c r="Q31" s="675"/>
      <c r="R31" s="673">
        <f t="shared" si="4"/>
        <v>0</v>
      </c>
      <c r="S31" s="673">
        <f t="shared" si="5"/>
        <v>0</v>
      </c>
      <c r="T31" s="892">
        <v>0</v>
      </c>
      <c r="U31" s="892">
        <v>0</v>
      </c>
      <c r="V31" s="675"/>
      <c r="W31" s="673">
        <f t="shared" si="6"/>
        <v>0</v>
      </c>
      <c r="X31" s="673">
        <f t="shared" si="7"/>
        <v>0</v>
      </c>
      <c r="Y31" s="894">
        <v>0</v>
      </c>
      <c r="Z31" s="894">
        <v>0</v>
      </c>
      <c r="AA31" s="675"/>
      <c r="AB31" s="673">
        <f t="shared" si="8"/>
        <v>0</v>
      </c>
    </row>
    <row r="32" spans="2:28" x14ac:dyDescent="0.3">
      <c r="B32" s="491">
        <f t="shared" si="9"/>
        <v>17</v>
      </c>
      <c r="C32" s="496" t="s">
        <v>877</v>
      </c>
      <c r="D32" s="893">
        <v>0</v>
      </c>
      <c r="E32" s="892">
        <v>0</v>
      </c>
      <c r="F32" s="892">
        <v>0</v>
      </c>
      <c r="G32" s="675"/>
      <c r="H32" s="497">
        <f t="shared" si="0"/>
        <v>0</v>
      </c>
      <c r="I32" s="493">
        <f t="shared" si="1"/>
        <v>0</v>
      </c>
      <c r="J32" s="892">
        <v>0</v>
      </c>
      <c r="K32" s="892">
        <v>0</v>
      </c>
      <c r="L32" s="675"/>
      <c r="M32" s="493">
        <f t="shared" si="2"/>
        <v>0</v>
      </c>
      <c r="N32" s="672">
        <f t="shared" si="3"/>
        <v>0</v>
      </c>
      <c r="O32" s="892">
        <v>0</v>
      </c>
      <c r="P32" s="892">
        <v>0</v>
      </c>
      <c r="Q32" s="675"/>
      <c r="R32" s="673">
        <f t="shared" si="4"/>
        <v>0</v>
      </c>
      <c r="S32" s="673">
        <f t="shared" si="5"/>
        <v>0</v>
      </c>
      <c r="T32" s="892">
        <v>0</v>
      </c>
      <c r="U32" s="892">
        <v>0</v>
      </c>
      <c r="V32" s="675"/>
      <c r="W32" s="673">
        <f t="shared" si="6"/>
        <v>0</v>
      </c>
      <c r="X32" s="673">
        <f t="shared" si="7"/>
        <v>0</v>
      </c>
      <c r="Y32" s="894">
        <v>0</v>
      </c>
      <c r="Z32" s="894">
        <v>0</v>
      </c>
      <c r="AA32" s="675"/>
      <c r="AB32" s="673">
        <f t="shared" si="8"/>
        <v>0</v>
      </c>
    </row>
    <row r="33" spans="2:32" ht="16" x14ac:dyDescent="0.3">
      <c r="B33" s="84"/>
      <c r="C33" s="99" t="s">
        <v>271</v>
      </c>
      <c r="D33" s="99"/>
      <c r="E33" s="99"/>
      <c r="F33" s="99"/>
      <c r="G33" s="676"/>
      <c r="H33" s="677">
        <f>SUM(H16:H32)</f>
        <v>14.166666666666666</v>
      </c>
      <c r="I33" s="677">
        <f t="shared" ref="I33:AB33" si="10">SUM(I16:I32)</f>
        <v>14.166666666666666</v>
      </c>
      <c r="J33" s="677">
        <f t="shared" si="10"/>
        <v>32.645000000000003</v>
      </c>
      <c r="K33" s="677">
        <f t="shared" si="10"/>
        <v>0</v>
      </c>
      <c r="L33" s="677">
        <f t="shared" si="10"/>
        <v>0</v>
      </c>
      <c r="M33" s="677">
        <f t="shared" si="10"/>
        <v>46.811666666666667</v>
      </c>
      <c r="N33" s="677">
        <f t="shared" si="10"/>
        <v>46.811666666666667</v>
      </c>
      <c r="O33" s="677">
        <f t="shared" si="10"/>
        <v>38.75</v>
      </c>
      <c r="P33" s="677">
        <f t="shared" si="10"/>
        <v>0</v>
      </c>
      <c r="Q33" s="677">
        <f t="shared" si="10"/>
        <v>0</v>
      </c>
      <c r="R33" s="677">
        <f t="shared" si="10"/>
        <v>85.561666666666667</v>
      </c>
      <c r="S33" s="677">
        <f t="shared" si="10"/>
        <v>85.561666666666667</v>
      </c>
      <c r="T33" s="677">
        <f t="shared" si="10"/>
        <v>37.333333333333329</v>
      </c>
      <c r="U33" s="677">
        <f t="shared" si="10"/>
        <v>0</v>
      </c>
      <c r="V33" s="677">
        <f t="shared" si="10"/>
        <v>0</v>
      </c>
      <c r="W33" s="677">
        <f t="shared" si="10"/>
        <v>122.895</v>
      </c>
      <c r="X33" s="677">
        <f t="shared" si="10"/>
        <v>122.895</v>
      </c>
      <c r="Y33" s="677">
        <f t="shared" si="10"/>
        <v>55.43</v>
      </c>
      <c r="Z33" s="677">
        <f t="shared" si="10"/>
        <v>0</v>
      </c>
      <c r="AA33" s="677">
        <f t="shared" si="10"/>
        <v>0</v>
      </c>
      <c r="AB33" s="677">
        <f t="shared" si="10"/>
        <v>178.32499999999999</v>
      </c>
      <c r="AC33" s="301"/>
      <c r="AD33" s="301"/>
      <c r="AE33" s="301"/>
      <c r="AF33" s="301"/>
    </row>
    <row r="34" spans="2:32" ht="16" x14ac:dyDescent="0.3">
      <c r="B34" s="301"/>
      <c r="C34" s="301"/>
      <c r="D34" s="301"/>
      <c r="E34" s="301"/>
      <c r="F34" s="301"/>
      <c r="G34" s="301"/>
      <c r="H34" s="301"/>
      <c r="I34" s="301"/>
      <c r="J34" s="301"/>
      <c r="K34" s="301"/>
      <c r="L34" s="301"/>
      <c r="M34" s="301"/>
      <c r="N34" s="301"/>
      <c r="O34" s="301"/>
      <c r="P34" s="301"/>
      <c r="Q34" s="301"/>
      <c r="R34" s="301"/>
      <c r="S34" s="301"/>
      <c r="T34" s="301"/>
    </row>
    <row r="35" spans="2:32" ht="16" x14ac:dyDescent="0.3">
      <c r="B35" s="301"/>
      <c r="C35" s="301"/>
      <c r="D35" s="301"/>
      <c r="E35" s="301"/>
      <c r="F35" s="301"/>
      <c r="G35" s="301"/>
      <c r="H35" s="301"/>
      <c r="I35" s="301"/>
      <c r="J35" s="301"/>
      <c r="K35" s="301"/>
      <c r="L35" s="301"/>
      <c r="M35" s="301"/>
      <c r="N35" s="301"/>
      <c r="O35" s="301"/>
      <c r="P35" s="301"/>
      <c r="Q35" s="301"/>
      <c r="R35" s="301"/>
      <c r="S35" s="301"/>
      <c r="T35" s="301"/>
    </row>
    <row r="37" spans="2:32" x14ac:dyDescent="0.3">
      <c r="B37" s="658" t="s">
        <v>272</v>
      </c>
    </row>
    <row r="38" spans="2:32" ht="15" customHeight="1" x14ac:dyDescent="0.3">
      <c r="B38" s="301"/>
      <c r="C38" s="303"/>
      <c r="D38" s="303"/>
      <c r="E38" s="303"/>
      <c r="F38" s="303"/>
      <c r="G38" s="303"/>
      <c r="H38" s="303"/>
      <c r="I38" s="303"/>
      <c r="J38" s="303"/>
      <c r="K38" s="303"/>
      <c r="L38" s="303"/>
      <c r="M38" s="303"/>
      <c r="N38" s="301"/>
      <c r="O38" s="301"/>
      <c r="P38" s="301"/>
      <c r="Q38" s="301"/>
      <c r="R38" s="301"/>
      <c r="S38" s="301"/>
      <c r="T38" s="301"/>
      <c r="U38" s="301"/>
      <c r="V38" s="301"/>
      <c r="W38" s="301"/>
      <c r="X38" s="301"/>
      <c r="Y38" s="301"/>
      <c r="Z38" s="301"/>
      <c r="AA38" s="301"/>
      <c r="AB38" s="301"/>
    </row>
    <row r="39" spans="2:32" ht="29.4" customHeight="1" x14ac:dyDescent="0.3">
      <c r="B39" s="301"/>
      <c r="C39" s="678"/>
      <c r="D39" s="303"/>
      <c r="E39" s="303"/>
      <c r="F39" s="303"/>
      <c r="G39" s="303"/>
      <c r="H39" s="303"/>
      <c r="I39" s="303"/>
      <c r="J39" s="303"/>
      <c r="K39" s="303"/>
      <c r="L39" s="303"/>
      <c r="M39" s="303"/>
      <c r="N39" s="301"/>
      <c r="O39" s="301"/>
      <c r="P39" s="301"/>
      <c r="Q39" s="301"/>
      <c r="R39" s="301"/>
      <c r="S39" s="301"/>
      <c r="T39" s="301"/>
      <c r="U39" s="301"/>
      <c r="V39" s="301"/>
      <c r="W39" s="296" t="s">
        <v>10</v>
      </c>
      <c r="X39" s="301"/>
      <c r="Y39" s="301"/>
      <c r="Z39" s="301"/>
      <c r="AA39" s="301"/>
      <c r="AB39" s="301"/>
    </row>
    <row r="40" spans="2:32" x14ac:dyDescent="0.3">
      <c r="B40" s="1404" t="s">
        <v>343</v>
      </c>
      <c r="C40" s="1404" t="s">
        <v>37</v>
      </c>
      <c r="D40" s="1527" t="s">
        <v>913</v>
      </c>
      <c r="E40" s="1528"/>
      <c r="F40" s="1528"/>
      <c r="G40" s="1528"/>
      <c r="H40" s="1529"/>
      <c r="I40" s="1511" t="s">
        <v>914</v>
      </c>
      <c r="J40" s="1511"/>
      <c r="K40" s="1511"/>
      <c r="L40" s="1511"/>
      <c r="M40" s="1511"/>
      <c r="N40" s="1511" t="s">
        <v>918</v>
      </c>
      <c r="O40" s="1511"/>
      <c r="P40" s="1511"/>
      <c r="Q40" s="1511"/>
      <c r="R40" s="1511"/>
      <c r="S40" s="1511" t="s">
        <v>915</v>
      </c>
      <c r="T40" s="1511"/>
      <c r="U40" s="1511"/>
      <c r="V40" s="1511"/>
      <c r="W40" s="1511"/>
      <c r="X40" s="1511" t="s">
        <v>917</v>
      </c>
      <c r="Y40" s="1511"/>
      <c r="Z40" s="1511"/>
      <c r="AA40" s="1511"/>
      <c r="AB40" s="1511"/>
    </row>
    <row r="41" spans="2:32" x14ac:dyDescent="0.3">
      <c r="B41" s="1404"/>
      <c r="C41" s="1404"/>
      <c r="D41" s="1515" t="s">
        <v>21</v>
      </c>
      <c r="E41" s="1516"/>
      <c r="F41" s="1516"/>
      <c r="G41" s="1516"/>
      <c r="H41" s="1516"/>
      <c r="I41" s="1515" t="s">
        <v>21</v>
      </c>
      <c r="J41" s="1516"/>
      <c r="K41" s="1516"/>
      <c r="L41" s="1516"/>
      <c r="M41" s="1516"/>
      <c r="N41" s="1515" t="s">
        <v>21</v>
      </c>
      <c r="O41" s="1516"/>
      <c r="P41" s="1516"/>
      <c r="Q41" s="1516"/>
      <c r="R41" s="1516"/>
      <c r="S41" s="1515" t="s">
        <v>21</v>
      </c>
      <c r="T41" s="1516"/>
      <c r="U41" s="1516"/>
      <c r="V41" s="1516"/>
      <c r="W41" s="1516"/>
      <c r="X41" s="1515" t="s">
        <v>21</v>
      </c>
      <c r="Y41" s="1516"/>
      <c r="Z41" s="1516"/>
      <c r="AA41" s="1516"/>
      <c r="AB41" s="1516"/>
    </row>
    <row r="42" spans="2:32" ht="56" x14ac:dyDescent="0.3">
      <c r="B42" s="1404"/>
      <c r="C42" s="1404"/>
      <c r="D42" s="659" t="s">
        <v>273</v>
      </c>
      <c r="E42" s="659" t="s">
        <v>268</v>
      </c>
      <c r="F42" s="302" t="s">
        <v>274</v>
      </c>
      <c r="G42" s="657" t="s">
        <v>601</v>
      </c>
      <c r="H42" s="659" t="s">
        <v>275</v>
      </c>
      <c r="I42" s="659" t="s">
        <v>273</v>
      </c>
      <c r="J42" s="659" t="s">
        <v>268</v>
      </c>
      <c r="K42" s="302" t="s">
        <v>274</v>
      </c>
      <c r="L42" s="657" t="s">
        <v>601</v>
      </c>
      <c r="M42" s="659" t="s">
        <v>275</v>
      </c>
      <c r="N42" s="659" t="s">
        <v>273</v>
      </c>
      <c r="O42" s="659" t="s">
        <v>268</v>
      </c>
      <c r="P42" s="302" t="s">
        <v>274</v>
      </c>
      <c r="Q42" s="657" t="s">
        <v>601</v>
      </c>
      <c r="R42" s="659" t="s">
        <v>275</v>
      </c>
      <c r="S42" s="659" t="s">
        <v>273</v>
      </c>
      <c r="T42" s="659" t="s">
        <v>268</v>
      </c>
      <c r="U42" s="302" t="s">
        <v>274</v>
      </c>
      <c r="V42" s="657" t="s">
        <v>601</v>
      </c>
      <c r="W42" s="659" t="s">
        <v>275</v>
      </c>
      <c r="X42" s="659" t="s">
        <v>273</v>
      </c>
      <c r="Y42" s="659" t="s">
        <v>268</v>
      </c>
      <c r="Z42" s="302" t="s">
        <v>274</v>
      </c>
      <c r="AA42" s="657" t="s">
        <v>601</v>
      </c>
      <c r="AB42" s="659" t="s">
        <v>275</v>
      </c>
    </row>
    <row r="43" spans="2:32" x14ac:dyDescent="0.3">
      <c r="B43" s="297"/>
      <c r="C43" s="297"/>
      <c r="D43" s="297" t="s">
        <v>81</v>
      </c>
      <c r="E43" s="297" t="s">
        <v>82</v>
      </c>
      <c r="F43" s="297" t="s">
        <v>472</v>
      </c>
      <c r="G43" s="297" t="s">
        <v>397</v>
      </c>
      <c r="H43" s="297" t="s">
        <v>602</v>
      </c>
      <c r="I43" s="297" t="s">
        <v>414</v>
      </c>
      <c r="J43" s="297" t="s">
        <v>522</v>
      </c>
      <c r="K43" s="297" t="s">
        <v>415</v>
      </c>
      <c r="L43" s="297" t="s">
        <v>416</v>
      </c>
      <c r="M43" s="297" t="s">
        <v>669</v>
      </c>
      <c r="N43" s="297" t="s">
        <v>603</v>
      </c>
      <c r="O43" s="297" t="s">
        <v>670</v>
      </c>
      <c r="P43" s="297" t="s">
        <v>604</v>
      </c>
      <c r="Q43" s="297" t="s">
        <v>605</v>
      </c>
      <c r="R43" s="297" t="s">
        <v>671</v>
      </c>
      <c r="S43" s="297" t="s">
        <v>606</v>
      </c>
      <c r="T43" s="297" t="s">
        <v>607</v>
      </c>
      <c r="U43" s="297" t="s">
        <v>672</v>
      </c>
      <c r="V43" s="297" t="s">
        <v>608</v>
      </c>
      <c r="W43" s="297" t="s">
        <v>972</v>
      </c>
      <c r="X43" s="297" t="s">
        <v>609</v>
      </c>
      <c r="Y43" s="297" t="s">
        <v>610</v>
      </c>
      <c r="Z43" s="297" t="s">
        <v>611</v>
      </c>
      <c r="AA43" s="297" t="s">
        <v>673</v>
      </c>
      <c r="AB43" s="297" t="s">
        <v>973</v>
      </c>
    </row>
    <row r="44" spans="2:32" x14ac:dyDescent="0.3">
      <c r="B44" s="491">
        <v>1</v>
      </c>
      <c r="C44" s="496" t="s">
        <v>860</v>
      </c>
      <c r="D44" s="892">
        <v>0</v>
      </c>
      <c r="E44" s="480">
        <f>IF((IFERROR(D44/((D16+E16)*90%),0))&lt;70%,MIN((MAX((D16+E16)*90%-D44,0)),(D16+E16/2)*$AC44),MAX((D16+E16)*90%-D44,0)/E$62)</f>
        <v>0</v>
      </c>
      <c r="F44" s="480">
        <f>IFERROR(IF(D44=0,0,D44/D16*F16),0)</f>
        <v>0</v>
      </c>
      <c r="G44" s="481"/>
      <c r="H44" s="480">
        <f>D44+E44-F44-G44</f>
        <v>0</v>
      </c>
      <c r="I44" s="482">
        <f>H44</f>
        <v>0</v>
      </c>
      <c r="J44" s="480">
        <f>IF((IFERROR(I44/((I16+J16)*90%),0))&lt;70%,MIN((MAX((I16+J16)*90%-I44,0)),(I16+J16/2)*$AC44),MAX((I16+J16)*90%-I44,0)/J$62)</f>
        <v>0</v>
      </c>
      <c r="K44" s="480">
        <f>IFERROR(IF(I44=0,0,I44/I16*K16),0)</f>
        <v>0</v>
      </c>
      <c r="L44" s="481"/>
      <c r="M44" s="482">
        <f t="shared" ref="M44:M60" si="11">I44+J44-K44-L44</f>
        <v>0</v>
      </c>
      <c r="N44" s="672">
        <f>M44</f>
        <v>0</v>
      </c>
      <c r="O44" s="480">
        <f>IF((IFERROR(N44/((N16+O16)*90%),0))&lt;70%,MIN((MAX((N16+O16)*90%-N44,0)),(N16+O16/2)*$AC44),MAX((N16+O16)*90%-N44,0)/O$62)</f>
        <v>0</v>
      </c>
      <c r="P44" s="480">
        <f>IFERROR(IF(N44=0,0,N44/N16*P16),0)</f>
        <v>0</v>
      </c>
      <c r="Q44" s="481"/>
      <c r="R44" s="480">
        <f>N44+O44-P44-Q44</f>
        <v>0</v>
      </c>
      <c r="S44" s="482">
        <f>R44</f>
        <v>0</v>
      </c>
      <c r="T44" s="480">
        <f>IF((IFERROR(S44/((S16+T16)*90%),0))&lt;70%,MIN((MAX((S16+T16)*90%-S44,0)),(S16+T16/2)*$AC44),MAX((S16+T16)*90%-S44,0)/T$62)</f>
        <v>0</v>
      </c>
      <c r="U44" s="480">
        <f>IFERROR(IF(S44=0,0,S44/S16*U16),0)</f>
        <v>0</v>
      </c>
      <c r="V44" s="481"/>
      <c r="W44" s="482">
        <f>S44+T44-U44-V44</f>
        <v>0</v>
      </c>
      <c r="X44" s="672">
        <f>W44</f>
        <v>0</v>
      </c>
      <c r="Y44" s="480">
        <f>IF((IFERROR(X44/((X16+Y16)*90%),0))&lt;70%,MIN((MAX((X16+Y16)*90%-X44,0)),(X16+Y16/2)*$AC44),MAX((X16+Y16)*90%-X44,0)/Y$62)</f>
        <v>0</v>
      </c>
      <c r="Z44" s="480">
        <f>IFERROR(IF(X44=0,0,X44/X16*Z16),0)</f>
        <v>0</v>
      </c>
      <c r="AA44" s="671"/>
      <c r="AB44" s="9"/>
      <c r="AC44" s="942">
        <v>0</v>
      </c>
    </row>
    <row r="45" spans="2:32" x14ac:dyDescent="0.3">
      <c r="B45" s="491">
        <f>B44+1</f>
        <v>2</v>
      </c>
      <c r="C45" s="496" t="s">
        <v>255</v>
      </c>
      <c r="D45" s="892">
        <v>0</v>
      </c>
      <c r="E45" s="480">
        <f t="shared" ref="E45:E60" si="12">IF((IFERROR(D45/((D17+E17)*90%),0))&lt;70%,MIN((MAX((D17+E17)*90%-D45,0)),(D17+E17/2)*$AC45),MAX((D17+E17)*90%-D45,0)/E$62)</f>
        <v>0</v>
      </c>
      <c r="F45" s="480">
        <f t="shared" ref="F45:F60" si="13">IFERROR(IF(D45=0,0,D45/D17*F17),0)</f>
        <v>0</v>
      </c>
      <c r="G45" s="481"/>
      <c r="H45" s="480">
        <f>D45+E45-F45-G45</f>
        <v>0</v>
      </c>
      <c r="I45" s="482">
        <f t="shared" ref="I45:I60" si="14">H45</f>
        <v>0</v>
      </c>
      <c r="J45" s="480">
        <f t="shared" ref="J45:J60" si="15">IF((IFERROR(I45/((I17+J17)*90%),0))&lt;70%,MIN((MAX((I17+J17)*90%-I45,0)),(I17+J17/2)*$AC45),MAX((I17+J17)*90%-I45,0)/J$62)</f>
        <v>0</v>
      </c>
      <c r="K45" s="480">
        <f t="shared" ref="K45:K60" si="16">IFERROR(IF(I45=0,0,I45/I17*K17),0)</f>
        <v>0</v>
      </c>
      <c r="L45" s="481"/>
      <c r="M45" s="482">
        <f t="shared" si="11"/>
        <v>0</v>
      </c>
      <c r="N45" s="672">
        <f t="shared" ref="N45:N60" si="17">M45</f>
        <v>0</v>
      </c>
      <c r="O45" s="480">
        <f t="shared" ref="O45:O60" si="18">IF((IFERROR(N45/((N17+O17)*90%),0))&lt;70%,MIN((MAX((N17+O17)*90%-N45,0)),(N17+O17/2)*$AC45),MAX((N17+O17)*90%-N45,0)/O$62)</f>
        <v>0</v>
      </c>
      <c r="P45" s="480">
        <f t="shared" ref="P45:P60" si="19">IFERROR(IF(N45=0,0,N45/N17*P17),0)</f>
        <v>0</v>
      </c>
      <c r="Q45" s="481"/>
      <c r="R45" s="480">
        <f t="shared" ref="R45:R60" si="20">N45+O45-P45-Q45</f>
        <v>0</v>
      </c>
      <c r="S45" s="482">
        <f t="shared" ref="S45:S60" si="21">R45</f>
        <v>0</v>
      </c>
      <c r="T45" s="480">
        <f t="shared" ref="T45:T60" si="22">IF((IFERROR(S45/((S17+T17)*90%),0))&lt;70%,MIN((MAX((S17+T17)*90%-S45,0)),(S17+T17/2)*$AC45),MAX((S17+T17)*90%-S45,0)/T$62)</f>
        <v>0</v>
      </c>
      <c r="U45" s="480">
        <f t="shared" ref="U45:U60" si="23">IFERROR(IF(S45=0,0,S45/S17*U17),0)</f>
        <v>0</v>
      </c>
      <c r="V45" s="481"/>
      <c r="W45" s="482">
        <f t="shared" ref="W45:W60" si="24">S45+T45-U45-V45</f>
        <v>0</v>
      </c>
      <c r="X45" s="672">
        <f t="shared" ref="X45:X60" si="25">W45</f>
        <v>0</v>
      </c>
      <c r="Y45" s="480">
        <f t="shared" ref="Y45:Y60" si="26">IF((IFERROR(X45/((X17+Y17)*90%),0))&lt;70%,MIN((MAX((X17+Y17)*90%-X45,0)),(X17+Y17/2)*$AC45),MAX((X17+Y17)*90%-X45,0)/Y$62)</f>
        <v>0</v>
      </c>
      <c r="Z45" s="480">
        <f t="shared" ref="Z45:Z60" si="27">IFERROR(IF(X45=0,0,X45/X17*Z17),0)</f>
        <v>0</v>
      </c>
      <c r="AA45" s="671"/>
      <c r="AB45" s="9"/>
      <c r="AC45" s="942">
        <v>3.3399999999999999E-2</v>
      </c>
    </row>
    <row r="46" spans="2:32" x14ac:dyDescent="0.3">
      <c r="B46" s="491">
        <f t="shared" ref="B46:B60" si="28">B45+1</f>
        <v>3</v>
      </c>
      <c r="C46" s="496" t="s">
        <v>861</v>
      </c>
      <c r="D46" s="892">
        <v>0</v>
      </c>
      <c r="E46" s="480">
        <f t="shared" si="12"/>
        <v>0</v>
      </c>
      <c r="F46" s="480">
        <f t="shared" si="13"/>
        <v>0</v>
      </c>
      <c r="G46" s="481"/>
      <c r="H46" s="480">
        <f t="shared" ref="H46:H60" si="29">D46+E46-F46-G46</f>
        <v>0</v>
      </c>
      <c r="I46" s="482">
        <f t="shared" si="14"/>
        <v>0</v>
      </c>
      <c r="J46" s="480">
        <f t="shared" si="15"/>
        <v>0</v>
      </c>
      <c r="K46" s="480">
        <f t="shared" si="16"/>
        <v>0</v>
      </c>
      <c r="L46" s="481"/>
      <c r="M46" s="482">
        <f t="shared" si="11"/>
        <v>0</v>
      </c>
      <c r="N46" s="672">
        <f t="shared" si="17"/>
        <v>0</v>
      </c>
      <c r="O46" s="480">
        <f t="shared" si="18"/>
        <v>0</v>
      </c>
      <c r="P46" s="480">
        <f t="shared" si="19"/>
        <v>0</v>
      </c>
      <c r="Q46" s="481"/>
      <c r="R46" s="480">
        <f t="shared" si="20"/>
        <v>0</v>
      </c>
      <c r="S46" s="482">
        <f t="shared" si="21"/>
        <v>0</v>
      </c>
      <c r="T46" s="480">
        <f t="shared" si="22"/>
        <v>0</v>
      </c>
      <c r="U46" s="480">
        <f t="shared" si="23"/>
        <v>0</v>
      </c>
      <c r="V46" s="481"/>
      <c r="W46" s="482">
        <f t="shared" si="24"/>
        <v>0</v>
      </c>
      <c r="X46" s="672">
        <f t="shared" si="25"/>
        <v>0</v>
      </c>
      <c r="Y46" s="480">
        <f t="shared" si="26"/>
        <v>0</v>
      </c>
      <c r="Z46" s="480">
        <f t="shared" si="27"/>
        <v>0</v>
      </c>
      <c r="AA46" s="674"/>
      <c r="AB46" s="9"/>
      <c r="AC46" s="942">
        <v>4.2200000000000001E-2</v>
      </c>
    </row>
    <row r="47" spans="2:32" x14ac:dyDescent="0.3">
      <c r="B47" s="491">
        <f t="shared" si="28"/>
        <v>4</v>
      </c>
      <c r="C47" s="496" t="s">
        <v>862</v>
      </c>
      <c r="D47" s="892">
        <v>0</v>
      </c>
      <c r="E47" s="480">
        <f t="shared" si="12"/>
        <v>0</v>
      </c>
      <c r="F47" s="480">
        <f t="shared" si="13"/>
        <v>0</v>
      </c>
      <c r="G47" s="481"/>
      <c r="H47" s="480">
        <f t="shared" si="29"/>
        <v>0</v>
      </c>
      <c r="I47" s="482">
        <f t="shared" si="14"/>
        <v>0</v>
      </c>
      <c r="J47" s="480">
        <f t="shared" si="15"/>
        <v>0</v>
      </c>
      <c r="K47" s="480">
        <f t="shared" si="16"/>
        <v>0</v>
      </c>
      <c r="L47" s="481"/>
      <c r="M47" s="482">
        <f t="shared" si="11"/>
        <v>0</v>
      </c>
      <c r="N47" s="672">
        <f t="shared" si="17"/>
        <v>0</v>
      </c>
      <c r="O47" s="480">
        <f t="shared" si="18"/>
        <v>0</v>
      </c>
      <c r="P47" s="480">
        <f t="shared" si="19"/>
        <v>0</v>
      </c>
      <c r="Q47" s="481"/>
      <c r="R47" s="480">
        <f t="shared" si="20"/>
        <v>0</v>
      </c>
      <c r="S47" s="482">
        <f t="shared" si="21"/>
        <v>0</v>
      </c>
      <c r="T47" s="480">
        <f t="shared" si="22"/>
        <v>0</v>
      </c>
      <c r="U47" s="480">
        <f t="shared" si="23"/>
        <v>0</v>
      </c>
      <c r="V47" s="481"/>
      <c r="W47" s="482">
        <f t="shared" si="24"/>
        <v>0</v>
      </c>
      <c r="X47" s="672">
        <f t="shared" si="25"/>
        <v>0</v>
      </c>
      <c r="Y47" s="480">
        <f t="shared" si="26"/>
        <v>0</v>
      </c>
      <c r="Z47" s="480">
        <f t="shared" si="27"/>
        <v>0</v>
      </c>
      <c r="AA47" s="671"/>
      <c r="AB47" s="9"/>
      <c r="AC47" s="942">
        <v>4.2200000000000001E-2</v>
      </c>
    </row>
    <row r="48" spans="2:32" x14ac:dyDescent="0.3">
      <c r="B48" s="491">
        <f t="shared" si="28"/>
        <v>5</v>
      </c>
      <c r="C48" s="496" t="s">
        <v>863</v>
      </c>
      <c r="D48" s="892">
        <v>0</v>
      </c>
      <c r="E48" s="480">
        <f t="shared" si="12"/>
        <v>0</v>
      </c>
      <c r="F48" s="480">
        <f t="shared" si="13"/>
        <v>0</v>
      </c>
      <c r="G48" s="481"/>
      <c r="H48" s="480">
        <f t="shared" si="29"/>
        <v>0</v>
      </c>
      <c r="I48" s="482">
        <f t="shared" si="14"/>
        <v>0</v>
      </c>
      <c r="J48" s="480">
        <f t="shared" si="15"/>
        <v>0</v>
      </c>
      <c r="K48" s="480">
        <f t="shared" si="16"/>
        <v>0</v>
      </c>
      <c r="L48" s="481"/>
      <c r="M48" s="482">
        <f t="shared" si="11"/>
        <v>0</v>
      </c>
      <c r="N48" s="672">
        <f t="shared" si="17"/>
        <v>0</v>
      </c>
      <c r="O48" s="480">
        <f t="shared" si="18"/>
        <v>0</v>
      </c>
      <c r="P48" s="480">
        <f t="shared" si="19"/>
        <v>0</v>
      </c>
      <c r="Q48" s="481"/>
      <c r="R48" s="480">
        <f t="shared" si="20"/>
        <v>0</v>
      </c>
      <c r="S48" s="482">
        <f t="shared" si="21"/>
        <v>0</v>
      </c>
      <c r="T48" s="480">
        <f t="shared" si="22"/>
        <v>0</v>
      </c>
      <c r="U48" s="480">
        <f t="shared" si="23"/>
        <v>0</v>
      </c>
      <c r="V48" s="481"/>
      <c r="W48" s="482">
        <f t="shared" si="24"/>
        <v>0</v>
      </c>
      <c r="X48" s="672">
        <f t="shared" si="25"/>
        <v>0</v>
      </c>
      <c r="Y48" s="480">
        <f t="shared" si="26"/>
        <v>0</v>
      </c>
      <c r="Z48" s="480">
        <f t="shared" si="27"/>
        <v>0</v>
      </c>
      <c r="AA48" s="671"/>
      <c r="AB48" s="9"/>
      <c r="AC48" s="942">
        <v>3.3399999999999999E-2</v>
      </c>
    </row>
    <row r="49" spans="2:29" x14ac:dyDescent="0.3">
      <c r="B49" s="491">
        <f t="shared" si="28"/>
        <v>6</v>
      </c>
      <c r="C49" s="496" t="s">
        <v>254</v>
      </c>
      <c r="D49" s="892">
        <v>0</v>
      </c>
      <c r="E49" s="480">
        <f t="shared" si="12"/>
        <v>0.29891666666666666</v>
      </c>
      <c r="F49" s="480">
        <f t="shared" si="13"/>
        <v>0</v>
      </c>
      <c r="G49" s="481"/>
      <c r="H49" s="480">
        <f t="shared" si="29"/>
        <v>0.29891666666666666</v>
      </c>
      <c r="I49" s="482">
        <f t="shared" si="14"/>
        <v>0.29891666666666666</v>
      </c>
      <c r="J49" s="480">
        <f t="shared" si="15"/>
        <v>1.2866428333333335</v>
      </c>
      <c r="K49" s="480">
        <f t="shared" si="16"/>
        <v>0</v>
      </c>
      <c r="L49" s="481"/>
      <c r="M49" s="482">
        <f t="shared" si="11"/>
        <v>1.5855595000000002</v>
      </c>
      <c r="N49" s="672">
        <f t="shared" si="17"/>
        <v>1.5855595000000002</v>
      </c>
      <c r="O49" s="480">
        <f t="shared" si="18"/>
        <v>2.7930773333333336</v>
      </c>
      <c r="P49" s="480">
        <f t="shared" si="19"/>
        <v>0</v>
      </c>
      <c r="Q49" s="481"/>
      <c r="R49" s="480">
        <f t="shared" si="20"/>
        <v>4.3786368333333341</v>
      </c>
      <c r="S49" s="482">
        <f t="shared" si="21"/>
        <v>4.3786368333333341</v>
      </c>
      <c r="T49" s="480">
        <f t="shared" si="22"/>
        <v>4.3984356666666669</v>
      </c>
      <c r="U49" s="480">
        <f t="shared" si="23"/>
        <v>0</v>
      </c>
      <c r="V49" s="481"/>
      <c r="W49" s="482">
        <f t="shared" si="24"/>
        <v>8.7770725000000009</v>
      </c>
      <c r="X49" s="672">
        <f t="shared" si="25"/>
        <v>8.7770725000000009</v>
      </c>
      <c r="Y49" s="480">
        <f t="shared" si="26"/>
        <v>6.3557419999999993</v>
      </c>
      <c r="Z49" s="480">
        <f t="shared" si="27"/>
        <v>0</v>
      </c>
      <c r="AA49" s="671"/>
      <c r="AB49" s="9"/>
      <c r="AC49" s="942">
        <v>4.2200000000000001E-2</v>
      </c>
    </row>
    <row r="50" spans="2:29" x14ac:dyDescent="0.3">
      <c r="B50" s="491">
        <f t="shared" si="28"/>
        <v>7</v>
      </c>
      <c r="C50" s="496" t="s">
        <v>864</v>
      </c>
      <c r="D50" s="892">
        <v>0</v>
      </c>
      <c r="E50" s="480">
        <f t="shared" si="12"/>
        <v>0</v>
      </c>
      <c r="F50" s="480">
        <f t="shared" si="13"/>
        <v>0</v>
      </c>
      <c r="G50" s="481"/>
      <c r="H50" s="480">
        <f t="shared" si="29"/>
        <v>0</v>
      </c>
      <c r="I50" s="482">
        <f t="shared" si="14"/>
        <v>0</v>
      </c>
      <c r="J50" s="480">
        <f t="shared" si="15"/>
        <v>0</v>
      </c>
      <c r="K50" s="480">
        <f t="shared" si="16"/>
        <v>0</v>
      </c>
      <c r="L50" s="481"/>
      <c r="M50" s="482">
        <f t="shared" si="11"/>
        <v>0</v>
      </c>
      <c r="N50" s="672">
        <f t="shared" si="17"/>
        <v>0</v>
      </c>
      <c r="O50" s="480">
        <f t="shared" si="18"/>
        <v>0</v>
      </c>
      <c r="P50" s="480">
        <f t="shared" si="19"/>
        <v>0</v>
      </c>
      <c r="Q50" s="481"/>
      <c r="R50" s="480">
        <f t="shared" si="20"/>
        <v>0</v>
      </c>
      <c r="S50" s="482">
        <f t="shared" si="21"/>
        <v>0</v>
      </c>
      <c r="T50" s="480">
        <f t="shared" si="22"/>
        <v>0</v>
      </c>
      <c r="U50" s="480">
        <f t="shared" si="23"/>
        <v>0</v>
      </c>
      <c r="V50" s="481"/>
      <c r="W50" s="482">
        <f t="shared" si="24"/>
        <v>0</v>
      </c>
      <c r="X50" s="672">
        <f t="shared" si="25"/>
        <v>0</v>
      </c>
      <c r="Y50" s="480">
        <f t="shared" si="26"/>
        <v>0</v>
      </c>
      <c r="Z50" s="480">
        <f t="shared" si="27"/>
        <v>0</v>
      </c>
      <c r="AA50" s="671"/>
      <c r="AB50" s="9"/>
      <c r="AC50" s="942">
        <v>9.5000000000000001E-2</v>
      </c>
    </row>
    <row r="51" spans="2:29" x14ac:dyDescent="0.3">
      <c r="B51" s="491">
        <f t="shared" si="28"/>
        <v>8</v>
      </c>
      <c r="C51" s="496" t="s">
        <v>865</v>
      </c>
      <c r="D51" s="892">
        <v>0</v>
      </c>
      <c r="E51" s="480">
        <f t="shared" si="12"/>
        <v>0</v>
      </c>
      <c r="F51" s="480">
        <f t="shared" si="13"/>
        <v>0</v>
      </c>
      <c r="G51" s="481"/>
      <c r="H51" s="480">
        <f t="shared" si="29"/>
        <v>0</v>
      </c>
      <c r="I51" s="482">
        <f t="shared" si="14"/>
        <v>0</v>
      </c>
      <c r="J51" s="480">
        <f t="shared" si="15"/>
        <v>0</v>
      </c>
      <c r="K51" s="480">
        <f t="shared" si="16"/>
        <v>0</v>
      </c>
      <c r="L51" s="481"/>
      <c r="M51" s="482">
        <f t="shared" si="11"/>
        <v>0</v>
      </c>
      <c r="N51" s="672">
        <f t="shared" si="17"/>
        <v>0</v>
      </c>
      <c r="O51" s="480">
        <f t="shared" si="18"/>
        <v>0</v>
      </c>
      <c r="P51" s="480">
        <f t="shared" si="19"/>
        <v>0</v>
      </c>
      <c r="Q51" s="481"/>
      <c r="R51" s="480">
        <f t="shared" si="20"/>
        <v>0</v>
      </c>
      <c r="S51" s="482">
        <f t="shared" si="21"/>
        <v>0</v>
      </c>
      <c r="T51" s="480">
        <f t="shared" si="22"/>
        <v>0</v>
      </c>
      <c r="U51" s="480">
        <f t="shared" si="23"/>
        <v>0</v>
      </c>
      <c r="V51" s="481"/>
      <c r="W51" s="482">
        <f t="shared" si="24"/>
        <v>0</v>
      </c>
      <c r="X51" s="672">
        <f t="shared" si="25"/>
        <v>0</v>
      </c>
      <c r="Y51" s="480">
        <f t="shared" si="26"/>
        <v>0</v>
      </c>
      <c r="Z51" s="480">
        <f t="shared" si="27"/>
        <v>0</v>
      </c>
      <c r="AA51" s="671"/>
      <c r="AB51" s="9"/>
      <c r="AC51" s="942">
        <v>9.5000000000000001E-2</v>
      </c>
    </row>
    <row r="52" spans="2:29" x14ac:dyDescent="0.3">
      <c r="B52" s="491">
        <f t="shared" si="28"/>
        <v>9</v>
      </c>
      <c r="C52" s="496" t="s">
        <v>866</v>
      </c>
      <c r="D52" s="892">
        <v>0</v>
      </c>
      <c r="E52" s="480">
        <f t="shared" si="12"/>
        <v>0</v>
      </c>
      <c r="F52" s="480">
        <f t="shared" si="13"/>
        <v>0</v>
      </c>
      <c r="G52" s="481"/>
      <c r="H52" s="480">
        <f t="shared" si="29"/>
        <v>0</v>
      </c>
      <c r="I52" s="482">
        <f t="shared" si="14"/>
        <v>0</v>
      </c>
      <c r="J52" s="480">
        <f t="shared" si="15"/>
        <v>0</v>
      </c>
      <c r="K52" s="480">
        <f t="shared" si="16"/>
        <v>0</v>
      </c>
      <c r="L52" s="481"/>
      <c r="M52" s="482">
        <f t="shared" si="11"/>
        <v>0</v>
      </c>
      <c r="N52" s="672">
        <f t="shared" si="17"/>
        <v>0</v>
      </c>
      <c r="O52" s="480">
        <f t="shared" si="18"/>
        <v>0</v>
      </c>
      <c r="P52" s="480">
        <f t="shared" si="19"/>
        <v>0</v>
      </c>
      <c r="Q52" s="481"/>
      <c r="R52" s="480">
        <f t="shared" si="20"/>
        <v>0</v>
      </c>
      <c r="S52" s="482">
        <f t="shared" si="21"/>
        <v>0</v>
      </c>
      <c r="T52" s="480">
        <f t="shared" si="22"/>
        <v>0</v>
      </c>
      <c r="U52" s="480">
        <f t="shared" si="23"/>
        <v>0</v>
      </c>
      <c r="V52" s="481"/>
      <c r="W52" s="482">
        <f t="shared" si="24"/>
        <v>0</v>
      </c>
      <c r="X52" s="672">
        <f t="shared" si="25"/>
        <v>0</v>
      </c>
      <c r="Y52" s="480">
        <f t="shared" si="26"/>
        <v>0</v>
      </c>
      <c r="Z52" s="480">
        <f t="shared" si="27"/>
        <v>0</v>
      </c>
      <c r="AA52" s="671"/>
      <c r="AB52" s="9"/>
      <c r="AC52" s="942">
        <v>4.2200000000000001E-2</v>
      </c>
    </row>
    <row r="53" spans="2:29" x14ac:dyDescent="0.3">
      <c r="B53" s="491">
        <f t="shared" si="28"/>
        <v>10</v>
      </c>
      <c r="C53" s="496" t="s">
        <v>258</v>
      </c>
      <c r="D53" s="892">
        <v>0</v>
      </c>
      <c r="E53" s="480">
        <f t="shared" si="12"/>
        <v>0</v>
      </c>
      <c r="F53" s="480">
        <f t="shared" si="13"/>
        <v>0</v>
      </c>
      <c r="G53" s="481"/>
      <c r="H53" s="480">
        <f t="shared" si="29"/>
        <v>0</v>
      </c>
      <c r="I53" s="482">
        <f t="shared" si="14"/>
        <v>0</v>
      </c>
      <c r="J53" s="480">
        <f t="shared" si="15"/>
        <v>0</v>
      </c>
      <c r="K53" s="480">
        <f t="shared" si="16"/>
        <v>0</v>
      </c>
      <c r="L53" s="481"/>
      <c r="M53" s="482">
        <f t="shared" si="11"/>
        <v>0</v>
      </c>
      <c r="N53" s="672">
        <f t="shared" si="17"/>
        <v>0</v>
      </c>
      <c r="O53" s="480">
        <f t="shared" si="18"/>
        <v>0</v>
      </c>
      <c r="P53" s="480">
        <f t="shared" si="19"/>
        <v>0</v>
      </c>
      <c r="Q53" s="481"/>
      <c r="R53" s="480">
        <f t="shared" si="20"/>
        <v>0</v>
      </c>
      <c r="S53" s="482">
        <f t="shared" si="21"/>
        <v>0</v>
      </c>
      <c r="T53" s="480">
        <f t="shared" si="22"/>
        <v>0</v>
      </c>
      <c r="U53" s="480">
        <f t="shared" si="23"/>
        <v>0</v>
      </c>
      <c r="V53" s="481"/>
      <c r="W53" s="482">
        <f t="shared" si="24"/>
        <v>0</v>
      </c>
      <c r="X53" s="672">
        <f t="shared" si="25"/>
        <v>0</v>
      </c>
      <c r="Y53" s="480">
        <f t="shared" si="26"/>
        <v>0</v>
      </c>
      <c r="Z53" s="480">
        <f t="shared" si="27"/>
        <v>0</v>
      </c>
      <c r="AA53" s="671"/>
      <c r="AB53" s="9"/>
      <c r="AC53" s="942">
        <v>9.5000000000000001E-2</v>
      </c>
    </row>
    <row r="54" spans="2:29" x14ac:dyDescent="0.3">
      <c r="B54" s="491">
        <f t="shared" si="28"/>
        <v>11</v>
      </c>
      <c r="C54" s="496" t="s">
        <v>259</v>
      </c>
      <c r="D54" s="892">
        <v>0</v>
      </c>
      <c r="E54" s="480">
        <f t="shared" si="12"/>
        <v>0</v>
      </c>
      <c r="F54" s="480">
        <f t="shared" si="13"/>
        <v>0</v>
      </c>
      <c r="G54" s="481"/>
      <c r="H54" s="480">
        <f t="shared" si="29"/>
        <v>0</v>
      </c>
      <c r="I54" s="482">
        <f t="shared" si="14"/>
        <v>0</v>
      </c>
      <c r="J54" s="480">
        <f t="shared" si="15"/>
        <v>0</v>
      </c>
      <c r="K54" s="480">
        <f t="shared" si="16"/>
        <v>0</v>
      </c>
      <c r="L54" s="481"/>
      <c r="M54" s="482">
        <f t="shared" si="11"/>
        <v>0</v>
      </c>
      <c r="N54" s="672">
        <f t="shared" si="17"/>
        <v>0</v>
      </c>
      <c r="O54" s="480">
        <f t="shared" si="18"/>
        <v>0</v>
      </c>
      <c r="P54" s="480">
        <f t="shared" si="19"/>
        <v>0</v>
      </c>
      <c r="Q54" s="481"/>
      <c r="R54" s="480">
        <f t="shared" si="20"/>
        <v>0</v>
      </c>
      <c r="S54" s="482">
        <f t="shared" si="21"/>
        <v>0</v>
      </c>
      <c r="T54" s="480">
        <f t="shared" si="22"/>
        <v>0</v>
      </c>
      <c r="U54" s="480">
        <f t="shared" si="23"/>
        <v>0</v>
      </c>
      <c r="V54" s="481"/>
      <c r="W54" s="482">
        <f t="shared" si="24"/>
        <v>0</v>
      </c>
      <c r="X54" s="672">
        <f t="shared" si="25"/>
        <v>0</v>
      </c>
      <c r="Y54" s="480">
        <f t="shared" si="26"/>
        <v>0</v>
      </c>
      <c r="Z54" s="480">
        <f t="shared" si="27"/>
        <v>0</v>
      </c>
      <c r="AA54" s="671"/>
      <c r="AB54" s="9"/>
      <c r="AC54" s="942">
        <v>6.3299999999999995E-2</v>
      </c>
    </row>
    <row r="55" spans="2:29" x14ac:dyDescent="0.3">
      <c r="B55" s="491">
        <f t="shared" si="28"/>
        <v>12</v>
      </c>
      <c r="C55" s="496" t="s">
        <v>260</v>
      </c>
      <c r="D55" s="892">
        <v>0</v>
      </c>
      <c r="E55" s="480">
        <f t="shared" si="12"/>
        <v>0</v>
      </c>
      <c r="F55" s="480">
        <f t="shared" si="13"/>
        <v>0</v>
      </c>
      <c r="G55" s="483"/>
      <c r="H55" s="480">
        <f t="shared" si="29"/>
        <v>0</v>
      </c>
      <c r="I55" s="482">
        <f t="shared" si="14"/>
        <v>0</v>
      </c>
      <c r="J55" s="480">
        <f t="shared" si="15"/>
        <v>0</v>
      </c>
      <c r="K55" s="480">
        <f t="shared" si="16"/>
        <v>0</v>
      </c>
      <c r="L55" s="481"/>
      <c r="M55" s="482">
        <f t="shared" si="11"/>
        <v>0</v>
      </c>
      <c r="N55" s="672">
        <f t="shared" si="17"/>
        <v>0</v>
      </c>
      <c r="O55" s="480">
        <f t="shared" si="18"/>
        <v>0</v>
      </c>
      <c r="P55" s="480">
        <f t="shared" si="19"/>
        <v>0</v>
      </c>
      <c r="Q55" s="481"/>
      <c r="R55" s="480">
        <f t="shared" si="20"/>
        <v>0</v>
      </c>
      <c r="S55" s="482">
        <f t="shared" si="21"/>
        <v>0</v>
      </c>
      <c r="T55" s="480">
        <f t="shared" si="22"/>
        <v>0</v>
      </c>
      <c r="U55" s="480">
        <f t="shared" si="23"/>
        <v>0</v>
      </c>
      <c r="V55" s="481"/>
      <c r="W55" s="482">
        <f t="shared" si="24"/>
        <v>0</v>
      </c>
      <c r="X55" s="672">
        <f t="shared" si="25"/>
        <v>0</v>
      </c>
      <c r="Y55" s="480">
        <f t="shared" si="26"/>
        <v>0</v>
      </c>
      <c r="Z55" s="480">
        <f t="shared" si="27"/>
        <v>0</v>
      </c>
      <c r="AA55" s="671"/>
      <c r="AB55" s="9"/>
      <c r="AC55" s="942">
        <v>6.3299999999999995E-2</v>
      </c>
    </row>
    <row r="56" spans="2:29" x14ac:dyDescent="0.3">
      <c r="B56" s="491">
        <f t="shared" si="28"/>
        <v>13</v>
      </c>
      <c r="C56" s="496" t="s">
        <v>874</v>
      </c>
      <c r="D56" s="892">
        <v>0</v>
      </c>
      <c r="E56" s="480">
        <f t="shared" si="12"/>
        <v>0</v>
      </c>
      <c r="F56" s="480">
        <f t="shared" si="13"/>
        <v>0</v>
      </c>
      <c r="G56" s="483"/>
      <c r="H56" s="480">
        <f t="shared" si="29"/>
        <v>0</v>
      </c>
      <c r="I56" s="482">
        <f t="shared" si="14"/>
        <v>0</v>
      </c>
      <c r="J56" s="480">
        <f t="shared" si="15"/>
        <v>0</v>
      </c>
      <c r="K56" s="480">
        <f t="shared" si="16"/>
        <v>0</v>
      </c>
      <c r="L56" s="481"/>
      <c r="M56" s="482">
        <f t="shared" si="11"/>
        <v>0</v>
      </c>
      <c r="N56" s="672">
        <f t="shared" si="17"/>
        <v>0</v>
      </c>
      <c r="O56" s="480">
        <f t="shared" si="18"/>
        <v>0</v>
      </c>
      <c r="P56" s="480">
        <f t="shared" si="19"/>
        <v>0</v>
      </c>
      <c r="Q56" s="481"/>
      <c r="R56" s="480">
        <f t="shared" si="20"/>
        <v>0</v>
      </c>
      <c r="S56" s="482">
        <f t="shared" si="21"/>
        <v>0</v>
      </c>
      <c r="T56" s="480">
        <f t="shared" si="22"/>
        <v>0</v>
      </c>
      <c r="U56" s="480">
        <f t="shared" si="23"/>
        <v>0</v>
      </c>
      <c r="V56" s="481"/>
      <c r="W56" s="482">
        <f t="shared" si="24"/>
        <v>0</v>
      </c>
      <c r="X56" s="672">
        <f t="shared" si="25"/>
        <v>0</v>
      </c>
      <c r="Y56" s="480">
        <f t="shared" si="26"/>
        <v>0</v>
      </c>
      <c r="Z56" s="480">
        <f t="shared" si="27"/>
        <v>0</v>
      </c>
      <c r="AA56" s="671"/>
      <c r="AB56" s="9"/>
      <c r="AC56" s="942">
        <v>6.3299999999999995E-2</v>
      </c>
    </row>
    <row r="57" spans="2:29" x14ac:dyDescent="0.3">
      <c r="B57" s="491">
        <f t="shared" si="28"/>
        <v>14</v>
      </c>
      <c r="C57" s="496" t="s">
        <v>875</v>
      </c>
      <c r="D57" s="892">
        <v>0</v>
      </c>
      <c r="E57" s="480">
        <f>IF((IFERROR(D57/((D29+E29)*100%),0))&lt;70%,MIN((MAX((D29+E29)*100%-D57,0)),(D29+E29/2)*$AC57),MAX((D29+E29)*100%-D57,0)/E$62)</f>
        <v>0</v>
      </c>
      <c r="F57" s="480">
        <f t="shared" si="13"/>
        <v>0</v>
      </c>
      <c r="G57" s="483"/>
      <c r="H57" s="480">
        <f t="shared" si="29"/>
        <v>0</v>
      </c>
      <c r="I57" s="482">
        <f t="shared" si="14"/>
        <v>0</v>
      </c>
      <c r="J57" s="480">
        <f>IF((IFERROR(I57/((I29+J29)*100%),0))&lt;70%,MIN((MAX((I29+J29)*100%-I57,0)),(I29+J29/2)*$AC57),MAX((I29+J29)*100%-I57,0)/J$62)</f>
        <v>0</v>
      </c>
      <c r="K57" s="480">
        <f t="shared" si="16"/>
        <v>0</v>
      </c>
      <c r="L57" s="481"/>
      <c r="M57" s="482">
        <f t="shared" si="11"/>
        <v>0</v>
      </c>
      <c r="N57" s="672">
        <f t="shared" si="17"/>
        <v>0</v>
      </c>
      <c r="O57" s="480">
        <f>IF((IFERROR(N57/((N29+O29)*100%),0))&lt;70%,MIN((MAX((N29+O29)*100%-N57,0)),(N29+O29/2)*$AC57),MAX((N29+O29)*100%-N57,0)/O$62)</f>
        <v>0</v>
      </c>
      <c r="P57" s="480">
        <f t="shared" si="19"/>
        <v>0</v>
      </c>
      <c r="Q57" s="481"/>
      <c r="R57" s="480">
        <f t="shared" si="20"/>
        <v>0</v>
      </c>
      <c r="S57" s="482">
        <f t="shared" si="21"/>
        <v>0</v>
      </c>
      <c r="T57" s="480">
        <f>IF((IFERROR(S57/((S29+T29)*100%),0))&lt;70%,MIN((MAX((S29+T29)*100%-S57,0)),(S29+T29/2)*$AC57),MAX((S29+T29)*100%-S57,0)/T$62)</f>
        <v>0</v>
      </c>
      <c r="U57" s="480">
        <f t="shared" si="23"/>
        <v>0</v>
      </c>
      <c r="V57" s="481"/>
      <c r="W57" s="482">
        <f t="shared" si="24"/>
        <v>0</v>
      </c>
      <c r="X57" s="672">
        <f t="shared" si="25"/>
        <v>0</v>
      </c>
      <c r="Y57" s="480">
        <f>IF((IFERROR(X57/((X29+Y29)*100%),0))&lt;70%,MIN((MAX((X29+Y29)*100%-X57,0)),(X29+Y29/2)*$AC57),MAX((X29+Y29)*100%-X57,0)/Y$62)</f>
        <v>0</v>
      </c>
      <c r="Z57" s="480">
        <f t="shared" si="27"/>
        <v>0</v>
      </c>
      <c r="AA57" s="671"/>
      <c r="AB57" s="9"/>
      <c r="AC57" s="942">
        <v>0.15</v>
      </c>
    </row>
    <row r="58" spans="2:29" x14ac:dyDescent="0.3">
      <c r="B58" s="491">
        <f t="shared" si="28"/>
        <v>15</v>
      </c>
      <c r="C58" s="496" t="s">
        <v>876</v>
      </c>
      <c r="D58" s="892">
        <v>0</v>
      </c>
      <c r="E58" s="480">
        <f>IF((IFERROR(D58/((D30+E30)*100%),0))&lt;70%,MIN((MAX((D30+E30)*100%-D58,0)),(D30+E30/2)*$AC58),MAX((D30+E30)*100%-D58,0)/E$62)</f>
        <v>0</v>
      </c>
      <c r="F58" s="480">
        <f t="shared" si="13"/>
        <v>0</v>
      </c>
      <c r="G58" s="483"/>
      <c r="H58" s="480">
        <f t="shared" si="29"/>
        <v>0</v>
      </c>
      <c r="I58" s="482">
        <f t="shared" si="14"/>
        <v>0</v>
      </c>
      <c r="J58" s="480">
        <f>IF((IFERROR(I58/((I30+J30)*100%),0))&lt;70%,MIN((MAX((I30+J30)*100%-I58,0)),(I30+J30/2)*$AC58),MAX((I30+J30)*100%-I58,0)/J$62)</f>
        <v>0</v>
      </c>
      <c r="K58" s="480">
        <f t="shared" si="16"/>
        <v>0</v>
      </c>
      <c r="L58" s="481"/>
      <c r="M58" s="482">
        <f t="shared" si="11"/>
        <v>0</v>
      </c>
      <c r="N58" s="672">
        <f t="shared" si="17"/>
        <v>0</v>
      </c>
      <c r="O58" s="480">
        <f>IF((IFERROR(N58/((N30+O30)*100%),0))&lt;70%,MIN((MAX((N30+O30)*100%-N58,0)),(N30+O30/2)*$AC58),MAX((N30+O30)*100%-N58,0)/O$62)</f>
        <v>0</v>
      </c>
      <c r="P58" s="480">
        <f t="shared" si="19"/>
        <v>0</v>
      </c>
      <c r="Q58" s="481"/>
      <c r="R58" s="480">
        <f t="shared" si="20"/>
        <v>0</v>
      </c>
      <c r="S58" s="482">
        <f t="shared" si="21"/>
        <v>0</v>
      </c>
      <c r="T58" s="480">
        <f>IF((IFERROR(S58/((S30+T30)*100%),0))&lt;70%,MIN((MAX((S30+T30)*100%-S58,0)),(S30+T30/2)*$AC58),MAX((S30+T30)*100%-S58,0)/T$62)</f>
        <v>0</v>
      </c>
      <c r="U58" s="480">
        <f t="shared" si="23"/>
        <v>0</v>
      </c>
      <c r="V58" s="481"/>
      <c r="W58" s="482">
        <f t="shared" si="24"/>
        <v>0</v>
      </c>
      <c r="X58" s="672">
        <f t="shared" si="25"/>
        <v>0</v>
      </c>
      <c r="Y58" s="480">
        <f>IF((IFERROR(X58/((X30+Y30)*100%),0))&lt;70%,MIN((MAX((X30+Y30)*100%-X58,0)),(X30+Y30/2)*$AC58),MAX((X30+Y30)*100%-X58,0)/Y$62)</f>
        <v>0</v>
      </c>
      <c r="Z58" s="480">
        <f t="shared" si="27"/>
        <v>0</v>
      </c>
      <c r="AA58" s="671"/>
      <c r="AB58" s="9"/>
      <c r="AC58" s="942">
        <v>0.15</v>
      </c>
    </row>
    <row r="59" spans="2:29" x14ac:dyDescent="0.3">
      <c r="B59" s="491">
        <f t="shared" si="28"/>
        <v>16</v>
      </c>
      <c r="C59" s="496" t="s">
        <v>867</v>
      </c>
      <c r="D59" s="892">
        <v>0</v>
      </c>
      <c r="E59" s="480">
        <f>IF((IFERROR(D59/((D31+E31)*100%),0))&lt;70%,MIN((MAX((D31+E31)*100%-D59,0)),(D31+E31/2)*$AC59),MAX((D31+E31)*100%-D59,0)/E$62)</f>
        <v>0</v>
      </c>
      <c r="F59" s="480">
        <f t="shared" si="13"/>
        <v>0</v>
      </c>
      <c r="G59" s="481"/>
      <c r="H59" s="480">
        <f t="shared" si="29"/>
        <v>0</v>
      </c>
      <c r="I59" s="482">
        <f t="shared" si="14"/>
        <v>0</v>
      </c>
      <c r="J59" s="480">
        <f>IF((IFERROR(I59/((I31+J31)*100%),0))&lt;70%,MIN((MAX((I31+J31)*100%-I59,0)),(I31+J31/2)*$AC59),MAX((I31+J31)*100%-I59,0)/J$62)</f>
        <v>0</v>
      </c>
      <c r="K59" s="480">
        <f t="shared" si="16"/>
        <v>0</v>
      </c>
      <c r="L59" s="481"/>
      <c r="M59" s="482">
        <f t="shared" si="11"/>
        <v>0</v>
      </c>
      <c r="N59" s="672">
        <f t="shared" si="17"/>
        <v>0</v>
      </c>
      <c r="O59" s="480">
        <f>IF((IFERROR(N59/((N31+O31)*100%),0))&lt;70%,MIN((MAX((N31+O31)*100%-N59,0)),(N31+O31/2)*$AC59),MAX((N31+O31)*100%-N59,0)/O$62)</f>
        <v>0</v>
      </c>
      <c r="P59" s="480">
        <f t="shared" si="19"/>
        <v>0</v>
      </c>
      <c r="Q59" s="481"/>
      <c r="R59" s="480">
        <f t="shared" si="20"/>
        <v>0</v>
      </c>
      <c r="S59" s="482">
        <f t="shared" si="21"/>
        <v>0</v>
      </c>
      <c r="T59" s="480">
        <f>IF((IFERROR(S59/((S31+T31)*100%),0))&lt;70%,MIN((MAX((S31+T31)*100%-S59,0)),(S31+T31/2)*$AC59),MAX((S31+T31)*100%-S59,0)/T$62)</f>
        <v>0</v>
      </c>
      <c r="U59" s="480">
        <f t="shared" si="23"/>
        <v>0</v>
      </c>
      <c r="V59" s="481"/>
      <c r="W59" s="482">
        <f t="shared" si="24"/>
        <v>0</v>
      </c>
      <c r="X59" s="672">
        <f t="shared" si="25"/>
        <v>0</v>
      </c>
      <c r="Y59" s="480">
        <f>IF((IFERROR(X59/((X31+Y31)*100%),0))&lt;70%,MIN((MAX((X31+Y31)*100%-X59,0)),(X31+Y31/2)*$AC59),MAX((X31+Y31)*100%-X59,0)/Y$62)</f>
        <v>0</v>
      </c>
      <c r="Z59" s="480">
        <f t="shared" si="27"/>
        <v>0</v>
      </c>
      <c r="AA59" s="671"/>
      <c r="AB59" s="9"/>
      <c r="AC59" s="942">
        <v>0.15</v>
      </c>
    </row>
    <row r="60" spans="2:29" x14ac:dyDescent="0.3">
      <c r="B60" s="491">
        <f t="shared" si="28"/>
        <v>17</v>
      </c>
      <c r="C60" s="496" t="s">
        <v>877</v>
      </c>
      <c r="D60" s="893">
        <v>0</v>
      </c>
      <c r="E60" s="480">
        <f t="shared" si="12"/>
        <v>0</v>
      </c>
      <c r="F60" s="480">
        <f t="shared" si="13"/>
        <v>0</v>
      </c>
      <c r="G60" s="481"/>
      <c r="H60" s="480">
        <f t="shared" si="29"/>
        <v>0</v>
      </c>
      <c r="I60" s="482">
        <f t="shared" si="14"/>
        <v>0</v>
      </c>
      <c r="J60" s="480">
        <f t="shared" si="15"/>
        <v>0</v>
      </c>
      <c r="K60" s="480">
        <f t="shared" si="16"/>
        <v>0</v>
      </c>
      <c r="L60" s="481"/>
      <c r="M60" s="482">
        <f t="shared" si="11"/>
        <v>0</v>
      </c>
      <c r="N60" s="672">
        <f t="shared" si="17"/>
        <v>0</v>
      </c>
      <c r="O60" s="480">
        <f t="shared" si="18"/>
        <v>0</v>
      </c>
      <c r="P60" s="480">
        <f t="shared" si="19"/>
        <v>0</v>
      </c>
      <c r="Q60" s="481"/>
      <c r="R60" s="480">
        <f t="shared" si="20"/>
        <v>0</v>
      </c>
      <c r="S60" s="482">
        <f t="shared" si="21"/>
        <v>0</v>
      </c>
      <c r="T60" s="480">
        <f t="shared" si="22"/>
        <v>0</v>
      </c>
      <c r="U60" s="480">
        <f t="shared" si="23"/>
        <v>0</v>
      </c>
      <c r="V60" s="481"/>
      <c r="W60" s="482">
        <f t="shared" si="24"/>
        <v>0</v>
      </c>
      <c r="X60" s="672">
        <f t="shared" si="25"/>
        <v>0</v>
      </c>
      <c r="Y60" s="480">
        <f t="shared" si="26"/>
        <v>0</v>
      </c>
      <c r="Z60" s="480">
        <f t="shared" si="27"/>
        <v>0</v>
      </c>
      <c r="AA60" s="671"/>
      <c r="AB60" s="9"/>
      <c r="AC60" s="942">
        <v>3.3399999999999999E-2</v>
      </c>
    </row>
    <row r="61" spans="2:29" ht="16" x14ac:dyDescent="0.3">
      <c r="B61" s="84"/>
      <c r="C61" s="99" t="s">
        <v>271</v>
      </c>
      <c r="D61" s="99"/>
      <c r="E61" s="484">
        <f>SUM(E44:E60)</f>
        <v>0.29891666666666666</v>
      </c>
      <c r="F61" s="484">
        <f t="shared" ref="F61:X61" si="30">SUM(F44:F60)</f>
        <v>0</v>
      </c>
      <c r="G61" s="484">
        <f t="shared" si="30"/>
        <v>0</v>
      </c>
      <c r="H61" s="484">
        <f t="shared" si="30"/>
        <v>0.29891666666666666</v>
      </c>
      <c r="I61" s="484">
        <f t="shared" si="30"/>
        <v>0.29891666666666666</v>
      </c>
      <c r="J61" s="484">
        <f>SUM(J44:J60)</f>
        <v>1.2866428333333335</v>
      </c>
      <c r="K61" s="484">
        <f t="shared" si="30"/>
        <v>0</v>
      </c>
      <c r="L61" s="484">
        <f t="shared" si="30"/>
        <v>0</v>
      </c>
      <c r="M61" s="484">
        <f t="shared" si="30"/>
        <v>1.5855595000000002</v>
      </c>
      <c r="N61" s="484">
        <f t="shared" si="30"/>
        <v>1.5855595000000002</v>
      </c>
      <c r="O61" s="484">
        <f>SUM(O44:O60)</f>
        <v>2.7930773333333336</v>
      </c>
      <c r="P61" s="484">
        <f t="shared" ref="P61" si="31">SUM(P44:P60)</f>
        <v>0</v>
      </c>
      <c r="Q61" s="484">
        <f t="shared" si="30"/>
        <v>0</v>
      </c>
      <c r="R61" s="484">
        <f t="shared" si="30"/>
        <v>4.3786368333333341</v>
      </c>
      <c r="S61" s="484">
        <f t="shared" si="30"/>
        <v>4.3786368333333341</v>
      </c>
      <c r="T61" s="484">
        <f>SUM(T44:T60)</f>
        <v>4.3984356666666669</v>
      </c>
      <c r="U61" s="484">
        <f t="shared" ref="U61" si="32">SUM(U44:U60)</f>
        <v>0</v>
      </c>
      <c r="V61" s="484">
        <f t="shared" si="30"/>
        <v>0</v>
      </c>
      <c r="W61" s="484">
        <f t="shared" si="30"/>
        <v>8.7770725000000009</v>
      </c>
      <c r="X61" s="484">
        <f t="shared" si="30"/>
        <v>8.7770725000000009</v>
      </c>
      <c r="Y61" s="84"/>
      <c r="Z61" s="84"/>
      <c r="AA61" s="675"/>
      <c r="AB61" s="84"/>
      <c r="AC61" s="942">
        <v>0</v>
      </c>
    </row>
    <row r="62" spans="2:29" ht="16" x14ac:dyDescent="0.3">
      <c r="B62" s="301"/>
      <c r="C62" s="303"/>
      <c r="D62" s="303"/>
      <c r="E62" s="679">
        <f>'F5'!T86</f>
        <v>5</v>
      </c>
      <c r="F62" s="303"/>
      <c r="G62" s="303"/>
      <c r="H62" s="303"/>
      <c r="J62" s="679">
        <f>E62-1</f>
        <v>4</v>
      </c>
      <c r="K62" s="301"/>
      <c r="L62" s="301"/>
      <c r="M62" s="301"/>
      <c r="O62" s="679">
        <f>J62-1</f>
        <v>3</v>
      </c>
      <c r="P62" s="301"/>
      <c r="Q62" s="301"/>
      <c r="R62" s="301"/>
      <c r="T62" s="679">
        <f>O62-1</f>
        <v>2</v>
      </c>
      <c r="U62" s="680"/>
      <c r="V62" s="680"/>
      <c r="X62" s="301"/>
      <c r="Y62" s="679">
        <f>T62-1</f>
        <v>1</v>
      </c>
      <c r="Z62" s="301"/>
      <c r="AA62" s="301"/>
      <c r="AB62" s="301"/>
    </row>
    <row r="64" spans="2:29" x14ac:dyDescent="0.3">
      <c r="B64" s="658" t="s">
        <v>344</v>
      </c>
    </row>
    <row r="65" spans="2:28" ht="15" customHeight="1" x14ac:dyDescent="0.3">
      <c r="B65" s="301"/>
      <c r="C65" s="303"/>
      <c r="D65" s="303"/>
      <c r="E65" s="303"/>
      <c r="F65" s="303"/>
      <c r="G65" s="303"/>
      <c r="H65" s="303"/>
      <c r="I65" s="303"/>
      <c r="J65" s="303"/>
      <c r="K65" s="303"/>
      <c r="L65" s="303"/>
      <c r="M65" s="303"/>
      <c r="N65" s="301"/>
      <c r="O65" s="301"/>
      <c r="P65" s="301"/>
      <c r="Q65" s="301"/>
      <c r="R65" s="301"/>
      <c r="S65" s="301"/>
      <c r="T65" s="301"/>
      <c r="U65" s="301"/>
      <c r="V65" s="301"/>
      <c r="W65" s="301"/>
      <c r="X65" s="301"/>
      <c r="Y65" s="301"/>
      <c r="Z65" s="301"/>
      <c r="AA65" s="301"/>
      <c r="AB65" s="296" t="s">
        <v>10</v>
      </c>
    </row>
    <row r="66" spans="2:28" x14ac:dyDescent="0.3">
      <c r="B66" s="1404" t="s">
        <v>343</v>
      </c>
      <c r="C66" s="1404" t="s">
        <v>37</v>
      </c>
      <c r="D66" s="1527" t="s">
        <v>913</v>
      </c>
      <c r="E66" s="1528"/>
      <c r="F66" s="1528"/>
      <c r="G66" s="1528"/>
      <c r="H66" s="1529"/>
      <c r="I66" s="1511" t="s">
        <v>914</v>
      </c>
      <c r="J66" s="1511"/>
      <c r="K66" s="1511"/>
      <c r="L66" s="1511"/>
      <c r="M66" s="1511"/>
      <c r="N66" s="1511" t="s">
        <v>918</v>
      </c>
      <c r="O66" s="1511"/>
      <c r="P66" s="1511"/>
      <c r="Q66" s="1511"/>
      <c r="R66" s="1511"/>
      <c r="S66" s="1511" t="s">
        <v>915</v>
      </c>
      <c r="T66" s="1511"/>
      <c r="U66" s="1511"/>
      <c r="V66" s="1511"/>
      <c r="W66" s="1511"/>
      <c r="X66" s="1511" t="s">
        <v>917</v>
      </c>
      <c r="Y66" s="1511"/>
      <c r="Z66" s="1511"/>
      <c r="AA66" s="1511"/>
      <c r="AB66" s="1511"/>
    </row>
    <row r="67" spans="2:28" x14ac:dyDescent="0.3">
      <c r="B67" s="1404"/>
      <c r="C67" s="1404"/>
      <c r="D67" s="1515" t="s">
        <v>21</v>
      </c>
      <c r="E67" s="1516"/>
      <c r="F67" s="1516"/>
      <c r="G67" s="1516"/>
      <c r="H67" s="1516"/>
      <c r="I67" s="1512" t="s">
        <v>21</v>
      </c>
      <c r="J67" s="1513"/>
      <c r="K67" s="1513"/>
      <c r="L67" s="1513"/>
      <c r="M67" s="1514"/>
      <c r="N67" s="1515" t="s">
        <v>21</v>
      </c>
      <c r="O67" s="1516"/>
      <c r="P67" s="1516"/>
      <c r="Q67" s="1516"/>
      <c r="R67" s="1516"/>
      <c r="S67" s="1515" t="s">
        <v>21</v>
      </c>
      <c r="T67" s="1516"/>
      <c r="U67" s="1516"/>
      <c r="V67" s="1516"/>
      <c r="W67" s="1516"/>
      <c r="X67" s="1515" t="s">
        <v>21</v>
      </c>
      <c r="Y67" s="1516"/>
      <c r="Z67" s="1516"/>
      <c r="AA67" s="1516"/>
      <c r="AB67" s="1516"/>
    </row>
    <row r="68" spans="2:28" ht="42" x14ac:dyDescent="0.3">
      <c r="B68" s="1404"/>
      <c r="C68" s="1404"/>
      <c r="D68" s="659" t="s">
        <v>267</v>
      </c>
      <c r="E68" s="659" t="s">
        <v>268</v>
      </c>
      <c r="F68" s="302" t="s">
        <v>274</v>
      </c>
      <c r="G68" s="657" t="s">
        <v>601</v>
      </c>
      <c r="H68" s="659" t="s">
        <v>270</v>
      </c>
      <c r="I68" s="659" t="s">
        <v>267</v>
      </c>
      <c r="J68" s="659" t="s">
        <v>268</v>
      </c>
      <c r="K68" s="302" t="s">
        <v>274</v>
      </c>
      <c r="L68" s="657" t="s">
        <v>601</v>
      </c>
      <c r="M68" s="659" t="s">
        <v>270</v>
      </c>
      <c r="N68" s="659" t="s">
        <v>267</v>
      </c>
      <c r="O68" s="659" t="s">
        <v>268</v>
      </c>
      <c r="P68" s="302" t="s">
        <v>274</v>
      </c>
      <c r="Q68" s="657" t="s">
        <v>601</v>
      </c>
      <c r="R68" s="659" t="s">
        <v>270</v>
      </c>
      <c r="S68" s="659" t="s">
        <v>267</v>
      </c>
      <c r="T68" s="659" t="s">
        <v>268</v>
      </c>
      <c r="U68" s="302" t="s">
        <v>274</v>
      </c>
      <c r="V68" s="657" t="s">
        <v>601</v>
      </c>
      <c r="W68" s="659" t="s">
        <v>270</v>
      </c>
      <c r="X68" s="659" t="s">
        <v>267</v>
      </c>
      <c r="Y68" s="659" t="s">
        <v>268</v>
      </c>
      <c r="Z68" s="302" t="s">
        <v>274</v>
      </c>
      <c r="AA68" s="657" t="s">
        <v>601</v>
      </c>
      <c r="AB68" s="659" t="s">
        <v>270</v>
      </c>
    </row>
    <row r="69" spans="2:28" x14ac:dyDescent="0.3">
      <c r="B69" s="297"/>
      <c r="C69" s="297"/>
      <c r="D69" s="297" t="s">
        <v>81</v>
      </c>
      <c r="E69" s="297" t="s">
        <v>82</v>
      </c>
      <c r="F69" s="297" t="s">
        <v>472</v>
      </c>
      <c r="G69" s="297" t="s">
        <v>397</v>
      </c>
      <c r="H69" s="297" t="s">
        <v>602</v>
      </c>
      <c r="I69" s="297" t="s">
        <v>414</v>
      </c>
      <c r="J69" s="297" t="s">
        <v>522</v>
      </c>
      <c r="K69" s="297" t="s">
        <v>415</v>
      </c>
      <c r="L69" s="297" t="s">
        <v>416</v>
      </c>
      <c r="M69" s="297" t="s">
        <v>669</v>
      </c>
      <c r="N69" s="297" t="s">
        <v>603</v>
      </c>
      <c r="O69" s="297" t="s">
        <v>670</v>
      </c>
      <c r="P69" s="297" t="s">
        <v>604</v>
      </c>
      <c r="Q69" s="297" t="s">
        <v>605</v>
      </c>
      <c r="R69" s="297" t="s">
        <v>671</v>
      </c>
      <c r="S69" s="297" t="s">
        <v>606</v>
      </c>
      <c r="T69" s="297" t="s">
        <v>607</v>
      </c>
      <c r="U69" s="297" t="s">
        <v>672</v>
      </c>
      <c r="V69" s="297" t="s">
        <v>608</v>
      </c>
      <c r="W69" s="297" t="s">
        <v>972</v>
      </c>
      <c r="X69" s="297" t="s">
        <v>609</v>
      </c>
      <c r="Y69" s="297" t="s">
        <v>610</v>
      </c>
      <c r="Z69" s="297" t="s">
        <v>611</v>
      </c>
      <c r="AA69" s="297" t="s">
        <v>673</v>
      </c>
      <c r="AB69" s="297" t="s">
        <v>973</v>
      </c>
    </row>
    <row r="70" spans="2:28" x14ac:dyDescent="0.3">
      <c r="B70" s="491">
        <v>1</v>
      </c>
      <c r="C70" s="496" t="s">
        <v>860</v>
      </c>
      <c r="D70" s="298">
        <f>D16-D44</f>
        <v>0</v>
      </c>
      <c r="E70" s="298">
        <f t="shared" ref="E70:F70" si="33">E16-E44</f>
        <v>0</v>
      </c>
      <c r="F70" s="298">
        <f t="shared" si="33"/>
        <v>0</v>
      </c>
      <c r="G70" s="298"/>
      <c r="H70" s="480">
        <f t="shared" ref="H70:H86" si="34">D70+E70-F70-G70</f>
        <v>0</v>
      </c>
      <c r="I70" s="298">
        <f>I16-I44</f>
        <v>0</v>
      </c>
      <c r="J70" s="298">
        <f t="shared" ref="J70:K70" si="35">J16-J44</f>
        <v>0</v>
      </c>
      <c r="K70" s="298">
        <f t="shared" si="35"/>
        <v>0</v>
      </c>
      <c r="L70" s="298"/>
      <c r="M70" s="480">
        <f t="shared" ref="M70:M86" si="36">I70+J70-K70-L70</f>
        <v>0</v>
      </c>
      <c r="N70" s="298">
        <f>N16-N44</f>
        <v>0</v>
      </c>
      <c r="O70" s="298">
        <f t="shared" ref="O70:P70" si="37">O16-O44</f>
        <v>0</v>
      </c>
      <c r="P70" s="298">
        <f t="shared" si="37"/>
        <v>0</v>
      </c>
      <c r="Q70" s="298"/>
      <c r="R70" s="480">
        <f t="shared" ref="R70:R86" si="38">N70+O70-P70-Q70</f>
        <v>0</v>
      </c>
      <c r="S70" s="298">
        <f>S16-S44</f>
        <v>0</v>
      </c>
      <c r="T70" s="298">
        <f t="shared" ref="T70:U70" si="39">T16-T44</f>
        <v>0</v>
      </c>
      <c r="U70" s="298">
        <f t="shared" si="39"/>
        <v>0</v>
      </c>
      <c r="V70" s="298"/>
      <c r="W70" s="480">
        <f t="shared" ref="W70:W86" si="40">S70+T70-U70-V70</f>
        <v>0</v>
      </c>
      <c r="X70" s="298">
        <f>X16-X44</f>
        <v>0</v>
      </c>
      <c r="Y70" s="298">
        <f t="shared" ref="Y70:Z70" si="41">Y16-Y44</f>
        <v>0</v>
      </c>
      <c r="Z70" s="298">
        <f t="shared" si="41"/>
        <v>0</v>
      </c>
      <c r="AA70" s="298"/>
      <c r="AB70" s="480">
        <f t="shared" ref="AB70:AB86" si="42">X70+Y70-Z70-AA70</f>
        <v>0</v>
      </c>
    </row>
    <row r="71" spans="2:28" x14ac:dyDescent="0.3">
      <c r="B71" s="491">
        <f>B70+1</f>
        <v>2</v>
      </c>
      <c r="C71" s="496" t="s">
        <v>255</v>
      </c>
      <c r="D71" s="298">
        <f t="shared" ref="D71:F86" si="43">D17-D45</f>
        <v>0</v>
      </c>
      <c r="E71" s="298">
        <f t="shared" si="43"/>
        <v>0</v>
      </c>
      <c r="F71" s="298">
        <f t="shared" si="43"/>
        <v>0</v>
      </c>
      <c r="G71" s="298"/>
      <c r="H71" s="480">
        <f t="shared" si="34"/>
        <v>0</v>
      </c>
      <c r="I71" s="298">
        <f t="shared" ref="I71:K86" si="44">I17-I45</f>
        <v>0</v>
      </c>
      <c r="J71" s="298">
        <f t="shared" si="44"/>
        <v>0</v>
      </c>
      <c r="K71" s="298">
        <f t="shared" si="44"/>
        <v>0</v>
      </c>
      <c r="L71" s="298"/>
      <c r="M71" s="480">
        <f t="shared" si="36"/>
        <v>0</v>
      </c>
      <c r="N71" s="298">
        <f t="shared" ref="N71:P86" si="45">N17-N45</f>
        <v>0</v>
      </c>
      <c r="O71" s="298">
        <f t="shared" si="45"/>
        <v>0</v>
      </c>
      <c r="P71" s="298">
        <f t="shared" si="45"/>
        <v>0</v>
      </c>
      <c r="Q71" s="298"/>
      <c r="R71" s="480">
        <f t="shared" si="38"/>
        <v>0</v>
      </c>
      <c r="S71" s="298">
        <f t="shared" ref="S71:U86" si="46">S17-S45</f>
        <v>0</v>
      </c>
      <c r="T71" s="298">
        <f t="shared" si="46"/>
        <v>0</v>
      </c>
      <c r="U71" s="298">
        <f t="shared" si="46"/>
        <v>0</v>
      </c>
      <c r="V71" s="298"/>
      <c r="W71" s="480">
        <f t="shared" si="40"/>
        <v>0</v>
      </c>
      <c r="X71" s="298">
        <f t="shared" ref="X71:Z86" si="47">X17-X45</f>
        <v>0</v>
      </c>
      <c r="Y71" s="298">
        <f t="shared" si="47"/>
        <v>0</v>
      </c>
      <c r="Z71" s="298">
        <f t="shared" si="47"/>
        <v>0</v>
      </c>
      <c r="AA71" s="298"/>
      <c r="AB71" s="480">
        <f t="shared" si="42"/>
        <v>0</v>
      </c>
    </row>
    <row r="72" spans="2:28" x14ac:dyDescent="0.3">
      <c r="B72" s="491">
        <f t="shared" ref="B72:B86" si="48">B71+1</f>
        <v>3</v>
      </c>
      <c r="C72" s="496" t="s">
        <v>861</v>
      </c>
      <c r="D72" s="298">
        <f t="shared" si="43"/>
        <v>0</v>
      </c>
      <c r="E72" s="298">
        <f t="shared" si="43"/>
        <v>0</v>
      </c>
      <c r="F72" s="298">
        <f t="shared" si="43"/>
        <v>0</v>
      </c>
      <c r="G72" s="298"/>
      <c r="H72" s="480">
        <f t="shared" si="34"/>
        <v>0</v>
      </c>
      <c r="I72" s="298">
        <f t="shared" si="44"/>
        <v>0</v>
      </c>
      <c r="J72" s="298">
        <f t="shared" si="44"/>
        <v>0</v>
      </c>
      <c r="K72" s="298">
        <f t="shared" si="44"/>
        <v>0</v>
      </c>
      <c r="L72" s="298"/>
      <c r="M72" s="480">
        <f t="shared" si="36"/>
        <v>0</v>
      </c>
      <c r="N72" s="298">
        <f t="shared" si="45"/>
        <v>0</v>
      </c>
      <c r="O72" s="298">
        <f t="shared" si="45"/>
        <v>0</v>
      </c>
      <c r="P72" s="298">
        <f t="shared" si="45"/>
        <v>0</v>
      </c>
      <c r="Q72" s="298"/>
      <c r="R72" s="480">
        <f t="shared" si="38"/>
        <v>0</v>
      </c>
      <c r="S72" s="298">
        <f t="shared" si="46"/>
        <v>0</v>
      </c>
      <c r="T72" s="298">
        <f t="shared" si="46"/>
        <v>0</v>
      </c>
      <c r="U72" s="298">
        <f t="shared" si="46"/>
        <v>0</v>
      </c>
      <c r="V72" s="298"/>
      <c r="W72" s="480">
        <f t="shared" si="40"/>
        <v>0</v>
      </c>
      <c r="X72" s="298">
        <f t="shared" si="47"/>
        <v>0</v>
      </c>
      <c r="Y72" s="298">
        <f t="shared" si="47"/>
        <v>0</v>
      </c>
      <c r="Z72" s="298">
        <f t="shared" si="47"/>
        <v>0</v>
      </c>
      <c r="AA72" s="298"/>
      <c r="AB72" s="480">
        <f t="shared" si="42"/>
        <v>0</v>
      </c>
    </row>
    <row r="73" spans="2:28" x14ac:dyDescent="0.3">
      <c r="B73" s="491">
        <f t="shared" si="48"/>
        <v>4</v>
      </c>
      <c r="C73" s="496" t="s">
        <v>862</v>
      </c>
      <c r="D73" s="298">
        <f t="shared" si="43"/>
        <v>0</v>
      </c>
      <c r="E73" s="298">
        <f t="shared" si="43"/>
        <v>0</v>
      </c>
      <c r="F73" s="298">
        <f t="shared" si="43"/>
        <v>0</v>
      </c>
      <c r="G73" s="298"/>
      <c r="H73" s="480">
        <f t="shared" si="34"/>
        <v>0</v>
      </c>
      <c r="I73" s="298">
        <f t="shared" si="44"/>
        <v>0</v>
      </c>
      <c r="J73" s="298">
        <f t="shared" si="44"/>
        <v>0</v>
      </c>
      <c r="K73" s="298">
        <f t="shared" si="44"/>
        <v>0</v>
      </c>
      <c r="L73" s="298"/>
      <c r="M73" s="480">
        <f t="shared" si="36"/>
        <v>0</v>
      </c>
      <c r="N73" s="298">
        <f t="shared" si="45"/>
        <v>0</v>
      </c>
      <c r="O73" s="298">
        <f t="shared" si="45"/>
        <v>0</v>
      </c>
      <c r="P73" s="298">
        <f t="shared" si="45"/>
        <v>0</v>
      </c>
      <c r="Q73" s="298"/>
      <c r="R73" s="480">
        <f t="shared" si="38"/>
        <v>0</v>
      </c>
      <c r="S73" s="298">
        <f t="shared" si="46"/>
        <v>0</v>
      </c>
      <c r="T73" s="298">
        <f t="shared" si="46"/>
        <v>0</v>
      </c>
      <c r="U73" s="298">
        <f t="shared" si="46"/>
        <v>0</v>
      </c>
      <c r="V73" s="298"/>
      <c r="W73" s="480">
        <f t="shared" si="40"/>
        <v>0</v>
      </c>
      <c r="X73" s="298">
        <f t="shared" si="47"/>
        <v>0</v>
      </c>
      <c r="Y73" s="298">
        <f t="shared" si="47"/>
        <v>0</v>
      </c>
      <c r="Z73" s="298">
        <f t="shared" si="47"/>
        <v>0</v>
      </c>
      <c r="AA73" s="298"/>
      <c r="AB73" s="480">
        <f t="shared" si="42"/>
        <v>0</v>
      </c>
    </row>
    <row r="74" spans="2:28" x14ac:dyDescent="0.3">
      <c r="B74" s="491">
        <f t="shared" si="48"/>
        <v>5</v>
      </c>
      <c r="C74" s="496" t="s">
        <v>863</v>
      </c>
      <c r="D74" s="298">
        <f t="shared" si="43"/>
        <v>0</v>
      </c>
      <c r="E74" s="298">
        <f t="shared" si="43"/>
        <v>0</v>
      </c>
      <c r="F74" s="298">
        <f t="shared" si="43"/>
        <v>0</v>
      </c>
      <c r="G74" s="298"/>
      <c r="H74" s="480">
        <f t="shared" si="34"/>
        <v>0</v>
      </c>
      <c r="I74" s="298">
        <f t="shared" si="44"/>
        <v>0</v>
      </c>
      <c r="J74" s="298">
        <f t="shared" si="44"/>
        <v>0</v>
      </c>
      <c r="K74" s="298">
        <f t="shared" si="44"/>
        <v>0</v>
      </c>
      <c r="L74" s="298"/>
      <c r="M74" s="480">
        <f t="shared" si="36"/>
        <v>0</v>
      </c>
      <c r="N74" s="298">
        <f t="shared" si="45"/>
        <v>0</v>
      </c>
      <c r="O74" s="298">
        <f t="shared" si="45"/>
        <v>0</v>
      </c>
      <c r="P74" s="298">
        <f t="shared" si="45"/>
        <v>0</v>
      </c>
      <c r="Q74" s="298"/>
      <c r="R74" s="480">
        <f t="shared" si="38"/>
        <v>0</v>
      </c>
      <c r="S74" s="298">
        <f t="shared" si="46"/>
        <v>0</v>
      </c>
      <c r="T74" s="298">
        <f t="shared" si="46"/>
        <v>0</v>
      </c>
      <c r="U74" s="298">
        <f t="shared" si="46"/>
        <v>0</v>
      </c>
      <c r="V74" s="298"/>
      <c r="W74" s="480">
        <f t="shared" si="40"/>
        <v>0</v>
      </c>
      <c r="X74" s="298">
        <f t="shared" si="47"/>
        <v>0</v>
      </c>
      <c r="Y74" s="298">
        <f t="shared" si="47"/>
        <v>0</v>
      </c>
      <c r="Z74" s="298">
        <f t="shared" si="47"/>
        <v>0</v>
      </c>
      <c r="AA74" s="298"/>
      <c r="AB74" s="480">
        <f t="shared" si="42"/>
        <v>0</v>
      </c>
    </row>
    <row r="75" spans="2:28" x14ac:dyDescent="0.3">
      <c r="B75" s="491">
        <f t="shared" si="48"/>
        <v>6</v>
      </c>
      <c r="C75" s="496" t="s">
        <v>254</v>
      </c>
      <c r="D75" s="298">
        <f t="shared" si="43"/>
        <v>0</v>
      </c>
      <c r="E75" s="298">
        <f t="shared" si="43"/>
        <v>13.867749999999999</v>
      </c>
      <c r="F75" s="298">
        <f t="shared" si="43"/>
        <v>0</v>
      </c>
      <c r="G75" s="298"/>
      <c r="H75" s="480">
        <f t="shared" si="34"/>
        <v>13.867749999999999</v>
      </c>
      <c r="I75" s="298">
        <f t="shared" si="44"/>
        <v>13.867749999999999</v>
      </c>
      <c r="J75" s="298">
        <f t="shared" si="44"/>
        <v>31.358357166666671</v>
      </c>
      <c r="K75" s="298">
        <f t="shared" si="44"/>
        <v>0</v>
      </c>
      <c r="L75" s="298"/>
      <c r="M75" s="480">
        <f t="shared" si="36"/>
        <v>45.226107166666672</v>
      </c>
      <c r="N75" s="298">
        <f t="shared" si="45"/>
        <v>45.226107166666665</v>
      </c>
      <c r="O75" s="298">
        <f t="shared" si="45"/>
        <v>35.956922666666664</v>
      </c>
      <c r="P75" s="298">
        <f t="shared" si="45"/>
        <v>0</v>
      </c>
      <c r="Q75" s="298"/>
      <c r="R75" s="480">
        <f t="shared" si="38"/>
        <v>81.183029833333336</v>
      </c>
      <c r="S75" s="298">
        <f t="shared" si="46"/>
        <v>81.183029833333336</v>
      </c>
      <c r="T75" s="298">
        <f t="shared" si="46"/>
        <v>32.934897666666664</v>
      </c>
      <c r="U75" s="298">
        <f t="shared" si="46"/>
        <v>0</v>
      </c>
      <c r="V75" s="298"/>
      <c r="W75" s="480">
        <f t="shared" si="40"/>
        <v>114.11792750000001</v>
      </c>
      <c r="X75" s="298">
        <f t="shared" si="47"/>
        <v>114.11792749999999</v>
      </c>
      <c r="Y75" s="298">
        <f t="shared" si="47"/>
        <v>49.074258</v>
      </c>
      <c r="Z75" s="298">
        <f t="shared" si="47"/>
        <v>0</v>
      </c>
      <c r="AA75" s="298"/>
      <c r="AB75" s="480">
        <f t="shared" si="42"/>
        <v>163.19218549999999</v>
      </c>
    </row>
    <row r="76" spans="2:28" x14ac:dyDescent="0.3">
      <c r="B76" s="491">
        <f t="shared" si="48"/>
        <v>7</v>
      </c>
      <c r="C76" s="496" t="s">
        <v>864</v>
      </c>
      <c r="D76" s="298">
        <f t="shared" si="43"/>
        <v>0</v>
      </c>
      <c r="E76" s="298">
        <f t="shared" si="43"/>
        <v>0</v>
      </c>
      <c r="F76" s="298">
        <f t="shared" si="43"/>
        <v>0</v>
      </c>
      <c r="G76" s="298"/>
      <c r="H76" s="480">
        <f t="shared" si="34"/>
        <v>0</v>
      </c>
      <c r="I76" s="298">
        <f t="shared" si="44"/>
        <v>0</v>
      </c>
      <c r="J76" s="298">
        <f t="shared" si="44"/>
        <v>0</v>
      </c>
      <c r="K76" s="298">
        <f t="shared" si="44"/>
        <v>0</v>
      </c>
      <c r="L76" s="298"/>
      <c r="M76" s="480">
        <f t="shared" si="36"/>
        <v>0</v>
      </c>
      <c r="N76" s="298">
        <f t="shared" si="45"/>
        <v>0</v>
      </c>
      <c r="O76" s="298">
        <f t="shared" si="45"/>
        <v>0</v>
      </c>
      <c r="P76" s="298">
        <f t="shared" si="45"/>
        <v>0</v>
      </c>
      <c r="Q76" s="298"/>
      <c r="R76" s="480">
        <f t="shared" si="38"/>
        <v>0</v>
      </c>
      <c r="S76" s="298">
        <f t="shared" si="46"/>
        <v>0</v>
      </c>
      <c r="T76" s="298">
        <f t="shared" si="46"/>
        <v>0</v>
      </c>
      <c r="U76" s="298">
        <f t="shared" si="46"/>
        <v>0</v>
      </c>
      <c r="V76" s="298"/>
      <c r="W76" s="480">
        <f t="shared" si="40"/>
        <v>0</v>
      </c>
      <c r="X76" s="298">
        <f t="shared" si="47"/>
        <v>0</v>
      </c>
      <c r="Y76" s="298">
        <f t="shared" si="47"/>
        <v>0</v>
      </c>
      <c r="Z76" s="298">
        <f t="shared" si="47"/>
        <v>0</v>
      </c>
      <c r="AA76" s="298"/>
      <c r="AB76" s="480">
        <f t="shared" si="42"/>
        <v>0</v>
      </c>
    </row>
    <row r="77" spans="2:28" x14ac:dyDescent="0.3">
      <c r="B77" s="491">
        <f t="shared" si="48"/>
        <v>8</v>
      </c>
      <c r="C77" s="496" t="s">
        <v>865</v>
      </c>
      <c r="D77" s="298">
        <f t="shared" si="43"/>
        <v>0</v>
      </c>
      <c r="E77" s="298">
        <f t="shared" si="43"/>
        <v>0</v>
      </c>
      <c r="F77" s="298">
        <f t="shared" si="43"/>
        <v>0</v>
      </c>
      <c r="G77" s="298"/>
      <c r="H77" s="480">
        <f t="shared" si="34"/>
        <v>0</v>
      </c>
      <c r="I77" s="298">
        <f t="shared" si="44"/>
        <v>0</v>
      </c>
      <c r="J77" s="298">
        <f t="shared" si="44"/>
        <v>0</v>
      </c>
      <c r="K77" s="298">
        <f t="shared" si="44"/>
        <v>0</v>
      </c>
      <c r="L77" s="298"/>
      <c r="M77" s="480">
        <f t="shared" si="36"/>
        <v>0</v>
      </c>
      <c r="N77" s="298">
        <f t="shared" si="45"/>
        <v>0</v>
      </c>
      <c r="O77" s="298">
        <f t="shared" si="45"/>
        <v>0</v>
      </c>
      <c r="P77" s="298">
        <f t="shared" si="45"/>
        <v>0</v>
      </c>
      <c r="Q77" s="298"/>
      <c r="R77" s="480">
        <f t="shared" si="38"/>
        <v>0</v>
      </c>
      <c r="S77" s="298">
        <f t="shared" si="46"/>
        <v>0</v>
      </c>
      <c r="T77" s="298">
        <f t="shared" si="46"/>
        <v>0</v>
      </c>
      <c r="U77" s="298">
        <f t="shared" si="46"/>
        <v>0</v>
      </c>
      <c r="V77" s="298"/>
      <c r="W77" s="480">
        <f t="shared" si="40"/>
        <v>0</v>
      </c>
      <c r="X77" s="298">
        <f t="shared" si="47"/>
        <v>0</v>
      </c>
      <c r="Y77" s="298">
        <f t="shared" si="47"/>
        <v>0</v>
      </c>
      <c r="Z77" s="298">
        <f t="shared" si="47"/>
        <v>0</v>
      </c>
      <c r="AA77" s="298"/>
      <c r="AB77" s="480">
        <f t="shared" si="42"/>
        <v>0</v>
      </c>
    </row>
    <row r="78" spans="2:28" x14ac:dyDescent="0.3">
      <c r="B78" s="491">
        <f t="shared" si="48"/>
        <v>9</v>
      </c>
      <c r="C78" s="496" t="s">
        <v>866</v>
      </c>
      <c r="D78" s="298">
        <f t="shared" si="43"/>
        <v>0</v>
      </c>
      <c r="E78" s="298">
        <f t="shared" si="43"/>
        <v>0</v>
      </c>
      <c r="F78" s="298">
        <f t="shared" si="43"/>
        <v>0</v>
      </c>
      <c r="G78" s="298"/>
      <c r="H78" s="480">
        <f t="shared" si="34"/>
        <v>0</v>
      </c>
      <c r="I78" s="298">
        <f t="shared" si="44"/>
        <v>0</v>
      </c>
      <c r="J78" s="298">
        <f t="shared" si="44"/>
        <v>0</v>
      </c>
      <c r="K78" s="298">
        <f t="shared" si="44"/>
        <v>0</v>
      </c>
      <c r="L78" s="298"/>
      <c r="M78" s="480">
        <f t="shared" si="36"/>
        <v>0</v>
      </c>
      <c r="N78" s="298">
        <f t="shared" si="45"/>
        <v>0</v>
      </c>
      <c r="O78" s="298">
        <f t="shared" si="45"/>
        <v>0</v>
      </c>
      <c r="P78" s="298">
        <f t="shared" si="45"/>
        <v>0</v>
      </c>
      <c r="Q78" s="298"/>
      <c r="R78" s="480">
        <f t="shared" si="38"/>
        <v>0</v>
      </c>
      <c r="S78" s="298">
        <f t="shared" si="46"/>
        <v>0</v>
      </c>
      <c r="T78" s="298">
        <f t="shared" si="46"/>
        <v>0</v>
      </c>
      <c r="U78" s="298">
        <f t="shared" si="46"/>
        <v>0</v>
      </c>
      <c r="V78" s="298"/>
      <c r="W78" s="480">
        <f t="shared" si="40"/>
        <v>0</v>
      </c>
      <c r="X78" s="298">
        <f t="shared" si="47"/>
        <v>0</v>
      </c>
      <c r="Y78" s="298">
        <f t="shared" si="47"/>
        <v>0</v>
      </c>
      <c r="Z78" s="298">
        <f t="shared" si="47"/>
        <v>0</v>
      </c>
      <c r="AA78" s="298"/>
      <c r="AB78" s="480">
        <f t="shared" si="42"/>
        <v>0</v>
      </c>
    </row>
    <row r="79" spans="2:28" x14ac:dyDescent="0.3">
      <c r="B79" s="491">
        <f t="shared" si="48"/>
        <v>10</v>
      </c>
      <c r="C79" s="496" t="s">
        <v>258</v>
      </c>
      <c r="D79" s="298">
        <f t="shared" si="43"/>
        <v>0</v>
      </c>
      <c r="E79" s="298">
        <f t="shared" si="43"/>
        <v>0</v>
      </c>
      <c r="F79" s="298">
        <f t="shared" si="43"/>
        <v>0</v>
      </c>
      <c r="G79" s="298"/>
      <c r="H79" s="480">
        <f t="shared" si="34"/>
        <v>0</v>
      </c>
      <c r="I79" s="298">
        <f t="shared" si="44"/>
        <v>0</v>
      </c>
      <c r="J79" s="298">
        <f t="shared" si="44"/>
        <v>0</v>
      </c>
      <c r="K79" s="298">
        <f t="shared" si="44"/>
        <v>0</v>
      </c>
      <c r="L79" s="298"/>
      <c r="M79" s="480">
        <f t="shared" si="36"/>
        <v>0</v>
      </c>
      <c r="N79" s="298">
        <f t="shared" si="45"/>
        <v>0</v>
      </c>
      <c r="O79" s="298">
        <f t="shared" si="45"/>
        <v>0</v>
      </c>
      <c r="P79" s="298">
        <f t="shared" si="45"/>
        <v>0</v>
      </c>
      <c r="Q79" s="298"/>
      <c r="R79" s="480">
        <f t="shared" si="38"/>
        <v>0</v>
      </c>
      <c r="S79" s="298">
        <f t="shared" si="46"/>
        <v>0</v>
      </c>
      <c r="T79" s="298">
        <f t="shared" si="46"/>
        <v>0</v>
      </c>
      <c r="U79" s="298">
        <f t="shared" si="46"/>
        <v>0</v>
      </c>
      <c r="V79" s="298"/>
      <c r="W79" s="480">
        <f t="shared" si="40"/>
        <v>0</v>
      </c>
      <c r="X79" s="298">
        <f t="shared" si="47"/>
        <v>0</v>
      </c>
      <c r="Y79" s="298">
        <f t="shared" si="47"/>
        <v>0</v>
      </c>
      <c r="Z79" s="298">
        <f t="shared" si="47"/>
        <v>0</v>
      </c>
      <c r="AA79" s="298"/>
      <c r="AB79" s="480">
        <f t="shared" si="42"/>
        <v>0</v>
      </c>
    </row>
    <row r="80" spans="2:28" x14ac:dyDescent="0.3">
      <c r="B80" s="491">
        <f t="shared" si="48"/>
        <v>11</v>
      </c>
      <c r="C80" s="496" t="s">
        <v>259</v>
      </c>
      <c r="D80" s="298">
        <f t="shared" si="43"/>
        <v>0</v>
      </c>
      <c r="E80" s="298">
        <f t="shared" si="43"/>
        <v>0</v>
      </c>
      <c r="F80" s="298">
        <f t="shared" si="43"/>
        <v>0</v>
      </c>
      <c r="G80" s="298"/>
      <c r="H80" s="480">
        <f t="shared" si="34"/>
        <v>0</v>
      </c>
      <c r="I80" s="298">
        <f t="shared" si="44"/>
        <v>0</v>
      </c>
      <c r="J80" s="298">
        <f t="shared" si="44"/>
        <v>0</v>
      </c>
      <c r="K80" s="298">
        <f t="shared" si="44"/>
        <v>0</v>
      </c>
      <c r="L80" s="298"/>
      <c r="M80" s="480">
        <f t="shared" si="36"/>
        <v>0</v>
      </c>
      <c r="N80" s="298">
        <f t="shared" si="45"/>
        <v>0</v>
      </c>
      <c r="O80" s="298">
        <f t="shared" si="45"/>
        <v>0</v>
      </c>
      <c r="P80" s="298">
        <f t="shared" si="45"/>
        <v>0</v>
      </c>
      <c r="Q80" s="298"/>
      <c r="R80" s="480">
        <f t="shared" si="38"/>
        <v>0</v>
      </c>
      <c r="S80" s="298">
        <f t="shared" si="46"/>
        <v>0</v>
      </c>
      <c r="T80" s="298">
        <f t="shared" si="46"/>
        <v>0</v>
      </c>
      <c r="U80" s="298">
        <f t="shared" si="46"/>
        <v>0</v>
      </c>
      <c r="V80" s="298"/>
      <c r="W80" s="480">
        <f t="shared" si="40"/>
        <v>0</v>
      </c>
      <c r="X80" s="298">
        <f t="shared" si="47"/>
        <v>0</v>
      </c>
      <c r="Y80" s="298">
        <f t="shared" si="47"/>
        <v>0</v>
      </c>
      <c r="Z80" s="298">
        <f t="shared" si="47"/>
        <v>0</v>
      </c>
      <c r="AA80" s="298"/>
      <c r="AB80" s="480">
        <f t="shared" si="42"/>
        <v>0</v>
      </c>
    </row>
    <row r="81" spans="2:28" x14ac:dyDescent="0.3">
      <c r="B81" s="491">
        <f t="shared" si="48"/>
        <v>12</v>
      </c>
      <c r="C81" s="496" t="s">
        <v>260</v>
      </c>
      <c r="D81" s="298">
        <f t="shared" si="43"/>
        <v>0</v>
      </c>
      <c r="E81" s="298">
        <f t="shared" si="43"/>
        <v>0</v>
      </c>
      <c r="F81" s="298">
        <f t="shared" si="43"/>
        <v>0</v>
      </c>
      <c r="G81" s="298"/>
      <c r="H81" s="480">
        <f t="shared" si="34"/>
        <v>0</v>
      </c>
      <c r="I81" s="298">
        <f t="shared" si="44"/>
        <v>0</v>
      </c>
      <c r="J81" s="298">
        <f t="shared" si="44"/>
        <v>0</v>
      </c>
      <c r="K81" s="298">
        <f t="shared" si="44"/>
        <v>0</v>
      </c>
      <c r="L81" s="298"/>
      <c r="M81" s="480">
        <f t="shared" si="36"/>
        <v>0</v>
      </c>
      <c r="N81" s="298">
        <f t="shared" si="45"/>
        <v>0</v>
      </c>
      <c r="O81" s="298">
        <f t="shared" si="45"/>
        <v>0</v>
      </c>
      <c r="P81" s="298">
        <f t="shared" si="45"/>
        <v>0</v>
      </c>
      <c r="Q81" s="298"/>
      <c r="R81" s="480">
        <f t="shared" si="38"/>
        <v>0</v>
      </c>
      <c r="S81" s="298">
        <f t="shared" si="46"/>
        <v>0</v>
      </c>
      <c r="T81" s="298">
        <f t="shared" si="46"/>
        <v>0</v>
      </c>
      <c r="U81" s="298">
        <f t="shared" si="46"/>
        <v>0</v>
      </c>
      <c r="V81" s="298"/>
      <c r="W81" s="480">
        <f t="shared" si="40"/>
        <v>0</v>
      </c>
      <c r="X81" s="298">
        <f t="shared" si="47"/>
        <v>0</v>
      </c>
      <c r="Y81" s="298">
        <f t="shared" si="47"/>
        <v>0</v>
      </c>
      <c r="Z81" s="298">
        <f t="shared" si="47"/>
        <v>0</v>
      </c>
      <c r="AA81" s="298"/>
      <c r="AB81" s="480">
        <f t="shared" si="42"/>
        <v>0</v>
      </c>
    </row>
    <row r="82" spans="2:28" x14ac:dyDescent="0.3">
      <c r="B82" s="491">
        <f t="shared" si="48"/>
        <v>13</v>
      </c>
      <c r="C82" s="496" t="s">
        <v>874</v>
      </c>
      <c r="D82" s="298">
        <f t="shared" si="43"/>
        <v>0</v>
      </c>
      <c r="E82" s="298">
        <f t="shared" si="43"/>
        <v>0</v>
      </c>
      <c r="F82" s="298">
        <f t="shared" si="43"/>
        <v>0</v>
      </c>
      <c r="G82" s="298"/>
      <c r="H82" s="480">
        <f t="shared" si="34"/>
        <v>0</v>
      </c>
      <c r="I82" s="298">
        <f t="shared" si="44"/>
        <v>0</v>
      </c>
      <c r="J82" s="298">
        <f t="shared" si="44"/>
        <v>0</v>
      </c>
      <c r="K82" s="298">
        <f t="shared" si="44"/>
        <v>0</v>
      </c>
      <c r="L82" s="298"/>
      <c r="M82" s="480">
        <f t="shared" si="36"/>
        <v>0</v>
      </c>
      <c r="N82" s="298">
        <f t="shared" si="45"/>
        <v>0</v>
      </c>
      <c r="O82" s="298">
        <f t="shared" si="45"/>
        <v>0</v>
      </c>
      <c r="P82" s="298">
        <f t="shared" si="45"/>
        <v>0</v>
      </c>
      <c r="Q82" s="298"/>
      <c r="R82" s="480">
        <f t="shared" si="38"/>
        <v>0</v>
      </c>
      <c r="S82" s="298">
        <f t="shared" si="46"/>
        <v>0</v>
      </c>
      <c r="T82" s="298">
        <f t="shared" si="46"/>
        <v>0</v>
      </c>
      <c r="U82" s="298">
        <f t="shared" si="46"/>
        <v>0</v>
      </c>
      <c r="V82" s="298"/>
      <c r="W82" s="480">
        <f t="shared" si="40"/>
        <v>0</v>
      </c>
      <c r="X82" s="298">
        <f t="shared" si="47"/>
        <v>0</v>
      </c>
      <c r="Y82" s="298">
        <f t="shared" si="47"/>
        <v>0</v>
      </c>
      <c r="Z82" s="298">
        <f t="shared" si="47"/>
        <v>0</v>
      </c>
      <c r="AA82" s="298"/>
      <c r="AB82" s="480">
        <f t="shared" si="42"/>
        <v>0</v>
      </c>
    </row>
    <row r="83" spans="2:28" x14ac:dyDescent="0.3">
      <c r="B83" s="491">
        <f t="shared" si="48"/>
        <v>14</v>
      </c>
      <c r="C83" s="496" t="s">
        <v>875</v>
      </c>
      <c r="D83" s="298">
        <f t="shared" si="43"/>
        <v>0</v>
      </c>
      <c r="E83" s="298">
        <f t="shared" si="43"/>
        <v>0</v>
      </c>
      <c r="F83" s="298">
        <f t="shared" si="43"/>
        <v>0</v>
      </c>
      <c r="G83" s="298"/>
      <c r="H83" s="480">
        <f t="shared" si="34"/>
        <v>0</v>
      </c>
      <c r="I83" s="298">
        <f t="shared" si="44"/>
        <v>0</v>
      </c>
      <c r="J83" s="298">
        <f t="shared" si="44"/>
        <v>0</v>
      </c>
      <c r="K83" s="298">
        <f t="shared" si="44"/>
        <v>0</v>
      </c>
      <c r="L83" s="298"/>
      <c r="M83" s="480">
        <f t="shared" si="36"/>
        <v>0</v>
      </c>
      <c r="N83" s="298">
        <f t="shared" si="45"/>
        <v>0</v>
      </c>
      <c r="O83" s="298">
        <f t="shared" si="45"/>
        <v>0</v>
      </c>
      <c r="P83" s="298">
        <f t="shared" si="45"/>
        <v>0</v>
      </c>
      <c r="Q83" s="298"/>
      <c r="R83" s="480">
        <f t="shared" si="38"/>
        <v>0</v>
      </c>
      <c r="S83" s="298">
        <f t="shared" si="46"/>
        <v>0</v>
      </c>
      <c r="T83" s="298">
        <f t="shared" si="46"/>
        <v>0</v>
      </c>
      <c r="U83" s="298">
        <f t="shared" si="46"/>
        <v>0</v>
      </c>
      <c r="V83" s="298"/>
      <c r="W83" s="480">
        <f t="shared" si="40"/>
        <v>0</v>
      </c>
      <c r="X83" s="298">
        <f t="shared" si="47"/>
        <v>0</v>
      </c>
      <c r="Y83" s="298">
        <f t="shared" si="47"/>
        <v>0</v>
      </c>
      <c r="Z83" s="298">
        <f t="shared" si="47"/>
        <v>0</v>
      </c>
      <c r="AA83" s="298"/>
      <c r="AB83" s="480">
        <f t="shared" si="42"/>
        <v>0</v>
      </c>
    </row>
    <row r="84" spans="2:28" x14ac:dyDescent="0.3">
      <c r="B84" s="491">
        <f t="shared" si="48"/>
        <v>15</v>
      </c>
      <c r="C84" s="496" t="s">
        <v>876</v>
      </c>
      <c r="D84" s="298">
        <f t="shared" si="43"/>
        <v>0</v>
      </c>
      <c r="E84" s="298">
        <f t="shared" si="43"/>
        <v>0</v>
      </c>
      <c r="F84" s="298">
        <f t="shared" si="43"/>
        <v>0</v>
      </c>
      <c r="G84" s="298"/>
      <c r="H84" s="480">
        <f t="shared" si="34"/>
        <v>0</v>
      </c>
      <c r="I84" s="298">
        <f t="shared" si="44"/>
        <v>0</v>
      </c>
      <c r="J84" s="298">
        <f t="shared" si="44"/>
        <v>0</v>
      </c>
      <c r="K84" s="298">
        <f t="shared" si="44"/>
        <v>0</v>
      </c>
      <c r="L84" s="298"/>
      <c r="M84" s="480">
        <f t="shared" si="36"/>
        <v>0</v>
      </c>
      <c r="N84" s="298">
        <f t="shared" si="45"/>
        <v>0</v>
      </c>
      <c r="O84" s="298">
        <f t="shared" si="45"/>
        <v>0</v>
      </c>
      <c r="P84" s="298">
        <f t="shared" si="45"/>
        <v>0</v>
      </c>
      <c r="Q84" s="298"/>
      <c r="R84" s="480">
        <f t="shared" si="38"/>
        <v>0</v>
      </c>
      <c r="S84" s="298">
        <f t="shared" si="46"/>
        <v>0</v>
      </c>
      <c r="T84" s="298">
        <f t="shared" si="46"/>
        <v>0</v>
      </c>
      <c r="U84" s="298">
        <f t="shared" si="46"/>
        <v>0</v>
      </c>
      <c r="V84" s="298"/>
      <c r="W84" s="480">
        <f t="shared" si="40"/>
        <v>0</v>
      </c>
      <c r="X84" s="298">
        <f t="shared" si="47"/>
        <v>0</v>
      </c>
      <c r="Y84" s="298">
        <f t="shared" si="47"/>
        <v>0</v>
      </c>
      <c r="Z84" s="298">
        <f t="shared" si="47"/>
        <v>0</v>
      </c>
      <c r="AA84" s="298"/>
      <c r="AB84" s="480">
        <f t="shared" si="42"/>
        <v>0</v>
      </c>
    </row>
    <row r="85" spans="2:28" x14ac:dyDescent="0.3">
      <c r="B85" s="491">
        <f t="shared" si="48"/>
        <v>16</v>
      </c>
      <c r="C85" s="496" t="s">
        <v>867</v>
      </c>
      <c r="D85" s="298">
        <f t="shared" si="43"/>
        <v>0</v>
      </c>
      <c r="E85" s="298">
        <f t="shared" si="43"/>
        <v>0</v>
      </c>
      <c r="F85" s="298">
        <f t="shared" si="43"/>
        <v>0</v>
      </c>
      <c r="G85" s="298"/>
      <c r="H85" s="480">
        <f t="shared" si="34"/>
        <v>0</v>
      </c>
      <c r="I85" s="298">
        <f t="shared" si="44"/>
        <v>0</v>
      </c>
      <c r="J85" s="298">
        <f t="shared" si="44"/>
        <v>0</v>
      </c>
      <c r="K85" s="298">
        <f t="shared" si="44"/>
        <v>0</v>
      </c>
      <c r="L85" s="298"/>
      <c r="M85" s="480">
        <f t="shared" si="36"/>
        <v>0</v>
      </c>
      <c r="N85" s="298">
        <f t="shared" si="45"/>
        <v>0</v>
      </c>
      <c r="O85" s="298">
        <f t="shared" si="45"/>
        <v>0</v>
      </c>
      <c r="P85" s="298">
        <f t="shared" si="45"/>
        <v>0</v>
      </c>
      <c r="Q85" s="298"/>
      <c r="R85" s="480">
        <f t="shared" si="38"/>
        <v>0</v>
      </c>
      <c r="S85" s="298">
        <f t="shared" si="46"/>
        <v>0</v>
      </c>
      <c r="T85" s="298">
        <f t="shared" si="46"/>
        <v>0</v>
      </c>
      <c r="U85" s="298">
        <f t="shared" si="46"/>
        <v>0</v>
      </c>
      <c r="V85" s="298"/>
      <c r="W85" s="480">
        <f t="shared" si="40"/>
        <v>0</v>
      </c>
      <c r="X85" s="298">
        <f t="shared" si="47"/>
        <v>0</v>
      </c>
      <c r="Y85" s="298">
        <f t="shared" si="47"/>
        <v>0</v>
      </c>
      <c r="Z85" s="298">
        <f t="shared" si="47"/>
        <v>0</v>
      </c>
      <c r="AA85" s="298"/>
      <c r="AB85" s="480">
        <f t="shared" si="42"/>
        <v>0</v>
      </c>
    </row>
    <row r="86" spans="2:28" x14ac:dyDescent="0.3">
      <c r="B86" s="491">
        <f t="shared" si="48"/>
        <v>17</v>
      </c>
      <c r="C86" s="496" t="s">
        <v>877</v>
      </c>
      <c r="D86" s="298">
        <f t="shared" si="43"/>
        <v>0</v>
      </c>
      <c r="E86" s="298">
        <f t="shared" si="43"/>
        <v>0</v>
      </c>
      <c r="F86" s="298">
        <f t="shared" si="43"/>
        <v>0</v>
      </c>
      <c r="G86" s="298"/>
      <c r="H86" s="480">
        <f t="shared" si="34"/>
        <v>0</v>
      </c>
      <c r="I86" s="298">
        <f t="shared" si="44"/>
        <v>0</v>
      </c>
      <c r="J86" s="298">
        <f t="shared" si="44"/>
        <v>0</v>
      </c>
      <c r="K86" s="298">
        <f t="shared" si="44"/>
        <v>0</v>
      </c>
      <c r="L86" s="298"/>
      <c r="M86" s="480">
        <f t="shared" si="36"/>
        <v>0</v>
      </c>
      <c r="N86" s="298">
        <f t="shared" si="45"/>
        <v>0</v>
      </c>
      <c r="O86" s="298">
        <f t="shared" si="45"/>
        <v>0</v>
      </c>
      <c r="P86" s="298">
        <f t="shared" si="45"/>
        <v>0</v>
      </c>
      <c r="Q86" s="298"/>
      <c r="R86" s="480">
        <f t="shared" si="38"/>
        <v>0</v>
      </c>
      <c r="S86" s="298">
        <f t="shared" si="46"/>
        <v>0</v>
      </c>
      <c r="T86" s="298">
        <f t="shared" si="46"/>
        <v>0</v>
      </c>
      <c r="U86" s="298">
        <f t="shared" si="46"/>
        <v>0</v>
      </c>
      <c r="V86" s="298"/>
      <c r="W86" s="480">
        <f t="shared" si="40"/>
        <v>0</v>
      </c>
      <c r="X86" s="298">
        <f t="shared" si="47"/>
        <v>0</v>
      </c>
      <c r="Y86" s="298">
        <f t="shared" si="47"/>
        <v>0</v>
      </c>
      <c r="Z86" s="298">
        <f t="shared" si="47"/>
        <v>0</v>
      </c>
      <c r="AA86" s="298"/>
      <c r="AB86" s="480">
        <f t="shared" si="42"/>
        <v>0</v>
      </c>
    </row>
    <row r="87" spans="2:28" ht="16" x14ac:dyDescent="0.3">
      <c r="B87" s="84"/>
      <c r="C87" s="99" t="s">
        <v>271</v>
      </c>
      <c r="D87" s="99">
        <f>SUM(D70:D86)</f>
        <v>0</v>
      </c>
      <c r="E87" s="99">
        <f t="shared" ref="E87:AB87" si="49">SUM(E70:E86)</f>
        <v>13.867749999999999</v>
      </c>
      <c r="F87" s="99">
        <f t="shared" si="49"/>
        <v>0</v>
      </c>
      <c r="G87" s="99">
        <f t="shared" si="49"/>
        <v>0</v>
      </c>
      <c r="H87" s="99">
        <f t="shared" si="49"/>
        <v>13.867749999999999</v>
      </c>
      <c r="I87" s="99">
        <f t="shared" si="49"/>
        <v>13.867749999999999</v>
      </c>
      <c r="J87" s="99">
        <f t="shared" si="49"/>
        <v>31.358357166666671</v>
      </c>
      <c r="K87" s="99">
        <f t="shared" si="49"/>
        <v>0</v>
      </c>
      <c r="L87" s="99">
        <f t="shared" si="49"/>
        <v>0</v>
      </c>
      <c r="M87" s="99">
        <f t="shared" si="49"/>
        <v>45.226107166666672</v>
      </c>
      <c r="N87" s="99">
        <f t="shared" si="49"/>
        <v>45.226107166666665</v>
      </c>
      <c r="O87" s="99">
        <f t="shared" si="49"/>
        <v>35.956922666666664</v>
      </c>
      <c r="P87" s="99">
        <f t="shared" si="49"/>
        <v>0</v>
      </c>
      <c r="Q87" s="99">
        <f t="shared" si="49"/>
        <v>0</v>
      </c>
      <c r="R87" s="99">
        <f t="shared" si="49"/>
        <v>81.183029833333336</v>
      </c>
      <c r="S87" s="99">
        <f t="shared" si="49"/>
        <v>81.183029833333336</v>
      </c>
      <c r="T87" s="99">
        <f t="shared" si="49"/>
        <v>32.934897666666664</v>
      </c>
      <c r="U87" s="99">
        <f t="shared" si="49"/>
        <v>0</v>
      </c>
      <c r="V87" s="99">
        <f t="shared" si="49"/>
        <v>0</v>
      </c>
      <c r="W87" s="99">
        <f t="shared" si="49"/>
        <v>114.11792750000001</v>
      </c>
      <c r="X87" s="99">
        <f t="shared" si="49"/>
        <v>114.11792749999999</v>
      </c>
      <c r="Y87" s="99">
        <f t="shared" si="49"/>
        <v>49.074258</v>
      </c>
      <c r="Z87" s="99">
        <f t="shared" si="49"/>
        <v>0</v>
      </c>
      <c r="AA87" s="99">
        <f t="shared" si="49"/>
        <v>0</v>
      </c>
      <c r="AB87" s="99">
        <f t="shared" si="49"/>
        <v>163.19218549999999</v>
      </c>
    </row>
    <row r="88" spans="2:28" x14ac:dyDescent="0.3">
      <c r="B88" s="306"/>
      <c r="C88" s="681"/>
      <c r="D88" s="681"/>
      <c r="E88" s="681"/>
      <c r="F88" s="681"/>
      <c r="G88" s="681"/>
      <c r="H88" s="681"/>
      <c r="I88" s="681"/>
      <c r="J88" s="681"/>
      <c r="K88" s="681"/>
    </row>
  </sheetData>
  <mergeCells count="36">
    <mergeCell ref="X66:AB66"/>
    <mergeCell ref="D67:H67"/>
    <mergeCell ref="I67:M67"/>
    <mergeCell ref="N67:R67"/>
    <mergeCell ref="S67:W67"/>
    <mergeCell ref="X67:AB67"/>
    <mergeCell ref="S66:W66"/>
    <mergeCell ref="B66:B68"/>
    <mergeCell ref="C66:C68"/>
    <mergeCell ref="D66:H66"/>
    <mergeCell ref="I66:M66"/>
    <mergeCell ref="N66:R66"/>
    <mergeCell ref="X40:AB40"/>
    <mergeCell ref="D41:H41"/>
    <mergeCell ref="I41:M41"/>
    <mergeCell ref="N41:R41"/>
    <mergeCell ref="S41:W41"/>
    <mergeCell ref="X41:AB41"/>
    <mergeCell ref="S40:W40"/>
    <mergeCell ref="B40:B42"/>
    <mergeCell ref="C40:C42"/>
    <mergeCell ref="D40:H40"/>
    <mergeCell ref="I40:M40"/>
    <mergeCell ref="N40:R40"/>
    <mergeCell ref="X12:AB12"/>
    <mergeCell ref="D13:H13"/>
    <mergeCell ref="I13:M13"/>
    <mergeCell ref="N13:R13"/>
    <mergeCell ref="S13:W13"/>
    <mergeCell ref="X13:AB13"/>
    <mergeCell ref="S12:W12"/>
    <mergeCell ref="B12:B14"/>
    <mergeCell ref="C12:C14"/>
    <mergeCell ref="D12:H12"/>
    <mergeCell ref="I12:M12"/>
    <mergeCell ref="N12:R12"/>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34" max="29" man="1"/>
    <brk id="63" max="29" man="1"/>
  </rowBreaks>
  <colBreaks count="1" manualBreakCount="1">
    <brk id="2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T326"/>
  <sheetViews>
    <sheetView showGridLines="0" view="pageBreakPreview" zoomScale="60" zoomScaleNormal="75" workbookViewId="0">
      <pane xSplit="3" ySplit="12" topLeftCell="D13" activePane="bottomRight" state="frozen"/>
      <selection pane="topRight" activeCell="D1" sqref="D1"/>
      <selection pane="bottomLeft" activeCell="A13" sqref="A13"/>
      <selection pane="bottomRight" activeCell="J31" sqref="J31:L31"/>
    </sheetView>
  </sheetViews>
  <sheetFormatPr defaultColWidth="9.36328125" defaultRowHeight="14" x14ac:dyDescent="0.25"/>
  <cols>
    <col min="1" max="1" width="6.6328125" style="13" customWidth="1"/>
    <col min="2" max="2" width="7" style="100" customWidth="1"/>
    <col min="3" max="3" width="80" style="13" customWidth="1"/>
    <col min="4" max="4" width="21.36328125" style="13" customWidth="1"/>
    <col min="5" max="5" width="17.36328125" style="13" customWidth="1"/>
    <col min="6" max="6" width="21.36328125" style="13" customWidth="1"/>
    <col min="7" max="7" width="22.36328125" style="13" customWidth="1"/>
    <col min="8" max="10" width="20.6328125" style="13" customWidth="1"/>
    <col min="11" max="13" width="18.6328125" style="13" customWidth="1"/>
    <col min="14" max="14" width="18.6328125" style="61" customWidth="1"/>
    <col min="15" max="15" width="18.6328125" style="13" customWidth="1"/>
    <col min="16" max="18" width="16.54296875" style="13" customWidth="1"/>
    <col min="19" max="21" width="18.6328125" style="13" customWidth="1"/>
    <col min="22" max="16384" width="9.36328125" style="13"/>
  </cols>
  <sheetData>
    <row r="2" spans="2:19" x14ac:dyDescent="0.25">
      <c r="C2" s="14" t="str">
        <f>Index!B2</f>
        <v xml:space="preserve">      Maharashtra State Power Generation Company Ltd.</v>
      </c>
      <c r="D2" s="14"/>
      <c r="E2" s="14"/>
      <c r="F2" s="14"/>
      <c r="G2" s="14"/>
      <c r="H2" s="15"/>
      <c r="I2" s="15"/>
      <c r="J2" s="15"/>
      <c r="K2" s="15"/>
      <c r="L2" s="15"/>
      <c r="M2" s="15"/>
      <c r="N2" s="381"/>
      <c r="O2" s="15"/>
      <c r="P2" s="15"/>
      <c r="Q2" s="15"/>
      <c r="R2" s="15"/>
    </row>
    <row r="3" spans="2:19" s="5" customFormat="1" x14ac:dyDescent="0.3">
      <c r="B3" s="49"/>
      <c r="C3" s="14" t="str">
        <f>Index!B3</f>
        <v>MYT Petition Formats for Koyna</v>
      </c>
      <c r="D3" s="16"/>
      <c r="E3" s="16"/>
      <c r="F3" s="16"/>
      <c r="G3" s="16"/>
      <c r="H3" s="17"/>
      <c r="I3" s="17"/>
      <c r="J3" s="17"/>
      <c r="K3" s="17"/>
      <c r="L3" s="17"/>
      <c r="M3" s="17"/>
      <c r="N3" s="63"/>
      <c r="O3" s="17"/>
      <c r="P3" s="17"/>
      <c r="Q3" s="17"/>
      <c r="R3" s="17"/>
    </row>
    <row r="4" spans="2:19" s="5" customFormat="1" x14ac:dyDescent="0.3">
      <c r="B4" s="49"/>
      <c r="C4" s="18" t="s">
        <v>52</v>
      </c>
      <c r="D4" s="18"/>
      <c r="E4" s="18"/>
      <c r="F4" s="18"/>
      <c r="G4" s="18"/>
      <c r="H4" s="17"/>
      <c r="I4" s="17"/>
      <c r="J4" s="17"/>
      <c r="K4" s="19"/>
      <c r="L4" s="19"/>
      <c r="M4" s="19"/>
      <c r="N4" s="63"/>
      <c r="O4" s="17"/>
      <c r="P4" s="17"/>
      <c r="Q4" s="17"/>
      <c r="R4" s="17"/>
    </row>
    <row r="5" spans="2:19" s="5" customFormat="1" x14ac:dyDescent="0.3">
      <c r="B5" s="49"/>
      <c r="C5" s="18"/>
      <c r="D5" s="18"/>
      <c r="E5" s="18"/>
      <c r="F5" s="18"/>
      <c r="G5" s="18"/>
      <c r="H5" s="17"/>
      <c r="I5" s="17"/>
      <c r="J5" s="17"/>
      <c r="K5" s="20"/>
      <c r="L5" s="20"/>
      <c r="M5" s="19"/>
      <c r="N5" s="63"/>
      <c r="O5" s="17"/>
      <c r="P5" s="17"/>
      <c r="Q5" s="17"/>
      <c r="R5" s="17"/>
    </row>
    <row r="6" spans="2:19" s="5" customFormat="1" x14ac:dyDescent="0.3">
      <c r="B6" s="49"/>
      <c r="C6" s="18"/>
      <c r="D6" s="18"/>
      <c r="E6" s="18"/>
      <c r="F6" s="18"/>
      <c r="G6" s="18"/>
      <c r="H6" s="17"/>
      <c r="I6" s="17"/>
      <c r="J6" s="17"/>
      <c r="K6" s="20"/>
      <c r="L6" s="20"/>
      <c r="M6" s="19"/>
      <c r="N6" s="63"/>
      <c r="O6" s="17"/>
      <c r="P6" s="17"/>
      <c r="Q6" s="17"/>
      <c r="R6" s="17"/>
    </row>
    <row r="7" spans="2:19" s="5" customFormat="1" x14ac:dyDescent="0.3">
      <c r="B7" s="49"/>
      <c r="C7" s="18"/>
      <c r="D7" s="18"/>
      <c r="E7" s="18"/>
      <c r="F7" s="18"/>
      <c r="G7" s="18"/>
      <c r="H7" s="17"/>
      <c r="I7" s="17"/>
      <c r="J7" s="17"/>
      <c r="K7" s="20"/>
      <c r="L7" s="20"/>
      <c r="M7" s="19"/>
      <c r="N7" s="63"/>
      <c r="O7" s="17"/>
      <c r="P7" s="17"/>
      <c r="Q7" s="17"/>
      <c r="R7" s="17"/>
    </row>
    <row r="8" spans="2:19" s="5" customFormat="1" ht="17.5" x14ac:dyDescent="0.3">
      <c r="B8" s="49"/>
      <c r="C8" s="103" t="s">
        <v>408</v>
      </c>
      <c r="D8" s="103"/>
      <c r="E8" s="103"/>
      <c r="F8" s="103"/>
      <c r="G8" s="103"/>
      <c r="H8" s="17"/>
      <c r="I8" s="17"/>
      <c r="J8" s="17"/>
      <c r="K8" s="20"/>
      <c r="L8" s="20"/>
      <c r="M8" s="19"/>
      <c r="N8" s="63"/>
      <c r="O8" s="17"/>
      <c r="P8" s="17"/>
      <c r="Q8" s="17"/>
      <c r="R8" s="17"/>
    </row>
    <row r="9" spans="2:19" s="5" customFormat="1" x14ac:dyDescent="0.3">
      <c r="B9" s="49"/>
      <c r="C9" s="18"/>
      <c r="D9" s="69"/>
      <c r="E9" s="69"/>
      <c r="F9" s="69"/>
      <c r="G9" s="69"/>
      <c r="H9" s="49"/>
      <c r="I9" s="49"/>
      <c r="J9" s="49"/>
      <c r="K9" s="20"/>
      <c r="L9" s="20"/>
      <c r="M9" s="346"/>
      <c r="N9" s="382"/>
      <c r="O9" s="49"/>
      <c r="Q9" s="49"/>
      <c r="R9" s="49"/>
      <c r="S9" s="328" t="s">
        <v>10</v>
      </c>
    </row>
    <row r="10" spans="2:19" ht="26" customHeight="1" x14ac:dyDescent="0.25">
      <c r="B10" s="1360" t="s">
        <v>346</v>
      </c>
      <c r="C10" s="1360" t="s">
        <v>26</v>
      </c>
      <c r="D10" s="1465" t="s">
        <v>519</v>
      </c>
      <c r="E10" s="1466"/>
      <c r="F10" s="1467"/>
      <c r="G10" s="1465" t="s">
        <v>520</v>
      </c>
      <c r="H10" s="1466"/>
      <c r="I10" s="1467"/>
      <c r="J10" s="1465" t="s">
        <v>521</v>
      </c>
      <c r="K10" s="1466"/>
      <c r="L10" s="1467"/>
      <c r="M10" s="607" t="s">
        <v>913</v>
      </c>
      <c r="N10" s="607" t="s">
        <v>914</v>
      </c>
      <c r="O10" s="594" t="s">
        <v>918</v>
      </c>
      <c r="P10" s="594" t="s">
        <v>915</v>
      </c>
      <c r="Q10" s="594" t="s">
        <v>917</v>
      </c>
      <c r="R10" s="1368" t="s">
        <v>27</v>
      </c>
    </row>
    <row r="11" spans="2:19" ht="49.5" customHeight="1" x14ac:dyDescent="0.25">
      <c r="B11" s="1360"/>
      <c r="C11" s="1360"/>
      <c r="D11" s="345" t="s">
        <v>955</v>
      </c>
      <c r="E11" s="335" t="s">
        <v>79</v>
      </c>
      <c r="F11" s="335" t="s">
        <v>459</v>
      </c>
      <c r="G11" s="345" t="s">
        <v>955</v>
      </c>
      <c r="H11" s="335" t="s">
        <v>79</v>
      </c>
      <c r="I11" s="335" t="s">
        <v>459</v>
      </c>
      <c r="J11" s="944" t="s">
        <v>955</v>
      </c>
      <c r="K11" s="944" t="s">
        <v>80</v>
      </c>
      <c r="L11" s="944" t="s">
        <v>460</v>
      </c>
      <c r="M11" s="335" t="s">
        <v>916</v>
      </c>
      <c r="N11" s="596" t="s">
        <v>916</v>
      </c>
      <c r="O11" s="596" t="s">
        <v>916</v>
      </c>
      <c r="P11" s="596" t="s">
        <v>916</v>
      </c>
      <c r="Q11" s="596" t="s">
        <v>916</v>
      </c>
      <c r="R11" s="1368"/>
    </row>
    <row r="12" spans="2:19" ht="26" customHeight="1" x14ac:dyDescent="0.25">
      <c r="B12" s="245"/>
      <c r="C12" s="245"/>
      <c r="D12" s="335" t="s">
        <v>81</v>
      </c>
      <c r="E12" s="335" t="s">
        <v>82</v>
      </c>
      <c r="F12" s="335" t="s">
        <v>692</v>
      </c>
      <c r="G12" s="335" t="s">
        <v>397</v>
      </c>
      <c r="H12" s="335" t="s">
        <v>414</v>
      </c>
      <c r="I12" s="335" t="s">
        <v>465</v>
      </c>
      <c r="J12" s="944" t="s">
        <v>415</v>
      </c>
      <c r="K12" s="944" t="s">
        <v>416</v>
      </c>
      <c r="L12" s="944" t="s">
        <v>523</v>
      </c>
      <c r="M12" s="335" t="s">
        <v>670</v>
      </c>
      <c r="N12" s="335" t="s">
        <v>604</v>
      </c>
      <c r="O12" s="596" t="s">
        <v>605</v>
      </c>
      <c r="P12" s="596" t="s">
        <v>606</v>
      </c>
      <c r="Q12" s="596" t="s">
        <v>607</v>
      </c>
      <c r="R12" s="1369"/>
    </row>
    <row r="13" spans="2:19" x14ac:dyDescent="0.3">
      <c r="B13" s="101">
        <v>1</v>
      </c>
      <c r="C13" s="25" t="s">
        <v>402</v>
      </c>
      <c r="D13" s="364"/>
      <c r="E13" s="352"/>
      <c r="F13" s="364">
        <f>E13-D13</f>
        <v>0</v>
      </c>
      <c r="G13" s="352"/>
      <c r="H13" s="352"/>
      <c r="I13" s="352">
        <f>H13-G13</f>
        <v>0</v>
      </c>
      <c r="J13" s="352"/>
      <c r="K13" s="365"/>
      <c r="L13" s="352">
        <f>K13-J13</f>
        <v>0</v>
      </c>
      <c r="M13" s="353"/>
      <c r="N13" s="353"/>
      <c r="O13" s="353"/>
      <c r="P13" s="353"/>
      <c r="Q13" s="353"/>
      <c r="R13" s="23"/>
    </row>
    <row r="14" spans="2:19" x14ac:dyDescent="0.3">
      <c r="B14" s="101">
        <f>B13+1</f>
        <v>2</v>
      </c>
      <c r="C14" s="25" t="s">
        <v>403</v>
      </c>
      <c r="D14" s="364"/>
      <c r="E14" s="352"/>
      <c r="F14" s="364">
        <f t="shared" ref="F14:F24" si="0">E14-D14</f>
        <v>0</v>
      </c>
      <c r="G14" s="352"/>
      <c r="H14" s="352"/>
      <c r="I14" s="352">
        <f t="shared" ref="I14:I24" si="1">H14-G14</f>
        <v>0</v>
      </c>
      <c r="J14" s="352"/>
      <c r="K14" s="365"/>
      <c r="L14" s="352">
        <f t="shared" ref="L14:L24" si="2">K14-J14</f>
        <v>0</v>
      </c>
      <c r="M14" s="353"/>
      <c r="N14" s="353"/>
      <c r="O14" s="353"/>
      <c r="P14" s="353"/>
      <c r="Q14" s="353"/>
      <c r="R14" s="23"/>
    </row>
    <row r="15" spans="2:19" x14ac:dyDescent="0.3">
      <c r="B15" s="396">
        <f t="shared" ref="B15:B20" si="3">B14+1</f>
        <v>3</v>
      </c>
      <c r="C15" s="397" t="s">
        <v>404</v>
      </c>
      <c r="D15" s="398">
        <v>0</v>
      </c>
      <c r="E15" s="398">
        <f>D15</f>
        <v>0</v>
      </c>
      <c r="F15" s="398">
        <f>E15-D15</f>
        <v>0</v>
      </c>
      <c r="G15" s="402">
        <f>D19</f>
        <v>18.51418074661543</v>
      </c>
      <c r="H15" s="402">
        <f>E19</f>
        <v>0</v>
      </c>
      <c r="I15" s="402">
        <f>H15-G15</f>
        <v>-18.51418074661543</v>
      </c>
      <c r="J15" s="402">
        <f>G19</f>
        <v>42.972180746615429</v>
      </c>
      <c r="K15" s="402">
        <f>H19</f>
        <v>0.70835886793402825</v>
      </c>
      <c r="L15" s="402">
        <f t="shared" si="2"/>
        <v>-42.263821878681398</v>
      </c>
      <c r="M15" s="402">
        <f>K19</f>
        <v>32.376745879389858</v>
      </c>
      <c r="N15" s="402">
        <f>M19</f>
        <v>43.642813976671832</v>
      </c>
      <c r="O15" s="402">
        <f>N19</f>
        <v>53.349534292253487</v>
      </c>
      <c r="P15" s="402">
        <f>O19</f>
        <v>65.823320107835144</v>
      </c>
      <c r="Q15" s="402">
        <f>P19</f>
        <v>75.700080923416806</v>
      </c>
      <c r="R15" s="399"/>
    </row>
    <row r="16" spans="2:19" x14ac:dyDescent="0.3">
      <c r="B16" s="101">
        <f t="shared" si="3"/>
        <v>4</v>
      </c>
      <c r="C16" s="25" t="s">
        <v>405</v>
      </c>
      <c r="D16" s="364">
        <v>8.0522402533845625</v>
      </c>
      <c r="E16" s="614">
        <f>'F5'!$F$31*E15/'F5'!D31</f>
        <v>0</v>
      </c>
      <c r="F16" s="364">
        <f t="shared" si="0"/>
        <v>-8.0522402533845625</v>
      </c>
      <c r="G16" s="352"/>
      <c r="H16" s="614">
        <f>'F5'!$K$31*H15/'F5'!I31</f>
        <v>0</v>
      </c>
      <c r="I16" s="352">
        <f t="shared" si="1"/>
        <v>0</v>
      </c>
      <c r="J16" s="352"/>
      <c r="K16" s="614">
        <f>'F5'!$P$31*K15/'F5'!N31</f>
        <v>0</v>
      </c>
      <c r="L16" s="352">
        <f t="shared" si="2"/>
        <v>0</v>
      </c>
      <c r="M16" s="613">
        <f>'F5'!$U$31*M15/'F5'!S31</f>
        <v>0</v>
      </c>
      <c r="N16" s="613">
        <f>'F5'!$F$57*N15/'F5'!D57</f>
        <v>0</v>
      </c>
      <c r="O16" s="613">
        <f>'F5'!$K$57*O15/'F5'!I57</f>
        <v>0</v>
      </c>
      <c r="P16" s="613">
        <f>'F5'!$P$57*P15/'F5'!N57</f>
        <v>0</v>
      </c>
      <c r="Q16" s="613">
        <f>'F5'!$U$57*Q15/'F5'!S57</f>
        <v>0</v>
      </c>
      <c r="R16" s="23"/>
    </row>
    <row r="17" spans="2:19" x14ac:dyDescent="0.3">
      <c r="B17" s="101">
        <f t="shared" si="3"/>
        <v>5</v>
      </c>
      <c r="C17" s="25" t="s">
        <v>478</v>
      </c>
      <c r="D17" s="352">
        <f>'F4'!D14*70%</f>
        <v>26.566420999999995</v>
      </c>
      <c r="E17" s="352">
        <f>'F4'!E14*70%</f>
        <v>7.35</v>
      </c>
      <c r="F17" s="364">
        <f t="shared" si="0"/>
        <v>-19.216420999999997</v>
      </c>
      <c r="G17" s="352">
        <f>'F4'!G14*70%</f>
        <v>24.457999999999998</v>
      </c>
      <c r="H17" s="352">
        <f>'F4'!H14*70%</f>
        <v>6.6710000000000003</v>
      </c>
      <c r="I17" s="352">
        <f t="shared" si="1"/>
        <v>-17.786999999999999</v>
      </c>
      <c r="J17" s="365">
        <f>'F4'!J14*70%</f>
        <v>30.771999999999995</v>
      </c>
      <c r="K17" s="365">
        <f>'F4'!M14*70%</f>
        <v>41.201999999999998</v>
      </c>
      <c r="L17" s="352">
        <f t="shared" si="2"/>
        <v>10.430000000000003</v>
      </c>
      <c r="M17" s="353">
        <f>'F4'!O14*70%</f>
        <v>22.962333333333326</v>
      </c>
      <c r="N17" s="353">
        <f>'F4'!P14*70%</f>
        <v>22.851500000000001</v>
      </c>
      <c r="O17" s="353">
        <f>'F4'!Q14*70%</f>
        <v>27.125</v>
      </c>
      <c r="P17" s="353">
        <f>'F4'!R14*70%</f>
        <v>26.133333333333329</v>
      </c>
      <c r="Q17" s="353">
        <f>'F4'!S14*70%</f>
        <v>38.800999999999995</v>
      </c>
      <c r="R17" s="23"/>
    </row>
    <row r="18" spans="2:19" s="361" customFormat="1" x14ac:dyDescent="0.3">
      <c r="B18" s="276">
        <f t="shared" si="3"/>
        <v>6</v>
      </c>
      <c r="C18" s="57" t="s">
        <v>412</v>
      </c>
      <c r="D18" s="401"/>
      <c r="E18" s="401">
        <f>IF((E15-E16+E17)&lt;'F5 (T)'!$E$85,(E15-E16+E17),'F5 (T)'!$E$85)</f>
        <v>7.35</v>
      </c>
      <c r="F18" s="401">
        <f>E18-D18</f>
        <v>7.35</v>
      </c>
      <c r="G18" s="365"/>
      <c r="H18" s="401">
        <f>IF((H15-H16+H17)&lt;'F5 (T)'!$J$85,(H15-H16+H17),'F5 (T)'!$J$85)</f>
        <v>5.962641132065972</v>
      </c>
      <c r="I18" s="365">
        <f t="shared" si="1"/>
        <v>5.962641132065972</v>
      </c>
      <c r="J18" s="365"/>
      <c r="K18" s="401">
        <f>IF((K15-K16+K17)&lt;'F5 (T)'!$O$85,(K15-K16+K17),'F5 (T)'!$O$85)</f>
        <v>9.5336129885441725</v>
      </c>
      <c r="L18" s="365">
        <f t="shared" si="2"/>
        <v>9.5336129885441725</v>
      </c>
      <c r="M18" s="401">
        <f>IF((M15-M16+M17)&lt;'F5 (T)'!$T$85,(M15-M16+M17),'F5 (T)'!$T$85)</f>
        <v>11.696265236051357</v>
      </c>
      <c r="N18" s="401">
        <f>IF((N15-N16+N17)&lt;'F5 (T)'!$E$112,(N15-N16+N17),'F5 (T)'!$E$112)</f>
        <v>13.144779684418344</v>
      </c>
      <c r="O18" s="401">
        <f>IF((O15-O16+O17)&lt;'F5 (T)'!$J$112,(O15-O16+O17),'F5 (T)'!$J$112)</f>
        <v>14.651214184418341</v>
      </c>
      <c r="P18" s="401">
        <f>IF((P15-P16+P17)&lt;'F5 (T)'!$O$112,(P15-P16+P17),'F5 (T)'!$O$112)</f>
        <v>16.256572517751671</v>
      </c>
      <c r="Q18" s="401">
        <f>IF((Q15-Q16+Q17)&lt;'F5 (T)'!$T$112,(Q15-Q16+Q17),'F5 (T)'!$T$112)</f>
        <v>55.014867712215832</v>
      </c>
      <c r="R18" s="121"/>
    </row>
    <row r="19" spans="2:19" x14ac:dyDescent="0.3">
      <c r="B19" s="396">
        <f t="shared" si="3"/>
        <v>7</v>
      </c>
      <c r="C19" s="397" t="s">
        <v>406</v>
      </c>
      <c r="D19" s="398">
        <f>D15-D16+D17-D18</f>
        <v>18.51418074661543</v>
      </c>
      <c r="E19" s="398">
        <f>E15+E17-E18</f>
        <v>0</v>
      </c>
      <c r="F19" s="398">
        <f t="shared" si="0"/>
        <v>-18.51418074661543</v>
      </c>
      <c r="G19" s="398">
        <f>G15-G16+G17-G18</f>
        <v>42.972180746615429</v>
      </c>
      <c r="H19" s="398">
        <f>H15+H17-H18</f>
        <v>0.70835886793402825</v>
      </c>
      <c r="I19" s="402">
        <f t="shared" si="1"/>
        <v>-42.263821878681398</v>
      </c>
      <c r="J19" s="398">
        <f>J15-J16+J17-J18</f>
        <v>73.744180746615427</v>
      </c>
      <c r="K19" s="398">
        <f>K15+K17-K18</f>
        <v>32.376745879389858</v>
      </c>
      <c r="L19" s="402">
        <f t="shared" si="2"/>
        <v>-41.367434867225569</v>
      </c>
      <c r="M19" s="398">
        <f t="shared" ref="M19:Q19" si="4">M15+M17-M18</f>
        <v>43.642813976671832</v>
      </c>
      <c r="N19" s="398">
        <f t="shared" si="4"/>
        <v>53.349534292253487</v>
      </c>
      <c r="O19" s="398">
        <f t="shared" si="4"/>
        <v>65.823320107835144</v>
      </c>
      <c r="P19" s="398">
        <f t="shared" si="4"/>
        <v>75.700080923416806</v>
      </c>
      <c r="Q19" s="398">
        <f t="shared" si="4"/>
        <v>59.486213211200962</v>
      </c>
      <c r="R19" s="399"/>
    </row>
    <row r="20" spans="2:19" x14ac:dyDescent="0.3">
      <c r="B20" s="101">
        <f t="shared" si="3"/>
        <v>8</v>
      </c>
      <c r="C20" s="25" t="s">
        <v>407</v>
      </c>
      <c r="D20" s="364"/>
      <c r="E20" s="352"/>
      <c r="F20" s="364">
        <f t="shared" si="0"/>
        <v>0</v>
      </c>
      <c r="G20" s="352"/>
      <c r="H20" s="352"/>
      <c r="I20" s="352">
        <f t="shared" si="1"/>
        <v>0</v>
      </c>
      <c r="J20" s="352"/>
      <c r="K20" s="365"/>
      <c r="L20" s="352">
        <f t="shared" si="2"/>
        <v>0</v>
      </c>
      <c r="M20" s="353"/>
      <c r="N20" s="353"/>
      <c r="O20" s="353"/>
      <c r="P20" s="353"/>
      <c r="Q20" s="353"/>
      <c r="R20" s="23"/>
    </row>
    <row r="21" spans="2:19" x14ac:dyDescent="0.3">
      <c r="B21" s="101">
        <v>9</v>
      </c>
      <c r="C21" s="25" t="s">
        <v>482</v>
      </c>
      <c r="D21" s="364">
        <f>AVERAGE(D15,D19)</f>
        <v>9.2570903733077152</v>
      </c>
      <c r="E21" s="364">
        <f>AVERAGE(E15,E19)</f>
        <v>0</v>
      </c>
      <c r="F21" s="364">
        <f t="shared" si="0"/>
        <v>-9.2570903733077152</v>
      </c>
      <c r="G21" s="364">
        <f>AVERAGE(G15,G19)</f>
        <v>30.74318074661543</v>
      </c>
      <c r="H21" s="364">
        <f>AVERAGE(H15,H19)</f>
        <v>0.35417943396701412</v>
      </c>
      <c r="I21" s="364">
        <f t="shared" si="1"/>
        <v>-30.389001312648414</v>
      </c>
      <c r="J21" s="364">
        <f>AVERAGE(J15,J19)</f>
        <v>58.358180746615432</v>
      </c>
      <c r="K21" s="364">
        <f>AVERAGE(K15,K19)</f>
        <v>16.542552373661945</v>
      </c>
      <c r="L21" s="364">
        <f t="shared" si="2"/>
        <v>-41.815628372953483</v>
      </c>
      <c r="M21" s="364">
        <f>AVERAGE(M15,M19)</f>
        <v>38.009779928030845</v>
      </c>
      <c r="N21" s="364">
        <f>AVERAGE(N15,N19)</f>
        <v>48.496174134462663</v>
      </c>
      <c r="O21" s="364">
        <f t="shared" ref="O21:Q21" si="5">AVERAGE(O15,O19)</f>
        <v>59.586427200044312</v>
      </c>
      <c r="P21" s="364">
        <f t="shared" si="5"/>
        <v>70.761700515625975</v>
      </c>
      <c r="Q21" s="364">
        <f t="shared" si="5"/>
        <v>67.593147067308877</v>
      </c>
      <c r="R21" s="23"/>
    </row>
    <row r="22" spans="2:19" ht="15.5" x14ac:dyDescent="0.35">
      <c r="B22" s="101">
        <v>10</v>
      </c>
      <c r="C22" s="25" t="s">
        <v>479</v>
      </c>
      <c r="D22" s="413">
        <v>0.10385509564399183</v>
      </c>
      <c r="E22" s="514">
        <f>(E123+E270)/(E268+E121)</f>
        <v>0.10118846761368064</v>
      </c>
      <c r="F22" s="413">
        <f t="shared" si="0"/>
        <v>-2.6666280303111883E-3</v>
      </c>
      <c r="G22" s="413">
        <v>0.10385509564399183</v>
      </c>
      <c r="H22" s="514">
        <f>(H123+H270)/(H268+H121)</f>
        <v>0.10397426467242413</v>
      </c>
      <c r="I22" s="514">
        <f t="shared" si="1"/>
        <v>1.1916902843230048E-4</v>
      </c>
      <c r="J22" s="413">
        <v>0.10385509564399183</v>
      </c>
      <c r="K22" s="514">
        <f>H22</f>
        <v>0.10397426467242413</v>
      </c>
      <c r="L22" s="414">
        <f t="shared" si="2"/>
        <v>1.1916902843230048E-4</v>
      </c>
      <c r="M22" s="514">
        <f>K22</f>
        <v>0.10397426467242413</v>
      </c>
      <c r="N22" s="514">
        <f>M22</f>
        <v>0.10397426467242413</v>
      </c>
      <c r="O22" s="514">
        <f t="shared" ref="O22:Q22" si="6">N22</f>
        <v>0.10397426467242413</v>
      </c>
      <c r="P22" s="514">
        <f t="shared" si="6"/>
        <v>0.10397426467242413</v>
      </c>
      <c r="Q22" s="514">
        <f t="shared" si="6"/>
        <v>0.10397426467242413</v>
      </c>
      <c r="R22" s="23"/>
    </row>
    <row r="23" spans="2:19" ht="15.5" x14ac:dyDescent="0.35">
      <c r="B23" s="396">
        <v>11</v>
      </c>
      <c r="C23" s="397" t="s">
        <v>33</v>
      </c>
      <c r="D23" s="400">
        <f>D21*D22</f>
        <v>0.9613960061049488</v>
      </c>
      <c r="E23" s="400">
        <f>E21*E22</f>
        <v>0</v>
      </c>
      <c r="F23" s="400">
        <f t="shared" si="0"/>
        <v>-0.9613960061049488</v>
      </c>
      <c r="G23" s="400">
        <f>G21*G22</f>
        <v>3.1928359768402736</v>
      </c>
      <c r="H23" s="400">
        <f>H21*H22</f>
        <v>3.6825546208815688E-2</v>
      </c>
      <c r="I23" s="400">
        <f t="shared" si="1"/>
        <v>-3.1560104306314578</v>
      </c>
      <c r="J23" s="400">
        <f>J21*J22</f>
        <v>6.0607944430491081</v>
      </c>
      <c r="K23" s="615">
        <f>K21*K22</f>
        <v>1.719999718856565</v>
      </c>
      <c r="L23" s="400">
        <f t="shared" si="2"/>
        <v>-4.3407947241925431</v>
      </c>
      <c r="M23" s="400">
        <f>M21*M22</f>
        <v>3.952038918377673</v>
      </c>
      <c r="N23" s="400">
        <f>N21*N22</f>
        <v>5.04235404505659</v>
      </c>
      <c r="O23" s="400">
        <f t="shared" ref="O23:Q23" si="7">O21*O22</f>
        <v>6.1954549525815397</v>
      </c>
      <c r="P23" s="400">
        <f t="shared" si="7"/>
        <v>7.3573957780825063</v>
      </c>
      <c r="Q23" s="400">
        <f t="shared" si="7"/>
        <v>7.0279477632184619</v>
      </c>
      <c r="R23" s="399"/>
    </row>
    <row r="24" spans="2:19" x14ac:dyDescent="0.3">
      <c r="B24" s="101">
        <v>12</v>
      </c>
      <c r="C24" s="25" t="s">
        <v>409</v>
      </c>
      <c r="D24" s="364">
        <v>1.0564425000000001E-2</v>
      </c>
      <c r="E24" s="364">
        <v>9.0722570000000002E-3</v>
      </c>
      <c r="F24" s="364">
        <f t="shared" si="0"/>
        <v>-1.4921680000000003E-3</v>
      </c>
      <c r="G24" s="364">
        <v>1.0564425000000001E-2</v>
      </c>
      <c r="H24" s="364">
        <v>9.4302199999999978E-3</v>
      </c>
      <c r="I24" s="352">
        <f t="shared" si="1"/>
        <v>-1.1342050000000027E-3</v>
      </c>
      <c r="J24" s="364">
        <v>1.0564425000000001E-2</v>
      </c>
      <c r="K24" s="364">
        <v>9.4302199999999978E-3</v>
      </c>
      <c r="L24" s="352">
        <f t="shared" si="2"/>
        <v>-1.1342050000000027E-3</v>
      </c>
      <c r="M24" s="477">
        <v>9.4302199999999978E-3</v>
      </c>
      <c r="N24" s="477">
        <v>9.4302199999999978E-3</v>
      </c>
      <c r="O24" s="477">
        <v>9.4302199999999978E-3</v>
      </c>
      <c r="P24" s="477">
        <v>9.4302199999999978E-3</v>
      </c>
      <c r="Q24" s="477">
        <v>9.4302199999999978E-3</v>
      </c>
      <c r="R24" s="23"/>
    </row>
    <row r="25" spans="2:19" x14ac:dyDescent="0.3">
      <c r="B25" s="102">
        <v>13</v>
      </c>
      <c r="C25" s="24" t="s">
        <v>480</v>
      </c>
      <c r="D25" s="358">
        <f>SUM(D23:D24)</f>
        <v>0.97196043110494879</v>
      </c>
      <c r="E25" s="358">
        <f>SUM(E23:E24)</f>
        <v>9.0722570000000002E-3</v>
      </c>
      <c r="F25" s="358">
        <f t="shared" ref="F25:N25" si="8">SUM(F23:F24)</f>
        <v>-0.96288817410494876</v>
      </c>
      <c r="G25" s="358">
        <f>SUM(G23:G24)</f>
        <v>3.2034004018402737</v>
      </c>
      <c r="H25" s="358">
        <f t="shared" si="8"/>
        <v>4.6255766208815684E-2</v>
      </c>
      <c r="I25" s="358">
        <f t="shared" si="8"/>
        <v>-3.1571446356314579</v>
      </c>
      <c r="J25" s="358">
        <f>SUM(J23:J24)</f>
        <v>6.0713588680491082</v>
      </c>
      <c r="K25" s="358">
        <f t="shared" si="8"/>
        <v>1.729429938856565</v>
      </c>
      <c r="L25" s="358">
        <f t="shared" si="8"/>
        <v>-4.3419289291925427</v>
      </c>
      <c r="M25" s="358">
        <f t="shared" si="8"/>
        <v>3.961469138377673</v>
      </c>
      <c r="N25" s="358">
        <f t="shared" si="8"/>
        <v>5.0517842650565896</v>
      </c>
      <c r="O25" s="358">
        <f t="shared" ref="O25:Q25" si="9">SUM(O23:O24)</f>
        <v>6.2048851725815393</v>
      </c>
      <c r="P25" s="358">
        <f t="shared" si="9"/>
        <v>7.3668259980825059</v>
      </c>
      <c r="Q25" s="358">
        <f t="shared" si="9"/>
        <v>7.0373779832184615</v>
      </c>
      <c r="R25" s="23"/>
    </row>
    <row r="26" spans="2:19" s="5" customFormat="1" x14ac:dyDescent="0.3">
      <c r="B26" s="49"/>
      <c r="C26" s="18"/>
      <c r="D26" s="18"/>
      <c r="E26" s="18"/>
      <c r="F26" s="18"/>
      <c r="G26" s="18"/>
      <c r="H26" s="17"/>
      <c r="I26" s="17"/>
      <c r="J26" s="17"/>
      <c r="K26" s="20"/>
      <c r="L26" s="20"/>
      <c r="M26" s="19"/>
      <c r="N26" s="63"/>
      <c r="O26" s="17"/>
      <c r="P26" s="17"/>
      <c r="Q26" s="17"/>
      <c r="R26" s="17"/>
    </row>
    <row r="27" spans="2:19" ht="17.5" x14ac:dyDescent="0.25">
      <c r="C27" s="103" t="s">
        <v>481</v>
      </c>
      <c r="D27" s="103"/>
      <c r="E27" s="103"/>
      <c r="F27" s="103"/>
      <c r="G27" s="103"/>
    </row>
    <row r="28" spans="2:19" x14ac:dyDescent="0.25">
      <c r="R28" s="1477" t="s">
        <v>27</v>
      </c>
      <c r="S28" s="21" t="s">
        <v>10</v>
      </c>
    </row>
    <row r="29" spans="2:19" ht="26" customHeight="1" x14ac:dyDescent="0.25">
      <c r="B29" s="1360" t="s">
        <v>346</v>
      </c>
      <c r="C29" s="1360" t="s">
        <v>26</v>
      </c>
      <c r="D29" s="1465" t="s">
        <v>519</v>
      </c>
      <c r="E29" s="1466"/>
      <c r="F29" s="1467"/>
      <c r="G29" s="1465" t="s">
        <v>520</v>
      </c>
      <c r="H29" s="1466"/>
      <c r="I29" s="1467"/>
      <c r="J29" s="1465" t="s">
        <v>521</v>
      </c>
      <c r="K29" s="1466"/>
      <c r="L29" s="1467"/>
      <c r="M29" s="607" t="s">
        <v>913</v>
      </c>
      <c r="N29" s="607" t="s">
        <v>914</v>
      </c>
      <c r="O29" s="594" t="s">
        <v>918</v>
      </c>
      <c r="P29" s="594" t="s">
        <v>915</v>
      </c>
      <c r="Q29" s="594" t="s">
        <v>917</v>
      </c>
      <c r="R29" s="1478"/>
    </row>
    <row r="30" spans="2:19" ht="31.5" customHeight="1" x14ac:dyDescent="0.25">
      <c r="B30" s="1360"/>
      <c r="C30" s="1360"/>
      <c r="D30" s="345" t="s">
        <v>458</v>
      </c>
      <c r="E30" s="335" t="s">
        <v>79</v>
      </c>
      <c r="F30" s="335" t="s">
        <v>459</v>
      </c>
      <c r="G30" s="345" t="s">
        <v>458</v>
      </c>
      <c r="H30" s="335" t="s">
        <v>79</v>
      </c>
      <c r="I30" s="335" t="s">
        <v>459</v>
      </c>
      <c r="J30" s="335" t="s">
        <v>458</v>
      </c>
      <c r="K30" s="380" t="s">
        <v>80</v>
      </c>
      <c r="L30" s="335" t="s">
        <v>460</v>
      </c>
      <c r="M30" s="596" t="s">
        <v>916</v>
      </c>
      <c r="N30" s="596" t="s">
        <v>916</v>
      </c>
      <c r="O30" s="596" t="s">
        <v>916</v>
      </c>
      <c r="P30" s="596" t="s">
        <v>916</v>
      </c>
      <c r="Q30" s="596" t="s">
        <v>916</v>
      </c>
      <c r="R30" s="1479"/>
    </row>
    <row r="31" spans="2:19" x14ac:dyDescent="0.25">
      <c r="B31" s="254"/>
      <c r="C31" s="255"/>
      <c r="D31" s="596" t="s">
        <v>81</v>
      </c>
      <c r="E31" s="596" t="s">
        <v>82</v>
      </c>
      <c r="F31" s="596" t="s">
        <v>692</v>
      </c>
      <c r="G31" s="596" t="s">
        <v>397</v>
      </c>
      <c r="H31" s="596" t="s">
        <v>414</v>
      </c>
      <c r="I31" s="596" t="s">
        <v>465</v>
      </c>
      <c r="J31" s="1068" t="s">
        <v>415</v>
      </c>
      <c r="K31" s="1068" t="s">
        <v>416</v>
      </c>
      <c r="L31" s="1068" t="s">
        <v>523</v>
      </c>
      <c r="M31" s="596" t="s">
        <v>670</v>
      </c>
      <c r="N31" s="596" t="s">
        <v>604</v>
      </c>
      <c r="O31" s="596" t="s">
        <v>605</v>
      </c>
      <c r="P31" s="596" t="s">
        <v>606</v>
      </c>
      <c r="Q31" s="596" t="s">
        <v>607</v>
      </c>
      <c r="R31" s="23"/>
    </row>
    <row r="32" spans="2:19" x14ac:dyDescent="0.3">
      <c r="B32" s="102">
        <v>1</v>
      </c>
      <c r="C32" s="444" t="s">
        <v>1385</v>
      </c>
      <c r="D32" s="23"/>
      <c r="E32" s="23"/>
      <c r="F32" s="23"/>
      <c r="G32" s="23"/>
      <c r="H32" s="23"/>
      <c r="I32" s="23"/>
      <c r="J32" s="23"/>
      <c r="K32" s="23"/>
      <c r="L32" s="23"/>
      <c r="M32" s="23"/>
      <c r="N32" s="23"/>
      <c r="O32" s="23"/>
      <c r="P32" s="23"/>
      <c r="Q32" s="23"/>
      <c r="R32" s="23"/>
    </row>
    <row r="33" spans="2:18" x14ac:dyDescent="0.3">
      <c r="B33" s="101">
        <v>1.1000000000000001</v>
      </c>
      <c r="C33" s="445" t="s">
        <v>29</v>
      </c>
      <c r="D33" s="466"/>
      <c r="E33" s="466">
        <v>0</v>
      </c>
      <c r="F33" s="466">
        <f>E33-D33</f>
        <v>0</v>
      </c>
      <c r="G33" s="467"/>
      <c r="H33" s="466">
        <v>0</v>
      </c>
      <c r="I33" s="466">
        <f>H33-G33</f>
        <v>0</v>
      </c>
      <c r="J33" s="467"/>
      <c r="K33" s="466"/>
      <c r="L33" s="466">
        <f>K33-J33</f>
        <v>0</v>
      </c>
      <c r="M33" s="467"/>
      <c r="N33" s="467"/>
      <c r="O33" s="467"/>
      <c r="P33" s="467"/>
      <c r="Q33" s="467"/>
      <c r="R33" s="23"/>
    </row>
    <row r="34" spans="2:18" x14ac:dyDescent="0.3">
      <c r="B34" s="101">
        <f t="shared" ref="B34:B40" si="10">B33+0.1</f>
        <v>1.2000000000000002</v>
      </c>
      <c r="C34" s="445" t="s">
        <v>405</v>
      </c>
      <c r="D34" s="466"/>
      <c r="E34" s="466">
        <v>0</v>
      </c>
      <c r="F34" s="466">
        <f t="shared" ref="F34:F40" si="11">E34-D34</f>
        <v>0</v>
      </c>
      <c r="G34" s="467"/>
      <c r="H34" s="466">
        <v>0</v>
      </c>
      <c r="I34" s="466">
        <f t="shared" ref="I34:I40" si="12">H34-G34</f>
        <v>0</v>
      </c>
      <c r="J34" s="467"/>
      <c r="K34" s="466"/>
      <c r="L34" s="466">
        <f t="shared" ref="L34:L40" si="13">K34-J34</f>
        <v>0</v>
      </c>
      <c r="M34" s="467"/>
      <c r="N34" s="467"/>
      <c r="O34" s="467"/>
      <c r="P34" s="467"/>
      <c r="Q34" s="467"/>
      <c r="R34" s="23"/>
    </row>
    <row r="35" spans="2:18" x14ac:dyDescent="0.3">
      <c r="B35" s="101">
        <f t="shared" si="10"/>
        <v>1.3000000000000003</v>
      </c>
      <c r="C35" s="445" t="s">
        <v>345</v>
      </c>
      <c r="D35" s="466"/>
      <c r="E35" s="466">
        <v>0</v>
      </c>
      <c r="F35" s="466">
        <f t="shared" si="11"/>
        <v>0</v>
      </c>
      <c r="G35" s="467"/>
      <c r="H35" s="466">
        <v>0</v>
      </c>
      <c r="I35" s="466">
        <f t="shared" si="12"/>
        <v>0</v>
      </c>
      <c r="J35" s="467"/>
      <c r="K35" s="466"/>
      <c r="L35" s="466">
        <f t="shared" si="13"/>
        <v>0</v>
      </c>
      <c r="M35" s="467"/>
      <c r="N35" s="467"/>
      <c r="O35" s="467"/>
      <c r="P35" s="467"/>
      <c r="Q35" s="467"/>
      <c r="R35" s="23"/>
    </row>
    <row r="36" spans="2:18" x14ac:dyDescent="0.3">
      <c r="B36" s="101">
        <f t="shared" si="10"/>
        <v>1.4000000000000004</v>
      </c>
      <c r="C36" s="445" t="s">
        <v>30</v>
      </c>
      <c r="D36" s="466"/>
      <c r="E36" s="466">
        <v>0</v>
      </c>
      <c r="F36" s="466">
        <f t="shared" si="11"/>
        <v>0</v>
      </c>
      <c r="G36" s="467"/>
      <c r="H36" s="466">
        <v>0</v>
      </c>
      <c r="I36" s="466">
        <f t="shared" si="12"/>
        <v>0</v>
      </c>
      <c r="J36" s="467"/>
      <c r="K36" s="466"/>
      <c r="L36" s="466">
        <f t="shared" si="13"/>
        <v>0</v>
      </c>
      <c r="M36" s="467"/>
      <c r="N36" s="467"/>
      <c r="O36" s="467"/>
      <c r="P36" s="467"/>
      <c r="Q36" s="467"/>
      <c r="R36" s="23"/>
    </row>
    <row r="37" spans="2:18" x14ac:dyDescent="0.3">
      <c r="B37" s="101">
        <f t="shared" si="10"/>
        <v>1.5000000000000004</v>
      </c>
      <c r="C37" s="445" t="s">
        <v>31</v>
      </c>
      <c r="D37" s="466"/>
      <c r="E37" s="466">
        <f>+E33-E34+E35-E36</f>
        <v>0</v>
      </c>
      <c r="F37" s="466">
        <f t="shared" si="11"/>
        <v>0</v>
      </c>
      <c r="G37" s="467"/>
      <c r="H37" s="466">
        <f>+H33-H34+H35-H36</f>
        <v>0</v>
      </c>
      <c r="I37" s="466">
        <f t="shared" si="12"/>
        <v>0</v>
      </c>
      <c r="J37" s="467"/>
      <c r="K37" s="467">
        <f>+J33-J34+J35-J36</f>
        <v>0</v>
      </c>
      <c r="L37" s="466">
        <f t="shared" si="13"/>
        <v>0</v>
      </c>
      <c r="M37" s="467"/>
      <c r="N37" s="467"/>
      <c r="O37" s="467"/>
      <c r="P37" s="467"/>
      <c r="Q37" s="467"/>
      <c r="R37" s="23"/>
    </row>
    <row r="38" spans="2:18" x14ac:dyDescent="0.3">
      <c r="B38" s="101">
        <f t="shared" si="10"/>
        <v>1.6000000000000005</v>
      </c>
      <c r="C38" s="445" t="s">
        <v>483</v>
      </c>
      <c r="D38" s="466"/>
      <c r="E38" s="393">
        <f t="shared" ref="E38" si="14">AVERAGE(E33,E37)</f>
        <v>0</v>
      </c>
      <c r="F38" s="466">
        <f t="shared" si="11"/>
        <v>0</v>
      </c>
      <c r="G38" s="467"/>
      <c r="H38" s="393">
        <f t="shared" ref="H38" si="15">AVERAGE(H33,H37)</f>
        <v>0</v>
      </c>
      <c r="I38" s="466">
        <f t="shared" si="12"/>
        <v>0</v>
      </c>
      <c r="J38" s="467"/>
      <c r="K38" s="466"/>
      <c r="L38" s="466">
        <f t="shared" si="13"/>
        <v>0</v>
      </c>
      <c r="M38" s="467"/>
      <c r="N38" s="467"/>
      <c r="O38" s="467"/>
      <c r="P38" s="467"/>
      <c r="Q38" s="467"/>
      <c r="R38" s="23"/>
    </row>
    <row r="39" spans="2:18" x14ac:dyDescent="0.3">
      <c r="B39" s="101">
        <f t="shared" si="10"/>
        <v>1.7000000000000006</v>
      </c>
      <c r="C39" s="445" t="s">
        <v>32</v>
      </c>
      <c r="D39" s="466"/>
      <c r="E39" s="466">
        <f>IFERROR(E40/E38,0)</f>
        <v>0</v>
      </c>
      <c r="F39" s="466">
        <f>IFERROR(F40/F38,0)</f>
        <v>0</v>
      </c>
      <c r="G39" s="467"/>
      <c r="H39" s="466">
        <f>IFERROR(H40/H38,0)</f>
        <v>0</v>
      </c>
      <c r="I39" s="466" t="e">
        <f>I40/I38</f>
        <v>#DIV/0!</v>
      </c>
      <c r="J39" s="467"/>
      <c r="K39" s="467" t="e">
        <f>J40/K38</f>
        <v>#DIV/0!</v>
      </c>
      <c r="L39" s="466" t="e">
        <f>L40/L38</f>
        <v>#DIV/0!</v>
      </c>
      <c r="M39" s="467"/>
      <c r="N39" s="467"/>
      <c r="O39" s="467"/>
      <c r="P39" s="467"/>
      <c r="Q39" s="467"/>
      <c r="R39" s="23"/>
    </row>
    <row r="40" spans="2:18" x14ac:dyDescent="0.3">
      <c r="B40" s="101">
        <f t="shared" si="10"/>
        <v>1.8000000000000007</v>
      </c>
      <c r="C40" s="445" t="s">
        <v>33</v>
      </c>
      <c r="D40" s="466"/>
      <c r="E40" s="466">
        <v>0</v>
      </c>
      <c r="F40" s="466">
        <f t="shared" si="11"/>
        <v>0</v>
      </c>
      <c r="G40" s="467"/>
      <c r="H40" s="466">
        <v>0</v>
      </c>
      <c r="I40" s="466">
        <f t="shared" si="12"/>
        <v>0</v>
      </c>
      <c r="J40" s="467"/>
      <c r="K40" s="466"/>
      <c r="L40" s="466">
        <f t="shared" si="13"/>
        <v>0</v>
      </c>
      <c r="M40" s="467"/>
      <c r="N40" s="467"/>
      <c r="O40" s="467"/>
      <c r="P40" s="467"/>
      <c r="Q40" s="467"/>
      <c r="R40" s="23"/>
    </row>
    <row r="41" spans="2:18" x14ac:dyDescent="0.3">
      <c r="B41" s="101"/>
      <c r="C41" s="445"/>
      <c r="D41" s="466"/>
      <c r="E41" s="466"/>
      <c r="F41" s="466"/>
      <c r="G41" s="467"/>
      <c r="H41" s="466"/>
      <c r="I41" s="466"/>
      <c r="J41" s="467"/>
      <c r="K41" s="466"/>
      <c r="L41" s="466"/>
      <c r="M41" s="467"/>
      <c r="N41" s="467"/>
      <c r="O41" s="467"/>
      <c r="P41" s="467"/>
      <c r="Q41" s="467"/>
      <c r="R41" s="23"/>
    </row>
    <row r="42" spans="2:18" x14ac:dyDescent="0.3">
      <c r="B42" s="102">
        <v>2</v>
      </c>
      <c r="C42" s="446" t="s">
        <v>1386</v>
      </c>
      <c r="D42" s="466"/>
      <c r="E42" s="466"/>
      <c r="F42" s="466"/>
      <c r="G42" s="467"/>
      <c r="H42" s="466"/>
      <c r="I42" s="466"/>
      <c r="J42" s="467"/>
      <c r="K42" s="466"/>
      <c r="L42" s="466"/>
      <c r="M42" s="467"/>
      <c r="N42" s="467"/>
      <c r="O42" s="467"/>
      <c r="P42" s="467"/>
      <c r="Q42" s="467"/>
      <c r="R42" s="23"/>
    </row>
    <row r="43" spans="2:18" x14ac:dyDescent="0.3">
      <c r="B43" s="101">
        <f t="shared" ref="B43:B50" si="16">B42+0.1</f>
        <v>2.1</v>
      </c>
      <c r="C43" s="445" t="s">
        <v>29</v>
      </c>
      <c r="D43" s="466"/>
      <c r="E43" s="466">
        <v>0</v>
      </c>
      <c r="F43" s="466">
        <f t="shared" ref="F43:F50" si="17">E43-D43</f>
        <v>0</v>
      </c>
      <c r="G43" s="467"/>
      <c r="H43" s="466">
        <v>0</v>
      </c>
      <c r="I43" s="466">
        <f t="shared" ref="I43:I50" si="18">H43-G43</f>
        <v>0</v>
      </c>
      <c r="J43" s="467"/>
      <c r="K43" s="466"/>
      <c r="L43" s="466">
        <f t="shared" ref="L43:L50" si="19">K43-J43</f>
        <v>0</v>
      </c>
      <c r="M43" s="467"/>
      <c r="N43" s="467"/>
      <c r="O43" s="467"/>
      <c r="P43" s="467"/>
      <c r="Q43" s="467"/>
      <c r="R43" s="23"/>
    </row>
    <row r="44" spans="2:18" x14ac:dyDescent="0.3">
      <c r="B44" s="101">
        <f t="shared" si="16"/>
        <v>2.2000000000000002</v>
      </c>
      <c r="C44" s="445" t="s">
        <v>405</v>
      </c>
      <c r="D44" s="466"/>
      <c r="E44" s="466">
        <v>0</v>
      </c>
      <c r="F44" s="466">
        <f t="shared" si="17"/>
        <v>0</v>
      </c>
      <c r="G44" s="467"/>
      <c r="H44" s="466">
        <v>0</v>
      </c>
      <c r="I44" s="466">
        <f t="shared" si="18"/>
        <v>0</v>
      </c>
      <c r="J44" s="467"/>
      <c r="K44" s="466"/>
      <c r="L44" s="466">
        <f t="shared" si="19"/>
        <v>0</v>
      </c>
      <c r="M44" s="467"/>
      <c r="N44" s="467"/>
      <c r="O44" s="467"/>
      <c r="P44" s="467"/>
      <c r="Q44" s="467"/>
      <c r="R44" s="23"/>
    </row>
    <row r="45" spans="2:18" x14ac:dyDescent="0.3">
      <c r="B45" s="101">
        <f t="shared" si="16"/>
        <v>2.3000000000000003</v>
      </c>
      <c r="C45" s="445" t="s">
        <v>345</v>
      </c>
      <c r="D45" s="466"/>
      <c r="E45" s="466">
        <v>0</v>
      </c>
      <c r="F45" s="466">
        <f t="shared" si="17"/>
        <v>0</v>
      </c>
      <c r="G45" s="467"/>
      <c r="H45" s="466">
        <v>0</v>
      </c>
      <c r="I45" s="466">
        <f t="shared" si="18"/>
        <v>0</v>
      </c>
      <c r="J45" s="467"/>
      <c r="K45" s="466"/>
      <c r="L45" s="466">
        <f t="shared" si="19"/>
        <v>0</v>
      </c>
      <c r="M45" s="467"/>
      <c r="N45" s="467"/>
      <c r="O45" s="467"/>
      <c r="P45" s="467"/>
      <c r="Q45" s="467"/>
      <c r="R45" s="23"/>
    </row>
    <row r="46" spans="2:18" x14ac:dyDescent="0.3">
      <c r="B46" s="101">
        <f t="shared" si="16"/>
        <v>2.4000000000000004</v>
      </c>
      <c r="C46" s="445" t="s">
        <v>30</v>
      </c>
      <c r="D46" s="466"/>
      <c r="E46" s="466">
        <v>0</v>
      </c>
      <c r="F46" s="466">
        <f t="shared" si="17"/>
        <v>0</v>
      </c>
      <c r="G46" s="467"/>
      <c r="H46" s="466">
        <v>0</v>
      </c>
      <c r="I46" s="466">
        <f t="shared" si="18"/>
        <v>0</v>
      </c>
      <c r="J46" s="467"/>
      <c r="K46" s="466"/>
      <c r="L46" s="466">
        <f t="shared" si="19"/>
        <v>0</v>
      </c>
      <c r="M46" s="467"/>
      <c r="N46" s="467"/>
      <c r="O46" s="467"/>
      <c r="P46" s="467"/>
      <c r="Q46" s="467"/>
      <c r="R46" s="23"/>
    </row>
    <row r="47" spans="2:18" x14ac:dyDescent="0.3">
      <c r="B47" s="101">
        <f t="shared" si="16"/>
        <v>2.5000000000000004</v>
      </c>
      <c r="C47" s="445" t="s">
        <v>31</v>
      </c>
      <c r="D47" s="466"/>
      <c r="E47" s="466">
        <f>+E43-E44+E45-E46</f>
        <v>0</v>
      </c>
      <c r="F47" s="466">
        <f t="shared" si="17"/>
        <v>0</v>
      </c>
      <c r="G47" s="467"/>
      <c r="H47" s="466">
        <f>+H43-H44+H45-H46</f>
        <v>0</v>
      </c>
      <c r="I47" s="466">
        <f t="shared" si="18"/>
        <v>0</v>
      </c>
      <c r="J47" s="467"/>
      <c r="K47" s="467">
        <f>+J43-J44+J45-J46</f>
        <v>0</v>
      </c>
      <c r="L47" s="466">
        <f t="shared" si="19"/>
        <v>0</v>
      </c>
      <c r="M47" s="467"/>
      <c r="N47" s="467"/>
      <c r="O47" s="467"/>
      <c r="P47" s="467"/>
      <c r="Q47" s="467"/>
      <c r="R47" s="23"/>
    </row>
    <row r="48" spans="2:18" x14ac:dyDescent="0.3">
      <c r="B48" s="101">
        <f t="shared" si="16"/>
        <v>2.6000000000000005</v>
      </c>
      <c r="C48" s="445" t="s">
        <v>483</v>
      </c>
      <c r="D48" s="466"/>
      <c r="E48" s="393">
        <f t="shared" ref="E48" si="20">AVERAGE(E43,E47)</f>
        <v>0</v>
      </c>
      <c r="F48" s="466">
        <f t="shared" si="17"/>
        <v>0</v>
      </c>
      <c r="G48" s="467"/>
      <c r="H48" s="393">
        <f t="shared" ref="H48" si="21">AVERAGE(H43,H47)</f>
        <v>0</v>
      </c>
      <c r="I48" s="466">
        <f t="shared" si="18"/>
        <v>0</v>
      </c>
      <c r="J48" s="467"/>
      <c r="K48" s="466"/>
      <c r="L48" s="466">
        <f t="shared" si="19"/>
        <v>0</v>
      </c>
      <c r="M48" s="467"/>
      <c r="N48" s="467"/>
      <c r="O48" s="467"/>
      <c r="P48" s="467"/>
      <c r="Q48" s="467"/>
      <c r="R48" s="23"/>
    </row>
    <row r="49" spans="2:18" x14ac:dyDescent="0.3">
      <c r="B49" s="101">
        <f t="shared" si="16"/>
        <v>2.7000000000000006</v>
      </c>
      <c r="C49" s="445" t="s">
        <v>32</v>
      </c>
      <c r="D49" s="466"/>
      <c r="E49" s="466">
        <f>IFERROR(E50/E48,0)</f>
        <v>0</v>
      </c>
      <c r="F49" s="466">
        <f>IFERROR(F50/F48,0)</f>
        <v>0</v>
      </c>
      <c r="G49" s="467"/>
      <c r="H49" s="466">
        <f>IFERROR(H50/H48,0)</f>
        <v>0</v>
      </c>
      <c r="I49" s="466" t="e">
        <f>I50/I48</f>
        <v>#DIV/0!</v>
      </c>
      <c r="J49" s="467"/>
      <c r="K49" s="467" t="e">
        <f>J50/K48</f>
        <v>#DIV/0!</v>
      </c>
      <c r="L49" s="466" t="e">
        <f>L50/L48</f>
        <v>#DIV/0!</v>
      </c>
      <c r="M49" s="467"/>
      <c r="N49" s="467"/>
      <c r="O49" s="467"/>
      <c r="P49" s="467"/>
      <c r="Q49" s="467"/>
      <c r="R49" s="23"/>
    </row>
    <row r="50" spans="2:18" x14ac:dyDescent="0.3">
      <c r="B50" s="101">
        <f t="shared" si="16"/>
        <v>2.8000000000000007</v>
      </c>
      <c r="C50" s="445" t="s">
        <v>33</v>
      </c>
      <c r="D50" s="466"/>
      <c r="E50" s="466">
        <v>0</v>
      </c>
      <c r="F50" s="466">
        <f t="shared" si="17"/>
        <v>0</v>
      </c>
      <c r="G50" s="467"/>
      <c r="H50" s="466">
        <v>0</v>
      </c>
      <c r="I50" s="466">
        <f t="shared" si="18"/>
        <v>0</v>
      </c>
      <c r="J50" s="467"/>
      <c r="K50" s="466"/>
      <c r="L50" s="466">
        <f t="shared" si="19"/>
        <v>0</v>
      </c>
      <c r="M50" s="467"/>
      <c r="N50" s="467"/>
      <c r="O50" s="467"/>
      <c r="P50" s="467"/>
      <c r="Q50" s="467"/>
      <c r="R50" s="23"/>
    </row>
    <row r="51" spans="2:18" x14ac:dyDescent="0.3">
      <c r="B51" s="102"/>
      <c r="C51" s="446"/>
      <c r="D51" s="466"/>
      <c r="E51" s="466"/>
      <c r="F51" s="466"/>
      <c r="G51" s="467"/>
      <c r="H51" s="466"/>
      <c r="I51" s="466"/>
      <c r="J51" s="467"/>
      <c r="K51" s="466"/>
      <c r="L51" s="466"/>
      <c r="M51" s="467"/>
      <c r="N51" s="467"/>
      <c r="O51" s="467"/>
      <c r="P51" s="467"/>
      <c r="Q51" s="467"/>
      <c r="R51" s="23"/>
    </row>
    <row r="52" spans="2:18" x14ac:dyDescent="0.3">
      <c r="B52" s="101">
        <v>3</v>
      </c>
      <c r="C52" s="445" t="s">
        <v>1387</v>
      </c>
      <c r="D52" s="466"/>
      <c r="E52" s="466"/>
      <c r="F52" s="466"/>
      <c r="G52" s="467"/>
      <c r="H52" s="466"/>
      <c r="I52" s="466"/>
      <c r="J52" s="467"/>
      <c r="K52" s="466"/>
      <c r="L52" s="466"/>
      <c r="M52" s="467"/>
      <c r="N52" s="467"/>
      <c r="O52" s="467"/>
      <c r="P52" s="467"/>
      <c r="Q52" s="467"/>
      <c r="R52" s="23"/>
    </row>
    <row r="53" spans="2:18" x14ac:dyDescent="0.3">
      <c r="B53" s="101">
        <f>B52+0.1</f>
        <v>3.1</v>
      </c>
      <c r="C53" s="445" t="s">
        <v>29</v>
      </c>
      <c r="D53" s="466"/>
      <c r="E53" s="466">
        <v>0</v>
      </c>
      <c r="F53" s="466">
        <f t="shared" ref="F53:F60" si="22">E53-D53</f>
        <v>0</v>
      </c>
      <c r="G53" s="467"/>
      <c r="H53" s="466">
        <v>0</v>
      </c>
      <c r="I53" s="466">
        <f t="shared" ref="I53:I60" si="23">H53-G53</f>
        <v>0</v>
      </c>
      <c r="J53" s="467"/>
      <c r="K53" s="466"/>
      <c r="L53" s="466">
        <f t="shared" ref="L53:L60" si="24">K53-J53</f>
        <v>0</v>
      </c>
      <c r="M53" s="467"/>
      <c r="N53" s="467"/>
      <c r="O53" s="467"/>
      <c r="P53" s="467"/>
      <c r="Q53" s="467"/>
      <c r="R53" s="23"/>
    </row>
    <row r="54" spans="2:18" x14ac:dyDescent="0.3">
      <c r="B54" s="101">
        <f t="shared" ref="B54:B60" si="25">B53+0.1</f>
        <v>3.2</v>
      </c>
      <c r="C54" s="445" t="s">
        <v>405</v>
      </c>
      <c r="D54" s="466"/>
      <c r="E54" s="466">
        <v>0</v>
      </c>
      <c r="F54" s="466">
        <f t="shared" si="22"/>
        <v>0</v>
      </c>
      <c r="G54" s="467"/>
      <c r="H54" s="466">
        <v>0</v>
      </c>
      <c r="I54" s="466">
        <f t="shared" si="23"/>
        <v>0</v>
      </c>
      <c r="J54" s="467"/>
      <c r="K54" s="466"/>
      <c r="L54" s="466">
        <f t="shared" si="24"/>
        <v>0</v>
      </c>
      <c r="M54" s="467"/>
      <c r="N54" s="467"/>
      <c r="O54" s="467"/>
      <c r="P54" s="467"/>
      <c r="Q54" s="467"/>
      <c r="R54" s="23"/>
    </row>
    <row r="55" spans="2:18" x14ac:dyDescent="0.3">
      <c r="B55" s="101">
        <f t="shared" si="25"/>
        <v>3.3000000000000003</v>
      </c>
      <c r="C55" s="445" t="s">
        <v>345</v>
      </c>
      <c r="D55" s="466"/>
      <c r="E55" s="466">
        <v>0</v>
      </c>
      <c r="F55" s="466">
        <f t="shared" si="22"/>
        <v>0</v>
      </c>
      <c r="G55" s="467"/>
      <c r="H55" s="466">
        <v>0</v>
      </c>
      <c r="I55" s="466">
        <f t="shared" si="23"/>
        <v>0</v>
      </c>
      <c r="J55" s="467"/>
      <c r="K55" s="466"/>
      <c r="L55" s="466">
        <f t="shared" si="24"/>
        <v>0</v>
      </c>
      <c r="M55" s="467"/>
      <c r="N55" s="467"/>
      <c r="O55" s="467"/>
      <c r="P55" s="467"/>
      <c r="Q55" s="467"/>
      <c r="R55" s="23"/>
    </row>
    <row r="56" spans="2:18" x14ac:dyDescent="0.3">
      <c r="B56" s="101">
        <f t="shared" si="25"/>
        <v>3.4000000000000004</v>
      </c>
      <c r="C56" s="445" t="s">
        <v>30</v>
      </c>
      <c r="D56" s="466"/>
      <c r="E56" s="466">
        <v>0</v>
      </c>
      <c r="F56" s="466">
        <f t="shared" si="22"/>
        <v>0</v>
      </c>
      <c r="G56" s="467"/>
      <c r="H56" s="466">
        <v>0</v>
      </c>
      <c r="I56" s="466">
        <f t="shared" si="23"/>
        <v>0</v>
      </c>
      <c r="J56" s="467"/>
      <c r="K56" s="466"/>
      <c r="L56" s="466">
        <f t="shared" si="24"/>
        <v>0</v>
      </c>
      <c r="M56" s="467"/>
      <c r="N56" s="467"/>
      <c r="O56" s="467"/>
      <c r="P56" s="467"/>
      <c r="Q56" s="467"/>
      <c r="R56" s="23"/>
    </row>
    <row r="57" spans="2:18" x14ac:dyDescent="0.3">
      <c r="B57" s="101">
        <f t="shared" si="25"/>
        <v>3.5000000000000004</v>
      </c>
      <c r="C57" s="445" t="s">
        <v>31</v>
      </c>
      <c r="D57" s="466"/>
      <c r="E57" s="466">
        <f>+E53-E54+E55-E56</f>
        <v>0</v>
      </c>
      <c r="F57" s="466">
        <f t="shared" si="22"/>
        <v>0</v>
      </c>
      <c r="G57" s="467"/>
      <c r="H57" s="466">
        <f>+H53-H54+H55-H56</f>
        <v>0</v>
      </c>
      <c r="I57" s="466">
        <f t="shared" si="23"/>
        <v>0</v>
      </c>
      <c r="J57" s="467"/>
      <c r="K57" s="467">
        <f>+J53-J54+J55-J56</f>
        <v>0</v>
      </c>
      <c r="L57" s="466">
        <f t="shared" si="24"/>
        <v>0</v>
      </c>
      <c r="M57" s="467"/>
      <c r="N57" s="467"/>
      <c r="O57" s="467"/>
      <c r="P57" s="467"/>
      <c r="Q57" s="467"/>
      <c r="R57" s="23"/>
    </row>
    <row r="58" spans="2:18" x14ac:dyDescent="0.3">
      <c r="B58" s="101">
        <f t="shared" si="25"/>
        <v>3.6000000000000005</v>
      </c>
      <c r="C58" s="445" t="s">
        <v>483</v>
      </c>
      <c r="D58" s="466"/>
      <c r="E58" s="393">
        <f t="shared" ref="E58" si="26">AVERAGE(E53,E57)</f>
        <v>0</v>
      </c>
      <c r="F58" s="466">
        <f t="shared" si="22"/>
        <v>0</v>
      </c>
      <c r="G58" s="467"/>
      <c r="H58" s="393">
        <f t="shared" ref="H58" si="27">AVERAGE(H53,H57)</f>
        <v>0</v>
      </c>
      <c r="I58" s="466">
        <f t="shared" si="23"/>
        <v>0</v>
      </c>
      <c r="J58" s="467"/>
      <c r="K58" s="466"/>
      <c r="L58" s="466">
        <f t="shared" si="24"/>
        <v>0</v>
      </c>
      <c r="M58" s="467"/>
      <c r="N58" s="467"/>
      <c r="O58" s="467"/>
      <c r="P58" s="467"/>
      <c r="Q58" s="467"/>
      <c r="R58" s="23"/>
    </row>
    <row r="59" spans="2:18" x14ac:dyDescent="0.3">
      <c r="B59" s="101">
        <f t="shared" si="25"/>
        <v>3.7000000000000006</v>
      </c>
      <c r="C59" s="445" t="s">
        <v>32</v>
      </c>
      <c r="D59" s="466"/>
      <c r="E59" s="466">
        <f>IFERROR(E60/E58,0)</f>
        <v>0</v>
      </c>
      <c r="F59" s="466">
        <f>IFERROR(F60/F58,0)</f>
        <v>0</v>
      </c>
      <c r="G59" s="467"/>
      <c r="H59" s="466">
        <f>IFERROR(H60/H58,0)</f>
        <v>0</v>
      </c>
      <c r="I59" s="466" t="e">
        <f>I60/I58</f>
        <v>#DIV/0!</v>
      </c>
      <c r="J59" s="467"/>
      <c r="K59" s="467" t="e">
        <f>J60/K58</f>
        <v>#DIV/0!</v>
      </c>
      <c r="L59" s="466" t="e">
        <f>L60/L58</f>
        <v>#DIV/0!</v>
      </c>
      <c r="M59" s="467"/>
      <c r="N59" s="467"/>
      <c r="O59" s="467"/>
      <c r="P59" s="467"/>
      <c r="Q59" s="467"/>
      <c r="R59" s="23"/>
    </row>
    <row r="60" spans="2:18" x14ac:dyDescent="0.3">
      <c r="B60" s="101">
        <f t="shared" si="25"/>
        <v>3.8000000000000007</v>
      </c>
      <c r="C60" s="445" t="s">
        <v>33</v>
      </c>
      <c r="D60" s="466"/>
      <c r="E60" s="466">
        <v>0</v>
      </c>
      <c r="F60" s="466">
        <f t="shared" si="22"/>
        <v>0</v>
      </c>
      <c r="G60" s="467"/>
      <c r="H60" s="466">
        <v>0</v>
      </c>
      <c r="I60" s="466">
        <f t="shared" si="23"/>
        <v>0</v>
      </c>
      <c r="J60" s="467"/>
      <c r="K60" s="466"/>
      <c r="L60" s="466">
        <f t="shared" si="24"/>
        <v>0</v>
      </c>
      <c r="M60" s="467"/>
      <c r="N60" s="467"/>
      <c r="O60" s="467"/>
      <c r="P60" s="467"/>
      <c r="Q60" s="467"/>
      <c r="R60" s="23"/>
    </row>
    <row r="61" spans="2:18" x14ac:dyDescent="0.3">
      <c r="B61" s="101"/>
      <c r="C61" s="445"/>
      <c r="D61" s="466"/>
      <c r="E61" s="466"/>
      <c r="F61" s="466"/>
      <c r="G61" s="467"/>
      <c r="H61" s="466"/>
      <c r="I61" s="466"/>
      <c r="J61" s="467"/>
      <c r="K61" s="466"/>
      <c r="L61" s="466"/>
      <c r="M61" s="467"/>
      <c r="N61" s="467"/>
      <c r="O61" s="467"/>
      <c r="P61" s="467"/>
      <c r="Q61" s="467"/>
      <c r="R61" s="23"/>
    </row>
    <row r="62" spans="2:18" x14ac:dyDescent="0.3">
      <c r="B62" s="101">
        <v>4</v>
      </c>
      <c r="C62" s="445" t="s">
        <v>1388</v>
      </c>
      <c r="D62" s="466"/>
      <c r="E62" s="466"/>
      <c r="F62" s="466"/>
      <c r="G62" s="467"/>
      <c r="H62" s="466"/>
      <c r="I62" s="466"/>
      <c r="J62" s="467"/>
      <c r="K62" s="466"/>
      <c r="L62" s="466"/>
      <c r="M62" s="467"/>
      <c r="N62" s="467"/>
      <c r="O62" s="467"/>
      <c r="P62" s="467"/>
      <c r="Q62" s="467"/>
      <c r="R62" s="23"/>
    </row>
    <row r="63" spans="2:18" x14ac:dyDescent="0.3">
      <c r="B63" s="101">
        <f>B62+0.1</f>
        <v>4.0999999999999996</v>
      </c>
      <c r="C63" s="445" t="s">
        <v>29</v>
      </c>
      <c r="D63" s="466"/>
      <c r="E63" s="466">
        <v>0</v>
      </c>
      <c r="F63" s="466">
        <f t="shared" ref="F63:F70" si="28">E63-D63</f>
        <v>0</v>
      </c>
      <c r="G63" s="467"/>
      <c r="H63" s="466">
        <v>0</v>
      </c>
      <c r="I63" s="466">
        <f t="shared" ref="I63:I70" si="29">H63-G63</f>
        <v>0</v>
      </c>
      <c r="J63" s="467"/>
      <c r="K63" s="466"/>
      <c r="L63" s="466">
        <f t="shared" ref="L63:L70" si="30">K63-J63</f>
        <v>0</v>
      </c>
      <c r="M63" s="467"/>
      <c r="N63" s="467"/>
      <c r="O63" s="467"/>
      <c r="P63" s="467"/>
      <c r="Q63" s="467"/>
      <c r="R63" s="23"/>
    </row>
    <row r="64" spans="2:18" x14ac:dyDescent="0.3">
      <c r="B64" s="101">
        <f t="shared" ref="B64:B70" si="31">B63+0.1</f>
        <v>4.1999999999999993</v>
      </c>
      <c r="C64" s="445" t="s">
        <v>405</v>
      </c>
      <c r="D64" s="466"/>
      <c r="E64" s="466">
        <v>0</v>
      </c>
      <c r="F64" s="466">
        <f t="shared" si="28"/>
        <v>0</v>
      </c>
      <c r="G64" s="467"/>
      <c r="H64" s="466">
        <v>0</v>
      </c>
      <c r="I64" s="466">
        <f t="shared" si="29"/>
        <v>0</v>
      </c>
      <c r="J64" s="467"/>
      <c r="K64" s="466"/>
      <c r="L64" s="466">
        <f t="shared" si="30"/>
        <v>0</v>
      </c>
      <c r="M64" s="467"/>
      <c r="N64" s="467"/>
      <c r="O64" s="467"/>
      <c r="P64" s="467"/>
      <c r="Q64" s="467"/>
      <c r="R64" s="23"/>
    </row>
    <row r="65" spans="2:18" x14ac:dyDescent="0.3">
      <c r="B65" s="101">
        <f t="shared" si="31"/>
        <v>4.2999999999999989</v>
      </c>
      <c r="C65" s="445" t="s">
        <v>345</v>
      </c>
      <c r="D65" s="466"/>
      <c r="E65" s="466">
        <v>0</v>
      </c>
      <c r="F65" s="466">
        <f t="shared" si="28"/>
        <v>0</v>
      </c>
      <c r="G65" s="467"/>
      <c r="H65" s="466">
        <v>0</v>
      </c>
      <c r="I65" s="466">
        <f t="shared" si="29"/>
        <v>0</v>
      </c>
      <c r="J65" s="467"/>
      <c r="K65" s="466"/>
      <c r="L65" s="466">
        <f t="shared" si="30"/>
        <v>0</v>
      </c>
      <c r="M65" s="467"/>
      <c r="N65" s="467"/>
      <c r="O65" s="467"/>
      <c r="P65" s="467"/>
      <c r="Q65" s="467"/>
      <c r="R65" s="23"/>
    </row>
    <row r="66" spans="2:18" x14ac:dyDescent="0.3">
      <c r="B66" s="101">
        <f t="shared" si="31"/>
        <v>4.3999999999999986</v>
      </c>
      <c r="C66" s="445" t="s">
        <v>30</v>
      </c>
      <c r="D66" s="466"/>
      <c r="E66" s="466">
        <v>0</v>
      </c>
      <c r="F66" s="466">
        <f t="shared" si="28"/>
        <v>0</v>
      </c>
      <c r="G66" s="467"/>
      <c r="H66" s="466">
        <v>0</v>
      </c>
      <c r="I66" s="466">
        <f t="shared" si="29"/>
        <v>0</v>
      </c>
      <c r="J66" s="467"/>
      <c r="K66" s="466"/>
      <c r="L66" s="466">
        <f t="shared" si="30"/>
        <v>0</v>
      </c>
      <c r="M66" s="467"/>
      <c r="N66" s="467"/>
      <c r="O66" s="467"/>
      <c r="P66" s="467"/>
      <c r="Q66" s="467"/>
      <c r="R66" s="23"/>
    </row>
    <row r="67" spans="2:18" x14ac:dyDescent="0.3">
      <c r="B67" s="101">
        <f t="shared" si="31"/>
        <v>4.4999999999999982</v>
      </c>
      <c r="C67" s="445" t="s">
        <v>31</v>
      </c>
      <c r="D67" s="466"/>
      <c r="E67" s="466">
        <f>+E63-E64+E65-E66</f>
        <v>0</v>
      </c>
      <c r="F67" s="466">
        <f t="shared" si="28"/>
        <v>0</v>
      </c>
      <c r="G67" s="467"/>
      <c r="H67" s="466">
        <f>+H63-H64+H65-H66</f>
        <v>0</v>
      </c>
      <c r="I67" s="466">
        <f t="shared" si="29"/>
        <v>0</v>
      </c>
      <c r="J67" s="467"/>
      <c r="K67" s="467">
        <f>+J63-J64+J65-J66</f>
        <v>0</v>
      </c>
      <c r="L67" s="466">
        <f t="shared" si="30"/>
        <v>0</v>
      </c>
      <c r="M67" s="467"/>
      <c r="N67" s="467"/>
      <c r="O67" s="467"/>
      <c r="P67" s="467"/>
      <c r="Q67" s="467"/>
      <c r="R67" s="23"/>
    </row>
    <row r="68" spans="2:18" x14ac:dyDescent="0.3">
      <c r="B68" s="101">
        <f t="shared" si="31"/>
        <v>4.5999999999999979</v>
      </c>
      <c r="C68" s="445" t="s">
        <v>483</v>
      </c>
      <c r="D68" s="466"/>
      <c r="E68" s="393">
        <f t="shared" ref="E68" si="32">AVERAGE(E63,E67)</f>
        <v>0</v>
      </c>
      <c r="F68" s="466">
        <f t="shared" si="28"/>
        <v>0</v>
      </c>
      <c r="G68" s="467"/>
      <c r="H68" s="393">
        <f t="shared" ref="H68" si="33">AVERAGE(H63,H67)</f>
        <v>0</v>
      </c>
      <c r="I68" s="466">
        <f t="shared" si="29"/>
        <v>0</v>
      </c>
      <c r="J68" s="467"/>
      <c r="K68" s="466"/>
      <c r="L68" s="466">
        <f t="shared" si="30"/>
        <v>0</v>
      </c>
      <c r="M68" s="467"/>
      <c r="N68" s="467"/>
      <c r="O68" s="467"/>
      <c r="P68" s="467"/>
      <c r="Q68" s="467"/>
      <c r="R68" s="23"/>
    </row>
    <row r="69" spans="2:18" x14ac:dyDescent="0.3">
      <c r="B69" s="101">
        <f t="shared" si="31"/>
        <v>4.6999999999999975</v>
      </c>
      <c r="C69" s="445" t="s">
        <v>32</v>
      </c>
      <c r="D69" s="466"/>
      <c r="E69" s="466">
        <f>IFERROR(E70/E68,0)</f>
        <v>0</v>
      </c>
      <c r="F69" s="466">
        <f>IFERROR(F70/F68,0)</f>
        <v>0</v>
      </c>
      <c r="G69" s="467"/>
      <c r="H69" s="466">
        <f>IFERROR(H70/H68,0)</f>
        <v>0</v>
      </c>
      <c r="I69" s="466" t="e">
        <f>I70/I68</f>
        <v>#DIV/0!</v>
      </c>
      <c r="J69" s="467"/>
      <c r="K69" s="467" t="e">
        <f>J70/K68</f>
        <v>#DIV/0!</v>
      </c>
      <c r="L69" s="466" t="e">
        <f>L70/L68</f>
        <v>#DIV/0!</v>
      </c>
      <c r="M69" s="467"/>
      <c r="N69" s="467"/>
      <c r="O69" s="467"/>
      <c r="P69" s="467"/>
      <c r="Q69" s="467"/>
      <c r="R69" s="23"/>
    </row>
    <row r="70" spans="2:18" x14ac:dyDescent="0.3">
      <c r="B70" s="101">
        <f t="shared" si="31"/>
        <v>4.7999999999999972</v>
      </c>
      <c r="C70" s="445" t="s">
        <v>33</v>
      </c>
      <c r="D70" s="466"/>
      <c r="E70" s="466">
        <v>0</v>
      </c>
      <c r="F70" s="466">
        <f t="shared" si="28"/>
        <v>0</v>
      </c>
      <c r="G70" s="467"/>
      <c r="H70" s="466">
        <v>0</v>
      </c>
      <c r="I70" s="466">
        <f t="shared" si="29"/>
        <v>0</v>
      </c>
      <c r="J70" s="467"/>
      <c r="K70" s="466"/>
      <c r="L70" s="466">
        <f t="shared" si="30"/>
        <v>0</v>
      </c>
      <c r="M70" s="467"/>
      <c r="N70" s="467"/>
      <c r="O70" s="467"/>
      <c r="P70" s="467"/>
      <c r="Q70" s="467"/>
      <c r="R70" s="23"/>
    </row>
    <row r="71" spans="2:18" x14ac:dyDescent="0.3">
      <c r="B71" s="101"/>
      <c r="C71" s="445"/>
      <c r="D71" s="466"/>
      <c r="E71" s="466"/>
      <c r="F71" s="466"/>
      <c r="G71" s="467"/>
      <c r="H71" s="466"/>
      <c r="I71" s="466"/>
      <c r="J71" s="467"/>
      <c r="K71" s="466"/>
      <c r="L71" s="466"/>
      <c r="M71" s="467"/>
      <c r="N71" s="467"/>
      <c r="O71" s="467"/>
      <c r="P71" s="467"/>
      <c r="Q71" s="467"/>
      <c r="R71" s="23"/>
    </row>
    <row r="72" spans="2:18" x14ac:dyDescent="0.3">
      <c r="B72" s="101">
        <v>5</v>
      </c>
      <c r="C72" s="445" t="s">
        <v>1389</v>
      </c>
      <c r="D72" s="466"/>
      <c r="E72" s="466"/>
      <c r="F72" s="466"/>
      <c r="G72" s="467"/>
      <c r="H72" s="466"/>
      <c r="I72" s="466"/>
      <c r="J72" s="467"/>
      <c r="K72" s="466"/>
      <c r="L72" s="466"/>
      <c r="M72" s="467"/>
      <c r="N72" s="467"/>
      <c r="O72" s="467"/>
      <c r="P72" s="467"/>
      <c r="Q72" s="467"/>
      <c r="R72" s="23"/>
    </row>
    <row r="73" spans="2:18" x14ac:dyDescent="0.3">
      <c r="B73" s="101">
        <f>B72+0.1</f>
        <v>5.0999999999999996</v>
      </c>
      <c r="C73" s="445" t="s">
        <v>29</v>
      </c>
      <c r="D73" s="466"/>
      <c r="E73" s="466">
        <v>0</v>
      </c>
      <c r="F73" s="466">
        <f t="shared" ref="F73:F80" si="34">E73-D73</f>
        <v>0</v>
      </c>
      <c r="G73" s="467"/>
      <c r="H73" s="466">
        <v>0</v>
      </c>
      <c r="I73" s="466">
        <f t="shared" ref="I73:I80" si="35">H73-G73</f>
        <v>0</v>
      </c>
      <c r="J73" s="467"/>
      <c r="K73" s="466"/>
      <c r="L73" s="466">
        <f t="shared" ref="L73:L80" si="36">K73-J73</f>
        <v>0</v>
      </c>
      <c r="M73" s="467"/>
      <c r="N73" s="467"/>
      <c r="O73" s="467"/>
      <c r="P73" s="467"/>
      <c r="Q73" s="467"/>
      <c r="R73" s="23"/>
    </row>
    <row r="74" spans="2:18" x14ac:dyDescent="0.3">
      <c r="B74" s="101">
        <f t="shared" ref="B74:B80" si="37">B73+0.1</f>
        <v>5.1999999999999993</v>
      </c>
      <c r="C74" s="445" t="s">
        <v>405</v>
      </c>
      <c r="D74" s="466"/>
      <c r="E74" s="466">
        <v>0</v>
      </c>
      <c r="F74" s="466">
        <f t="shared" si="34"/>
        <v>0</v>
      </c>
      <c r="G74" s="467"/>
      <c r="H74" s="466">
        <v>0</v>
      </c>
      <c r="I74" s="466">
        <f t="shared" si="35"/>
        <v>0</v>
      </c>
      <c r="J74" s="467"/>
      <c r="K74" s="466"/>
      <c r="L74" s="466">
        <f t="shared" si="36"/>
        <v>0</v>
      </c>
      <c r="M74" s="467"/>
      <c r="N74" s="467"/>
      <c r="O74" s="467"/>
      <c r="P74" s="467"/>
      <c r="Q74" s="467"/>
      <c r="R74" s="23"/>
    </row>
    <row r="75" spans="2:18" x14ac:dyDescent="0.3">
      <c r="B75" s="101">
        <f t="shared" si="37"/>
        <v>5.2999999999999989</v>
      </c>
      <c r="C75" s="445" t="s">
        <v>345</v>
      </c>
      <c r="D75" s="466"/>
      <c r="E75" s="466">
        <v>0</v>
      </c>
      <c r="F75" s="466">
        <f t="shared" si="34"/>
        <v>0</v>
      </c>
      <c r="G75" s="467"/>
      <c r="H75" s="466">
        <v>0</v>
      </c>
      <c r="I75" s="466">
        <f t="shared" si="35"/>
        <v>0</v>
      </c>
      <c r="J75" s="467"/>
      <c r="K75" s="466"/>
      <c r="L75" s="466">
        <f t="shared" si="36"/>
        <v>0</v>
      </c>
      <c r="M75" s="467"/>
      <c r="N75" s="467"/>
      <c r="O75" s="467"/>
      <c r="P75" s="467"/>
      <c r="Q75" s="467"/>
      <c r="R75" s="23"/>
    </row>
    <row r="76" spans="2:18" x14ac:dyDescent="0.3">
      <c r="B76" s="101">
        <f t="shared" si="37"/>
        <v>5.3999999999999986</v>
      </c>
      <c r="C76" s="445" t="s">
        <v>30</v>
      </c>
      <c r="D76" s="466"/>
      <c r="E76" s="466">
        <v>0</v>
      </c>
      <c r="F76" s="466">
        <f t="shared" si="34"/>
        <v>0</v>
      </c>
      <c r="G76" s="467"/>
      <c r="H76" s="466">
        <v>0</v>
      </c>
      <c r="I76" s="466">
        <f t="shared" si="35"/>
        <v>0</v>
      </c>
      <c r="J76" s="467"/>
      <c r="K76" s="466"/>
      <c r="L76" s="466">
        <f t="shared" si="36"/>
        <v>0</v>
      </c>
      <c r="M76" s="467"/>
      <c r="N76" s="467"/>
      <c r="O76" s="467"/>
      <c r="P76" s="467"/>
      <c r="Q76" s="467"/>
      <c r="R76" s="23"/>
    </row>
    <row r="77" spans="2:18" x14ac:dyDescent="0.3">
      <c r="B77" s="101">
        <f t="shared" si="37"/>
        <v>5.4999999999999982</v>
      </c>
      <c r="C77" s="445" t="s">
        <v>31</v>
      </c>
      <c r="D77" s="466"/>
      <c r="E77" s="466">
        <f>+E73-E74+E75-E76</f>
        <v>0</v>
      </c>
      <c r="F77" s="466">
        <f t="shared" si="34"/>
        <v>0</v>
      </c>
      <c r="G77" s="467"/>
      <c r="H77" s="466">
        <f>+H73-H74+H75-H76</f>
        <v>0</v>
      </c>
      <c r="I77" s="466">
        <f t="shared" si="35"/>
        <v>0</v>
      </c>
      <c r="J77" s="467"/>
      <c r="K77" s="467">
        <f>+J73-J74+J75-J76</f>
        <v>0</v>
      </c>
      <c r="L77" s="466">
        <f t="shared" si="36"/>
        <v>0</v>
      </c>
      <c r="M77" s="467"/>
      <c r="N77" s="467"/>
      <c r="O77" s="467"/>
      <c r="P77" s="467"/>
      <c r="Q77" s="467"/>
      <c r="R77" s="23"/>
    </row>
    <row r="78" spans="2:18" x14ac:dyDescent="0.3">
      <c r="B78" s="101">
        <f t="shared" si="37"/>
        <v>5.5999999999999979</v>
      </c>
      <c r="C78" s="445" t="s">
        <v>483</v>
      </c>
      <c r="D78" s="466"/>
      <c r="E78" s="393">
        <f t="shared" ref="E78" si="38">AVERAGE(E73,E77)</f>
        <v>0</v>
      </c>
      <c r="F78" s="466">
        <f t="shared" si="34"/>
        <v>0</v>
      </c>
      <c r="G78" s="467"/>
      <c r="H78" s="393">
        <f t="shared" ref="H78" si="39">AVERAGE(H73,H77)</f>
        <v>0</v>
      </c>
      <c r="I78" s="466">
        <f t="shared" si="35"/>
        <v>0</v>
      </c>
      <c r="J78" s="467"/>
      <c r="K78" s="466"/>
      <c r="L78" s="466">
        <f t="shared" si="36"/>
        <v>0</v>
      </c>
      <c r="M78" s="467"/>
      <c r="N78" s="467"/>
      <c r="O78" s="467"/>
      <c r="P78" s="467"/>
      <c r="Q78" s="467"/>
      <c r="R78" s="23"/>
    </row>
    <row r="79" spans="2:18" x14ac:dyDescent="0.3">
      <c r="B79" s="101">
        <f t="shared" si="37"/>
        <v>5.6999999999999975</v>
      </c>
      <c r="C79" s="445" t="s">
        <v>32</v>
      </c>
      <c r="D79" s="466"/>
      <c r="E79" s="466">
        <f>IFERROR(E80/E78,0)</f>
        <v>0</v>
      </c>
      <c r="F79" s="466">
        <f>IFERROR(F80/F78,0)</f>
        <v>0</v>
      </c>
      <c r="G79" s="467"/>
      <c r="H79" s="466">
        <f>IFERROR(H80/H78,0)</f>
        <v>0</v>
      </c>
      <c r="I79" s="466" t="e">
        <f>I80/I78</f>
        <v>#DIV/0!</v>
      </c>
      <c r="J79" s="467"/>
      <c r="K79" s="467" t="e">
        <f>J80/K78</f>
        <v>#DIV/0!</v>
      </c>
      <c r="L79" s="466" t="e">
        <f>L80/L78</f>
        <v>#DIV/0!</v>
      </c>
      <c r="M79" s="467"/>
      <c r="N79" s="467"/>
      <c r="O79" s="467"/>
      <c r="P79" s="467"/>
      <c r="Q79" s="467"/>
      <c r="R79" s="23"/>
    </row>
    <row r="80" spans="2:18" x14ac:dyDescent="0.3">
      <c r="B80" s="101">
        <f t="shared" si="37"/>
        <v>5.7999999999999972</v>
      </c>
      <c r="C80" s="445" t="s">
        <v>33</v>
      </c>
      <c r="D80" s="466"/>
      <c r="E80" s="466">
        <v>0</v>
      </c>
      <c r="F80" s="466">
        <f t="shared" si="34"/>
        <v>0</v>
      </c>
      <c r="G80" s="467"/>
      <c r="H80" s="466">
        <v>0</v>
      </c>
      <c r="I80" s="466">
        <f t="shared" si="35"/>
        <v>0</v>
      </c>
      <c r="J80" s="467"/>
      <c r="K80" s="466"/>
      <c r="L80" s="466">
        <f t="shared" si="36"/>
        <v>0</v>
      </c>
      <c r="M80" s="467"/>
      <c r="N80" s="467"/>
      <c r="O80" s="467"/>
      <c r="P80" s="467"/>
      <c r="Q80" s="467"/>
      <c r="R80" s="23"/>
    </row>
    <row r="81" spans="2:18" x14ac:dyDescent="0.3">
      <c r="B81" s="101"/>
      <c r="C81" s="445"/>
      <c r="D81" s="466"/>
      <c r="E81" s="466"/>
      <c r="F81" s="466"/>
      <c r="G81" s="467"/>
      <c r="H81" s="466"/>
      <c r="I81" s="466"/>
      <c r="J81" s="467"/>
      <c r="K81" s="466"/>
      <c r="L81" s="466"/>
      <c r="M81" s="467"/>
      <c r="N81" s="467"/>
      <c r="O81" s="467"/>
      <c r="P81" s="467"/>
      <c r="Q81" s="467"/>
      <c r="R81" s="23"/>
    </row>
    <row r="82" spans="2:18" x14ac:dyDescent="0.3">
      <c r="B82" s="101">
        <v>6</v>
      </c>
      <c r="C82" s="445" t="s">
        <v>1390</v>
      </c>
      <c r="D82" s="466"/>
      <c r="E82" s="466"/>
      <c r="F82" s="466"/>
      <c r="G82" s="467"/>
      <c r="H82" s="466"/>
      <c r="I82" s="466"/>
      <c r="J82" s="467"/>
      <c r="K82" s="466"/>
      <c r="L82" s="466"/>
      <c r="M82" s="467"/>
      <c r="N82" s="467"/>
      <c r="O82" s="467"/>
      <c r="P82" s="467"/>
      <c r="Q82" s="467"/>
      <c r="R82" s="23"/>
    </row>
    <row r="83" spans="2:18" x14ac:dyDescent="0.3">
      <c r="B83" s="101">
        <f>B82+0.1</f>
        <v>6.1</v>
      </c>
      <c r="C83" s="445" t="s">
        <v>29</v>
      </c>
      <c r="D83" s="466"/>
      <c r="E83" s="466">
        <v>0</v>
      </c>
      <c r="F83" s="466">
        <f t="shared" ref="F83:F90" si="40">E83-D83</f>
        <v>0</v>
      </c>
      <c r="G83" s="467"/>
      <c r="H83" s="466">
        <v>0</v>
      </c>
      <c r="I83" s="466">
        <f t="shared" ref="I83:I90" si="41">H83-G83</f>
        <v>0</v>
      </c>
      <c r="J83" s="467"/>
      <c r="K83" s="466"/>
      <c r="L83" s="466">
        <f t="shared" ref="L83:L90" si="42">K83-J83</f>
        <v>0</v>
      </c>
      <c r="M83" s="467"/>
      <c r="N83" s="467"/>
      <c r="O83" s="467"/>
      <c r="P83" s="467"/>
      <c r="Q83" s="467"/>
      <c r="R83" s="23"/>
    </row>
    <row r="84" spans="2:18" x14ac:dyDescent="0.3">
      <c r="B84" s="101">
        <f t="shared" ref="B84:B90" si="43">B83+0.1</f>
        <v>6.1999999999999993</v>
      </c>
      <c r="C84" s="445" t="s">
        <v>405</v>
      </c>
      <c r="D84" s="466"/>
      <c r="E84" s="466">
        <v>0</v>
      </c>
      <c r="F84" s="466">
        <f t="shared" si="40"/>
        <v>0</v>
      </c>
      <c r="G84" s="467"/>
      <c r="H84" s="466">
        <v>0</v>
      </c>
      <c r="I84" s="466">
        <f t="shared" si="41"/>
        <v>0</v>
      </c>
      <c r="J84" s="467"/>
      <c r="K84" s="466"/>
      <c r="L84" s="466">
        <f t="shared" si="42"/>
        <v>0</v>
      </c>
      <c r="M84" s="467"/>
      <c r="N84" s="467"/>
      <c r="O84" s="467"/>
      <c r="P84" s="467"/>
      <c r="Q84" s="467"/>
      <c r="R84" s="23"/>
    </row>
    <row r="85" spans="2:18" x14ac:dyDescent="0.3">
      <c r="B85" s="101">
        <f t="shared" si="43"/>
        <v>6.2999999999999989</v>
      </c>
      <c r="C85" s="445" t="s">
        <v>345</v>
      </c>
      <c r="D85" s="466"/>
      <c r="E85" s="466">
        <v>0</v>
      </c>
      <c r="F85" s="466">
        <f t="shared" si="40"/>
        <v>0</v>
      </c>
      <c r="G85" s="467"/>
      <c r="H85" s="466">
        <v>0</v>
      </c>
      <c r="I85" s="466">
        <f t="shared" si="41"/>
        <v>0</v>
      </c>
      <c r="J85" s="467"/>
      <c r="K85" s="466"/>
      <c r="L85" s="466">
        <f t="shared" si="42"/>
        <v>0</v>
      </c>
      <c r="M85" s="467"/>
      <c r="N85" s="467"/>
      <c r="O85" s="467"/>
      <c r="P85" s="467"/>
      <c r="Q85" s="467"/>
      <c r="R85" s="23"/>
    </row>
    <row r="86" spans="2:18" x14ac:dyDescent="0.3">
      <c r="B86" s="101">
        <f t="shared" si="43"/>
        <v>6.3999999999999986</v>
      </c>
      <c r="C86" s="445" t="s">
        <v>30</v>
      </c>
      <c r="D86" s="466"/>
      <c r="E86" s="466">
        <v>0</v>
      </c>
      <c r="F86" s="466">
        <f t="shared" si="40"/>
        <v>0</v>
      </c>
      <c r="G86" s="467"/>
      <c r="H86" s="466">
        <v>0</v>
      </c>
      <c r="I86" s="466">
        <f t="shared" si="41"/>
        <v>0</v>
      </c>
      <c r="J86" s="467"/>
      <c r="K86" s="466"/>
      <c r="L86" s="466">
        <f t="shared" si="42"/>
        <v>0</v>
      </c>
      <c r="M86" s="467"/>
      <c r="N86" s="467"/>
      <c r="O86" s="467"/>
      <c r="P86" s="467"/>
      <c r="Q86" s="467"/>
      <c r="R86" s="23"/>
    </row>
    <row r="87" spans="2:18" x14ac:dyDescent="0.3">
      <c r="B87" s="101">
        <f t="shared" si="43"/>
        <v>6.4999999999999982</v>
      </c>
      <c r="C87" s="445" t="s">
        <v>31</v>
      </c>
      <c r="D87" s="466"/>
      <c r="E87" s="466">
        <f>+E83-E84+E85-E86</f>
        <v>0</v>
      </c>
      <c r="F87" s="466">
        <f t="shared" si="40"/>
        <v>0</v>
      </c>
      <c r="G87" s="467"/>
      <c r="H87" s="466">
        <f>+H83-H84+H85-H86</f>
        <v>0</v>
      </c>
      <c r="I87" s="466">
        <f t="shared" si="41"/>
        <v>0</v>
      </c>
      <c r="J87" s="467"/>
      <c r="K87" s="467">
        <f>+J83-J84+J85-J86</f>
        <v>0</v>
      </c>
      <c r="L87" s="466">
        <f t="shared" si="42"/>
        <v>0</v>
      </c>
      <c r="M87" s="467"/>
      <c r="N87" s="467"/>
      <c r="O87" s="467"/>
      <c r="P87" s="467"/>
      <c r="Q87" s="467"/>
      <c r="R87" s="23"/>
    </row>
    <row r="88" spans="2:18" x14ac:dyDescent="0.3">
      <c r="B88" s="101">
        <f t="shared" si="43"/>
        <v>6.5999999999999979</v>
      </c>
      <c r="C88" s="445" t="s">
        <v>483</v>
      </c>
      <c r="D88" s="466"/>
      <c r="E88" s="393">
        <f t="shared" ref="E88" si="44">AVERAGE(E83,E87)</f>
        <v>0</v>
      </c>
      <c r="F88" s="466">
        <f t="shared" si="40"/>
        <v>0</v>
      </c>
      <c r="G88" s="467"/>
      <c r="H88" s="393">
        <f t="shared" ref="H88" si="45">AVERAGE(H83,H87)</f>
        <v>0</v>
      </c>
      <c r="I88" s="466">
        <f t="shared" si="41"/>
        <v>0</v>
      </c>
      <c r="J88" s="467"/>
      <c r="K88" s="466"/>
      <c r="L88" s="466">
        <f t="shared" si="42"/>
        <v>0</v>
      </c>
      <c r="M88" s="467"/>
      <c r="N88" s="467"/>
      <c r="O88" s="467"/>
      <c r="P88" s="467"/>
      <c r="Q88" s="467"/>
      <c r="R88" s="23"/>
    </row>
    <row r="89" spans="2:18" x14ac:dyDescent="0.3">
      <c r="B89" s="101">
        <f t="shared" si="43"/>
        <v>6.6999999999999975</v>
      </c>
      <c r="C89" s="445" t="s">
        <v>32</v>
      </c>
      <c r="D89" s="466"/>
      <c r="E89" s="466">
        <f>IFERROR(E90/E88,0)</f>
        <v>0</v>
      </c>
      <c r="F89" s="466">
        <f>IFERROR(F90/F88,0)</f>
        <v>0</v>
      </c>
      <c r="G89" s="467"/>
      <c r="H89" s="466">
        <f>IFERROR(H90/H88,0)</f>
        <v>0</v>
      </c>
      <c r="I89" s="466" t="e">
        <f>I90/I88</f>
        <v>#DIV/0!</v>
      </c>
      <c r="J89" s="467"/>
      <c r="K89" s="467" t="e">
        <f>J90/K88</f>
        <v>#DIV/0!</v>
      </c>
      <c r="L89" s="466" t="e">
        <f>L90/L88</f>
        <v>#DIV/0!</v>
      </c>
      <c r="M89" s="467"/>
      <c r="N89" s="467"/>
      <c r="O89" s="467"/>
      <c r="P89" s="467"/>
      <c r="Q89" s="467"/>
      <c r="R89" s="23"/>
    </row>
    <row r="90" spans="2:18" x14ac:dyDescent="0.3">
      <c r="B90" s="101">
        <f t="shared" si="43"/>
        <v>6.7999999999999972</v>
      </c>
      <c r="C90" s="445" t="s">
        <v>33</v>
      </c>
      <c r="D90" s="466"/>
      <c r="E90" s="466">
        <v>0</v>
      </c>
      <c r="F90" s="466">
        <f t="shared" si="40"/>
        <v>0</v>
      </c>
      <c r="G90" s="467"/>
      <c r="H90" s="466">
        <v>0</v>
      </c>
      <c r="I90" s="466">
        <f t="shared" si="41"/>
        <v>0</v>
      </c>
      <c r="J90" s="467"/>
      <c r="K90" s="466"/>
      <c r="L90" s="466">
        <f t="shared" si="42"/>
        <v>0</v>
      </c>
      <c r="M90" s="467"/>
      <c r="N90" s="467"/>
      <c r="O90" s="467"/>
      <c r="P90" s="467"/>
      <c r="Q90" s="467"/>
      <c r="R90" s="23"/>
    </row>
    <row r="91" spans="2:18" x14ac:dyDescent="0.3">
      <c r="B91" s="101"/>
      <c r="C91" s="445"/>
      <c r="D91" s="466"/>
      <c r="E91" s="466"/>
      <c r="F91" s="466"/>
      <c r="G91" s="467"/>
      <c r="H91" s="466"/>
      <c r="I91" s="466"/>
      <c r="J91" s="467"/>
      <c r="K91" s="466"/>
      <c r="L91" s="466"/>
      <c r="M91" s="467"/>
      <c r="N91" s="467"/>
      <c r="O91" s="467"/>
      <c r="P91" s="467"/>
      <c r="Q91" s="467"/>
      <c r="R91" s="23"/>
    </row>
    <row r="92" spans="2:18" x14ac:dyDescent="0.3">
      <c r="B92" s="101">
        <v>7</v>
      </c>
      <c r="C92" s="445" t="s">
        <v>1391</v>
      </c>
      <c r="D92" s="466"/>
      <c r="E92" s="466"/>
      <c r="F92" s="466"/>
      <c r="G92" s="467"/>
      <c r="H92" s="466"/>
      <c r="I92" s="466"/>
      <c r="J92" s="467"/>
      <c r="K92" s="466"/>
      <c r="L92" s="466"/>
      <c r="M92" s="467"/>
      <c r="N92" s="467"/>
      <c r="O92" s="467"/>
      <c r="P92" s="467"/>
      <c r="Q92" s="467"/>
      <c r="R92" s="23"/>
    </row>
    <row r="93" spans="2:18" x14ac:dyDescent="0.3">
      <c r="B93" s="101">
        <f>B92+0.1</f>
        <v>7.1</v>
      </c>
      <c r="C93" s="445" t="s">
        <v>29</v>
      </c>
      <c r="D93" s="466"/>
      <c r="E93" s="466">
        <v>0</v>
      </c>
      <c r="F93" s="466">
        <f t="shared" ref="F93:F100" si="46">E93-D93</f>
        <v>0</v>
      </c>
      <c r="G93" s="467"/>
      <c r="H93" s="466">
        <v>0</v>
      </c>
      <c r="I93" s="466">
        <f t="shared" ref="I93:I100" si="47">H93-G93</f>
        <v>0</v>
      </c>
      <c r="J93" s="467"/>
      <c r="K93" s="466"/>
      <c r="L93" s="466">
        <f t="shared" ref="L93:L100" si="48">K93-J93</f>
        <v>0</v>
      </c>
      <c r="M93" s="467"/>
      <c r="N93" s="467"/>
      <c r="O93" s="467"/>
      <c r="P93" s="467"/>
      <c r="Q93" s="467"/>
      <c r="R93" s="23"/>
    </row>
    <row r="94" spans="2:18" x14ac:dyDescent="0.3">
      <c r="B94" s="101">
        <f t="shared" ref="B94:B100" si="49">B93+0.1</f>
        <v>7.1999999999999993</v>
      </c>
      <c r="C94" s="445" t="s">
        <v>405</v>
      </c>
      <c r="D94" s="466"/>
      <c r="E94" s="466">
        <v>0</v>
      </c>
      <c r="F94" s="466">
        <f t="shared" si="46"/>
        <v>0</v>
      </c>
      <c r="G94" s="467"/>
      <c r="H94" s="466">
        <v>0</v>
      </c>
      <c r="I94" s="466">
        <f t="shared" si="47"/>
        <v>0</v>
      </c>
      <c r="J94" s="467"/>
      <c r="K94" s="466"/>
      <c r="L94" s="466">
        <f t="shared" si="48"/>
        <v>0</v>
      </c>
      <c r="M94" s="467"/>
      <c r="N94" s="467"/>
      <c r="O94" s="467"/>
      <c r="P94" s="467"/>
      <c r="Q94" s="467"/>
      <c r="R94" s="23"/>
    </row>
    <row r="95" spans="2:18" x14ac:dyDescent="0.3">
      <c r="B95" s="101">
        <f t="shared" si="49"/>
        <v>7.2999999999999989</v>
      </c>
      <c r="C95" s="445" t="s">
        <v>345</v>
      </c>
      <c r="D95" s="466"/>
      <c r="E95" s="466">
        <v>0</v>
      </c>
      <c r="F95" s="466">
        <f t="shared" si="46"/>
        <v>0</v>
      </c>
      <c r="G95" s="467"/>
      <c r="H95" s="466">
        <v>0</v>
      </c>
      <c r="I95" s="466">
        <f t="shared" si="47"/>
        <v>0</v>
      </c>
      <c r="J95" s="467"/>
      <c r="K95" s="466"/>
      <c r="L95" s="466">
        <f t="shared" si="48"/>
        <v>0</v>
      </c>
      <c r="M95" s="467"/>
      <c r="N95" s="467"/>
      <c r="O95" s="467"/>
      <c r="P95" s="467"/>
      <c r="Q95" s="467"/>
      <c r="R95" s="23"/>
    </row>
    <row r="96" spans="2:18" x14ac:dyDescent="0.3">
      <c r="B96" s="101">
        <f t="shared" si="49"/>
        <v>7.3999999999999986</v>
      </c>
      <c r="C96" s="445" t="s">
        <v>30</v>
      </c>
      <c r="D96" s="466"/>
      <c r="E96" s="466">
        <v>0</v>
      </c>
      <c r="F96" s="466">
        <f t="shared" si="46"/>
        <v>0</v>
      </c>
      <c r="G96" s="467"/>
      <c r="H96" s="466">
        <v>0</v>
      </c>
      <c r="I96" s="466">
        <f t="shared" si="47"/>
        <v>0</v>
      </c>
      <c r="J96" s="467"/>
      <c r="K96" s="466"/>
      <c r="L96" s="466">
        <f t="shared" si="48"/>
        <v>0</v>
      </c>
      <c r="M96" s="467"/>
      <c r="N96" s="467"/>
      <c r="O96" s="467"/>
      <c r="P96" s="467"/>
      <c r="Q96" s="467"/>
      <c r="R96" s="23"/>
    </row>
    <row r="97" spans="2:18" x14ac:dyDescent="0.3">
      <c r="B97" s="101">
        <f t="shared" si="49"/>
        <v>7.4999999999999982</v>
      </c>
      <c r="C97" s="445" t="s">
        <v>31</v>
      </c>
      <c r="D97" s="466"/>
      <c r="E97" s="466">
        <f>+E93-E94+E95-E96</f>
        <v>0</v>
      </c>
      <c r="F97" s="466">
        <f t="shared" si="46"/>
        <v>0</v>
      </c>
      <c r="G97" s="467"/>
      <c r="H97" s="466">
        <f>+H93-H94+H95-H96</f>
        <v>0</v>
      </c>
      <c r="I97" s="466">
        <f t="shared" si="47"/>
        <v>0</v>
      </c>
      <c r="J97" s="467"/>
      <c r="K97" s="466">
        <f>+K93-K94+K95-K96</f>
        <v>0</v>
      </c>
      <c r="L97" s="466">
        <f t="shared" si="48"/>
        <v>0</v>
      </c>
      <c r="M97" s="467"/>
      <c r="N97" s="467"/>
      <c r="O97" s="467"/>
      <c r="P97" s="467"/>
      <c r="Q97" s="467"/>
      <c r="R97" s="23"/>
    </row>
    <row r="98" spans="2:18" x14ac:dyDescent="0.3">
      <c r="B98" s="101">
        <f t="shared" si="49"/>
        <v>7.5999999999999979</v>
      </c>
      <c r="C98" s="445" t="s">
        <v>483</v>
      </c>
      <c r="D98" s="466"/>
      <c r="E98" s="393">
        <f t="shared" ref="E98" si="50">AVERAGE(E93,E97)</f>
        <v>0</v>
      </c>
      <c r="F98" s="466">
        <f t="shared" si="46"/>
        <v>0</v>
      </c>
      <c r="G98" s="467"/>
      <c r="H98" s="393">
        <f t="shared" ref="H98" si="51">AVERAGE(H93,H97)</f>
        <v>0</v>
      </c>
      <c r="I98" s="466">
        <f t="shared" si="47"/>
        <v>0</v>
      </c>
      <c r="J98" s="467"/>
      <c r="K98" s="466"/>
      <c r="L98" s="466">
        <f t="shared" si="48"/>
        <v>0</v>
      </c>
      <c r="M98" s="467"/>
      <c r="N98" s="467"/>
      <c r="O98" s="467"/>
      <c r="P98" s="467"/>
      <c r="Q98" s="467"/>
      <c r="R98" s="23"/>
    </row>
    <row r="99" spans="2:18" x14ac:dyDescent="0.3">
      <c r="B99" s="101">
        <f t="shared" si="49"/>
        <v>7.6999999999999975</v>
      </c>
      <c r="C99" s="445" t="s">
        <v>32</v>
      </c>
      <c r="D99" s="466"/>
      <c r="E99" s="466">
        <f>IFERROR(E100/E98,0)</f>
        <v>0</v>
      </c>
      <c r="F99" s="466">
        <f>IFERROR(F100/F98,0)</f>
        <v>0</v>
      </c>
      <c r="G99" s="467"/>
      <c r="H99" s="466">
        <f>IFERROR(H100/H98,0)</f>
        <v>0</v>
      </c>
      <c r="I99" s="466" t="e">
        <f>I100/I98</f>
        <v>#DIV/0!</v>
      </c>
      <c r="J99" s="467"/>
      <c r="K99" s="467" t="e">
        <f>J100/K98</f>
        <v>#DIV/0!</v>
      </c>
      <c r="L99" s="466" t="e">
        <f>L100/L98</f>
        <v>#DIV/0!</v>
      </c>
      <c r="M99" s="467"/>
      <c r="N99" s="467"/>
      <c r="O99" s="467"/>
      <c r="P99" s="467"/>
      <c r="Q99" s="467"/>
      <c r="R99" s="23"/>
    </row>
    <row r="100" spans="2:18" x14ac:dyDescent="0.3">
      <c r="B100" s="101">
        <f t="shared" si="49"/>
        <v>7.7999999999999972</v>
      </c>
      <c r="C100" s="445" t="s">
        <v>33</v>
      </c>
      <c r="D100" s="466"/>
      <c r="E100" s="466">
        <v>0</v>
      </c>
      <c r="F100" s="466">
        <f t="shared" si="46"/>
        <v>0</v>
      </c>
      <c r="G100" s="467"/>
      <c r="H100" s="466">
        <v>0</v>
      </c>
      <c r="I100" s="466">
        <f t="shared" si="47"/>
        <v>0</v>
      </c>
      <c r="J100" s="467"/>
      <c r="K100" s="466"/>
      <c r="L100" s="466">
        <f t="shared" si="48"/>
        <v>0</v>
      </c>
      <c r="M100" s="467"/>
      <c r="N100" s="467"/>
      <c r="O100" s="467"/>
      <c r="P100" s="467"/>
      <c r="Q100" s="467"/>
      <c r="R100" s="23"/>
    </row>
    <row r="101" spans="2:18" x14ac:dyDescent="0.3">
      <c r="B101" s="101"/>
      <c r="C101" s="445"/>
      <c r="D101" s="466"/>
      <c r="E101" s="466"/>
      <c r="F101" s="466"/>
      <c r="G101" s="467"/>
      <c r="H101" s="466"/>
      <c r="I101" s="466"/>
      <c r="J101" s="467"/>
      <c r="K101" s="466"/>
      <c r="L101" s="466"/>
      <c r="M101" s="467"/>
      <c r="N101" s="467"/>
      <c r="O101" s="467"/>
      <c r="P101" s="467"/>
      <c r="Q101" s="467"/>
      <c r="R101" s="23"/>
    </row>
    <row r="102" spans="2:18" x14ac:dyDescent="0.3">
      <c r="B102" s="101">
        <v>8</v>
      </c>
      <c r="C102" s="445" t="s">
        <v>1392</v>
      </c>
      <c r="D102" s="466"/>
      <c r="E102" s="466"/>
      <c r="F102" s="466"/>
      <c r="G102" s="467"/>
      <c r="H102" s="466"/>
      <c r="I102" s="466"/>
      <c r="J102" s="467"/>
      <c r="K102" s="466"/>
      <c r="L102" s="466"/>
      <c r="M102" s="467"/>
      <c r="N102" s="467"/>
      <c r="O102" s="467"/>
      <c r="P102" s="467"/>
      <c r="Q102" s="467"/>
      <c r="R102" s="23"/>
    </row>
    <row r="103" spans="2:18" x14ac:dyDescent="0.3">
      <c r="B103" s="101">
        <f>B102+0.1</f>
        <v>8.1</v>
      </c>
      <c r="C103" s="445" t="s">
        <v>29</v>
      </c>
      <c r="D103" s="466"/>
      <c r="E103" s="466">
        <v>0</v>
      </c>
      <c r="F103" s="466">
        <f t="shared" ref="F103:F110" si="52">E103-D103</f>
        <v>0</v>
      </c>
      <c r="G103" s="467"/>
      <c r="H103" s="466">
        <v>0</v>
      </c>
      <c r="I103" s="466">
        <f t="shared" ref="I103:I110" si="53">H103-G103</f>
        <v>0</v>
      </c>
      <c r="J103" s="467"/>
      <c r="K103" s="466"/>
      <c r="L103" s="466">
        <f t="shared" ref="L103:L110" si="54">K103-J103</f>
        <v>0</v>
      </c>
      <c r="M103" s="467"/>
      <c r="N103" s="467"/>
      <c r="O103" s="467"/>
      <c r="P103" s="467"/>
      <c r="Q103" s="467"/>
      <c r="R103" s="23"/>
    </row>
    <row r="104" spans="2:18" x14ac:dyDescent="0.3">
      <c r="B104" s="101">
        <f t="shared" ref="B104:B110" si="55">B103+0.1</f>
        <v>8.1999999999999993</v>
      </c>
      <c r="C104" s="445" t="s">
        <v>405</v>
      </c>
      <c r="D104" s="466"/>
      <c r="E104" s="466">
        <v>0</v>
      </c>
      <c r="F104" s="466">
        <f t="shared" si="52"/>
        <v>0</v>
      </c>
      <c r="G104" s="467"/>
      <c r="H104" s="466">
        <v>0</v>
      </c>
      <c r="I104" s="466">
        <f t="shared" si="53"/>
        <v>0</v>
      </c>
      <c r="J104" s="467"/>
      <c r="K104" s="466"/>
      <c r="L104" s="466">
        <f t="shared" si="54"/>
        <v>0</v>
      </c>
      <c r="M104" s="467"/>
      <c r="N104" s="467"/>
      <c r="O104" s="467"/>
      <c r="P104" s="467"/>
      <c r="Q104" s="467"/>
      <c r="R104" s="23"/>
    </row>
    <row r="105" spans="2:18" x14ac:dyDescent="0.3">
      <c r="B105" s="101">
        <f t="shared" si="55"/>
        <v>8.2999999999999989</v>
      </c>
      <c r="C105" s="445" t="s">
        <v>345</v>
      </c>
      <c r="D105" s="466"/>
      <c r="E105" s="466">
        <v>0</v>
      </c>
      <c r="F105" s="466">
        <f t="shared" si="52"/>
        <v>0</v>
      </c>
      <c r="G105" s="467"/>
      <c r="H105" s="466">
        <v>0</v>
      </c>
      <c r="I105" s="466">
        <f t="shared" si="53"/>
        <v>0</v>
      </c>
      <c r="J105" s="467"/>
      <c r="K105" s="466"/>
      <c r="L105" s="466">
        <f t="shared" si="54"/>
        <v>0</v>
      </c>
      <c r="M105" s="467"/>
      <c r="N105" s="467"/>
      <c r="O105" s="467"/>
      <c r="P105" s="467"/>
      <c r="Q105" s="467"/>
      <c r="R105" s="23"/>
    </row>
    <row r="106" spans="2:18" x14ac:dyDescent="0.3">
      <c r="B106" s="101">
        <f t="shared" si="55"/>
        <v>8.3999999999999986</v>
      </c>
      <c r="C106" s="445" t="s">
        <v>30</v>
      </c>
      <c r="D106" s="466"/>
      <c r="E106" s="466">
        <v>0</v>
      </c>
      <c r="F106" s="466">
        <f t="shared" si="52"/>
        <v>0</v>
      </c>
      <c r="G106" s="467"/>
      <c r="H106" s="466">
        <v>0</v>
      </c>
      <c r="I106" s="466">
        <f t="shared" si="53"/>
        <v>0</v>
      </c>
      <c r="J106" s="467"/>
      <c r="K106" s="466"/>
      <c r="L106" s="466">
        <f t="shared" si="54"/>
        <v>0</v>
      </c>
      <c r="M106" s="467"/>
      <c r="N106" s="467"/>
      <c r="O106" s="467"/>
      <c r="P106" s="467"/>
      <c r="Q106" s="467"/>
      <c r="R106" s="23"/>
    </row>
    <row r="107" spans="2:18" x14ac:dyDescent="0.3">
      <c r="B107" s="101">
        <f t="shared" si="55"/>
        <v>8.4999999999999982</v>
      </c>
      <c r="C107" s="445" t="s">
        <v>31</v>
      </c>
      <c r="D107" s="466"/>
      <c r="E107" s="466">
        <f>+E103-E104+E105-E106</f>
        <v>0</v>
      </c>
      <c r="F107" s="466">
        <f t="shared" si="52"/>
        <v>0</v>
      </c>
      <c r="G107" s="467"/>
      <c r="H107" s="466">
        <f>+H103-H104+H105-H106</f>
        <v>0</v>
      </c>
      <c r="I107" s="466">
        <f t="shared" si="53"/>
        <v>0</v>
      </c>
      <c r="J107" s="467"/>
      <c r="K107" s="467">
        <f>+J103-J104+J105-J106</f>
        <v>0</v>
      </c>
      <c r="L107" s="466">
        <f t="shared" si="54"/>
        <v>0</v>
      </c>
      <c r="M107" s="467"/>
      <c r="N107" s="467"/>
      <c r="O107" s="467"/>
      <c r="P107" s="467"/>
      <c r="Q107" s="467"/>
      <c r="R107" s="23"/>
    </row>
    <row r="108" spans="2:18" x14ac:dyDescent="0.3">
      <c r="B108" s="101">
        <f t="shared" si="55"/>
        <v>8.5999999999999979</v>
      </c>
      <c r="C108" s="445" t="s">
        <v>483</v>
      </c>
      <c r="D108" s="466"/>
      <c r="E108" s="393">
        <f t="shared" ref="E108" si="56">AVERAGE(E103,E107)</f>
        <v>0</v>
      </c>
      <c r="F108" s="466">
        <f t="shared" si="52"/>
        <v>0</v>
      </c>
      <c r="G108" s="467"/>
      <c r="H108" s="393">
        <f t="shared" ref="H108" si="57">AVERAGE(H103,H107)</f>
        <v>0</v>
      </c>
      <c r="I108" s="466">
        <f t="shared" si="53"/>
        <v>0</v>
      </c>
      <c r="J108" s="467"/>
      <c r="K108" s="466"/>
      <c r="L108" s="466">
        <f t="shared" si="54"/>
        <v>0</v>
      </c>
      <c r="M108" s="467"/>
      <c r="N108" s="467"/>
      <c r="O108" s="467"/>
      <c r="P108" s="467"/>
      <c r="Q108" s="467"/>
      <c r="R108" s="23"/>
    </row>
    <row r="109" spans="2:18" x14ac:dyDescent="0.3">
      <c r="B109" s="101">
        <f t="shared" si="55"/>
        <v>8.6999999999999975</v>
      </c>
      <c r="C109" s="445" t="s">
        <v>32</v>
      </c>
      <c r="D109" s="466"/>
      <c r="E109" s="466">
        <f>IFERROR(E110/E108,0)</f>
        <v>0</v>
      </c>
      <c r="F109" s="466">
        <f>IFERROR(F110/F108,0)</f>
        <v>0</v>
      </c>
      <c r="G109" s="467"/>
      <c r="H109" s="466">
        <f>IFERROR(H110/H108,0)</f>
        <v>0</v>
      </c>
      <c r="I109" s="466" t="e">
        <f>I110/I108</f>
        <v>#DIV/0!</v>
      </c>
      <c r="J109" s="467"/>
      <c r="K109" s="467" t="e">
        <f>J110/K108</f>
        <v>#DIV/0!</v>
      </c>
      <c r="L109" s="466" t="e">
        <f>L110/L108</f>
        <v>#DIV/0!</v>
      </c>
      <c r="M109" s="467"/>
      <c r="N109" s="467"/>
      <c r="O109" s="467"/>
      <c r="P109" s="467"/>
      <c r="Q109" s="467"/>
      <c r="R109" s="23"/>
    </row>
    <row r="110" spans="2:18" x14ac:dyDescent="0.3">
      <c r="B110" s="101">
        <f t="shared" si="55"/>
        <v>8.7999999999999972</v>
      </c>
      <c r="C110" s="445" t="s">
        <v>33</v>
      </c>
      <c r="D110" s="466"/>
      <c r="E110" s="466">
        <v>0</v>
      </c>
      <c r="F110" s="466">
        <f t="shared" si="52"/>
        <v>0</v>
      </c>
      <c r="G110" s="467"/>
      <c r="H110" s="466">
        <v>0</v>
      </c>
      <c r="I110" s="466">
        <f t="shared" si="53"/>
        <v>0</v>
      </c>
      <c r="J110" s="467"/>
      <c r="K110" s="466"/>
      <c r="L110" s="466">
        <f t="shared" si="54"/>
        <v>0</v>
      </c>
      <c r="M110" s="467"/>
      <c r="N110" s="467"/>
      <c r="O110" s="467"/>
      <c r="P110" s="467"/>
      <c r="Q110" s="467"/>
      <c r="R110" s="23"/>
    </row>
    <row r="111" spans="2:18" x14ac:dyDescent="0.3">
      <c r="B111" s="101"/>
      <c r="C111" s="445" t="s">
        <v>24</v>
      </c>
      <c r="D111" s="466"/>
      <c r="E111" s="466"/>
      <c r="F111" s="466"/>
      <c r="G111" s="467"/>
      <c r="H111" s="467"/>
      <c r="I111" s="467"/>
      <c r="J111" s="467"/>
      <c r="K111" s="467"/>
      <c r="L111" s="467"/>
      <c r="M111" s="467"/>
      <c r="N111" s="467"/>
      <c r="O111" s="467"/>
      <c r="P111" s="467"/>
      <c r="Q111" s="467"/>
      <c r="R111" s="23"/>
    </row>
    <row r="112" spans="2:18" x14ac:dyDescent="0.3">
      <c r="B112" s="101"/>
      <c r="C112" s="445" t="s">
        <v>24</v>
      </c>
      <c r="D112" s="466"/>
      <c r="E112" s="466"/>
      <c r="F112" s="466"/>
      <c r="G112" s="467"/>
      <c r="H112" s="467"/>
      <c r="I112" s="467"/>
      <c r="J112" s="467"/>
      <c r="K112" s="467"/>
      <c r="L112" s="467"/>
      <c r="M112" s="467"/>
      <c r="N112" s="467"/>
      <c r="O112" s="467"/>
      <c r="P112" s="467"/>
      <c r="Q112" s="467"/>
      <c r="R112" s="23"/>
    </row>
    <row r="113" spans="2:18" x14ac:dyDescent="0.3">
      <c r="B113" s="101"/>
      <c r="C113" s="445" t="s">
        <v>24</v>
      </c>
      <c r="D113" s="466"/>
      <c r="E113" s="466"/>
      <c r="F113" s="466"/>
      <c r="G113" s="467"/>
      <c r="H113" s="467"/>
      <c r="I113" s="467"/>
      <c r="J113" s="467"/>
      <c r="K113" s="467"/>
      <c r="L113" s="467"/>
      <c r="M113" s="467"/>
      <c r="N113" s="467"/>
      <c r="O113" s="467"/>
      <c r="P113" s="467"/>
      <c r="Q113" s="467"/>
      <c r="R113" s="23"/>
    </row>
    <row r="114" spans="2:18" x14ac:dyDescent="0.3">
      <c r="B114" s="101"/>
      <c r="C114" s="445"/>
      <c r="D114" s="466"/>
      <c r="E114" s="466"/>
      <c r="F114" s="466"/>
      <c r="G114" s="467"/>
      <c r="H114" s="467"/>
      <c r="I114" s="467"/>
      <c r="J114" s="467"/>
      <c r="K114" s="467"/>
      <c r="L114" s="467"/>
      <c r="M114" s="467"/>
      <c r="N114" s="467"/>
      <c r="O114" s="467"/>
      <c r="P114" s="467"/>
      <c r="Q114" s="467"/>
      <c r="R114" s="23"/>
    </row>
    <row r="115" spans="2:18" x14ac:dyDescent="0.3">
      <c r="B115" s="101">
        <v>9</v>
      </c>
      <c r="C115" s="445" t="s">
        <v>271</v>
      </c>
      <c r="D115" s="466"/>
      <c r="E115" s="466"/>
      <c r="F115" s="466"/>
      <c r="G115" s="467"/>
      <c r="H115" s="467"/>
      <c r="I115" s="467"/>
      <c r="J115" s="467"/>
      <c r="K115" s="467"/>
      <c r="L115" s="467"/>
      <c r="M115" s="467"/>
      <c r="N115" s="467"/>
      <c r="O115" s="467"/>
      <c r="P115" s="467"/>
      <c r="Q115" s="467"/>
      <c r="R115" s="23"/>
    </row>
    <row r="116" spans="2:18" x14ac:dyDescent="0.3">
      <c r="B116" s="101">
        <f t="shared" ref="B116:B123" si="58">B115+0.1</f>
        <v>9.1</v>
      </c>
      <c r="C116" s="445" t="s">
        <v>29</v>
      </c>
      <c r="D116" s="466"/>
      <c r="E116" s="466">
        <f t="shared" ref="E116:E123" si="59">E33+E43+E53+E63+E73+E83+E93+E103</f>
        <v>0</v>
      </c>
      <c r="F116" s="466">
        <f t="shared" ref="F116:F119" si="60">E116-D116</f>
        <v>0</v>
      </c>
      <c r="G116" s="467"/>
      <c r="H116" s="467">
        <f t="shared" ref="H116:H123" si="61">H33+H43+H53+H63+H73+H83+H93+H103</f>
        <v>0</v>
      </c>
      <c r="I116" s="467"/>
      <c r="J116" s="467"/>
      <c r="K116" s="467">
        <f t="shared" ref="K116:K123" si="62">K33+K43+K53+K63+K73+K83+K93+K103</f>
        <v>0</v>
      </c>
      <c r="L116" s="467"/>
      <c r="M116" s="467">
        <f t="shared" ref="M116" si="63">M33+M43+M53+M63+M73+M83+M93+M103</f>
        <v>0</v>
      </c>
      <c r="N116" s="467">
        <f t="shared" ref="N116:Q123" si="64">N33+N43+N53+N63+N73+N83+N93+N103</f>
        <v>0</v>
      </c>
      <c r="O116" s="467">
        <f t="shared" si="64"/>
        <v>0</v>
      </c>
      <c r="P116" s="467">
        <f t="shared" si="64"/>
        <v>0</v>
      </c>
      <c r="Q116" s="467">
        <f t="shared" si="64"/>
        <v>0</v>
      </c>
      <c r="R116" s="23"/>
    </row>
    <row r="117" spans="2:18" x14ac:dyDescent="0.3">
      <c r="B117" s="101">
        <f t="shared" si="58"/>
        <v>9.1999999999999993</v>
      </c>
      <c r="C117" s="445" t="s">
        <v>405</v>
      </c>
      <c r="D117" s="466"/>
      <c r="E117" s="466">
        <f t="shared" si="59"/>
        <v>0</v>
      </c>
      <c r="F117" s="466">
        <f t="shared" si="60"/>
        <v>0</v>
      </c>
      <c r="G117" s="467"/>
      <c r="H117" s="467">
        <f t="shared" si="61"/>
        <v>0</v>
      </c>
      <c r="I117" s="467"/>
      <c r="J117" s="467"/>
      <c r="K117" s="467">
        <f t="shared" si="62"/>
        <v>0</v>
      </c>
      <c r="L117" s="467"/>
      <c r="M117" s="467">
        <f t="shared" ref="M117" si="65">M34+M44+M54+M64+M74+M84+M94+M104</f>
        <v>0</v>
      </c>
      <c r="N117" s="467">
        <f t="shared" si="64"/>
        <v>0</v>
      </c>
      <c r="O117" s="467">
        <f t="shared" si="64"/>
        <v>0</v>
      </c>
      <c r="P117" s="467">
        <f t="shared" si="64"/>
        <v>0</v>
      </c>
      <c r="Q117" s="467">
        <f t="shared" si="64"/>
        <v>0</v>
      </c>
      <c r="R117" s="23"/>
    </row>
    <row r="118" spans="2:18" x14ac:dyDescent="0.3">
      <c r="B118" s="101">
        <f t="shared" si="58"/>
        <v>9.2999999999999989</v>
      </c>
      <c r="C118" s="445" t="s">
        <v>345</v>
      </c>
      <c r="D118" s="466"/>
      <c r="E118" s="466">
        <f t="shared" si="59"/>
        <v>0</v>
      </c>
      <c r="F118" s="466">
        <f t="shared" si="60"/>
        <v>0</v>
      </c>
      <c r="G118" s="467"/>
      <c r="H118" s="467">
        <f t="shared" si="61"/>
        <v>0</v>
      </c>
      <c r="I118" s="467"/>
      <c r="J118" s="467"/>
      <c r="K118" s="467">
        <f t="shared" si="62"/>
        <v>0</v>
      </c>
      <c r="L118" s="467"/>
      <c r="M118" s="467">
        <f t="shared" ref="M118" si="66">M35+M45+M55+M65+M75+M85+M95+M105</f>
        <v>0</v>
      </c>
      <c r="N118" s="467">
        <f t="shared" si="64"/>
        <v>0</v>
      </c>
      <c r="O118" s="467">
        <f t="shared" si="64"/>
        <v>0</v>
      </c>
      <c r="P118" s="467">
        <f t="shared" si="64"/>
        <v>0</v>
      </c>
      <c r="Q118" s="467">
        <f t="shared" si="64"/>
        <v>0</v>
      </c>
      <c r="R118" s="23"/>
    </row>
    <row r="119" spans="2:18" x14ac:dyDescent="0.3">
      <c r="B119" s="101">
        <f t="shared" si="58"/>
        <v>9.3999999999999986</v>
      </c>
      <c r="C119" s="445" t="s">
        <v>30</v>
      </c>
      <c r="D119" s="466"/>
      <c r="E119" s="466">
        <f t="shared" si="59"/>
        <v>0</v>
      </c>
      <c r="F119" s="466">
        <f t="shared" si="60"/>
        <v>0</v>
      </c>
      <c r="G119" s="467"/>
      <c r="H119" s="467">
        <f t="shared" si="61"/>
        <v>0</v>
      </c>
      <c r="I119" s="467"/>
      <c r="J119" s="467"/>
      <c r="K119" s="467">
        <f t="shared" si="62"/>
        <v>0</v>
      </c>
      <c r="L119" s="467"/>
      <c r="M119" s="467">
        <f t="shared" ref="M119" si="67">M36+M46+M56+M66+M76+M86+M96+M106</f>
        <v>0</v>
      </c>
      <c r="N119" s="467">
        <f t="shared" si="64"/>
        <v>0</v>
      </c>
      <c r="O119" s="467">
        <f t="shared" si="64"/>
        <v>0</v>
      </c>
      <c r="P119" s="467">
        <f t="shared" si="64"/>
        <v>0</v>
      </c>
      <c r="Q119" s="467">
        <f t="shared" si="64"/>
        <v>0</v>
      </c>
      <c r="R119" s="23"/>
    </row>
    <row r="120" spans="2:18" x14ac:dyDescent="0.3">
      <c r="B120" s="101">
        <f t="shared" si="58"/>
        <v>9.4999999999999982</v>
      </c>
      <c r="C120" s="445" t="s">
        <v>31</v>
      </c>
      <c r="D120" s="466"/>
      <c r="E120" s="466">
        <f>+E116-E117+E118-E119</f>
        <v>0</v>
      </c>
      <c r="F120" s="466">
        <f t="shared" ref="F120:F121" si="68">E120-D120</f>
        <v>0</v>
      </c>
      <c r="G120" s="467"/>
      <c r="H120" s="467">
        <f t="shared" si="61"/>
        <v>0</v>
      </c>
      <c r="I120" s="467"/>
      <c r="J120" s="467"/>
      <c r="K120" s="467">
        <f t="shared" si="62"/>
        <v>0</v>
      </c>
      <c r="L120" s="467"/>
      <c r="M120" s="467">
        <f t="shared" ref="M120" si="69">M37+M47+M57+M67+M77+M87+M97+M107</f>
        <v>0</v>
      </c>
      <c r="N120" s="467">
        <f t="shared" si="64"/>
        <v>0</v>
      </c>
      <c r="O120" s="467">
        <f t="shared" si="64"/>
        <v>0</v>
      </c>
      <c r="P120" s="467">
        <f t="shared" si="64"/>
        <v>0</v>
      </c>
      <c r="Q120" s="467">
        <f t="shared" si="64"/>
        <v>0</v>
      </c>
      <c r="R120" s="23"/>
    </row>
    <row r="121" spans="2:18" x14ac:dyDescent="0.3">
      <c r="B121" s="101">
        <f t="shared" si="58"/>
        <v>9.5999999999999979</v>
      </c>
      <c r="C121" s="445" t="s">
        <v>483</v>
      </c>
      <c r="D121" s="466"/>
      <c r="E121" s="393">
        <f t="shared" ref="E121" si="70">AVERAGE(E116,E120)</f>
        <v>0</v>
      </c>
      <c r="F121" s="466">
        <f t="shared" si="68"/>
        <v>0</v>
      </c>
      <c r="G121" s="467"/>
      <c r="H121" s="467">
        <f t="shared" si="61"/>
        <v>0</v>
      </c>
      <c r="I121" s="467"/>
      <c r="J121" s="467"/>
      <c r="K121" s="467">
        <f t="shared" si="62"/>
        <v>0</v>
      </c>
      <c r="L121" s="467"/>
      <c r="M121" s="467">
        <f t="shared" ref="M121" si="71">M38+M48+M58+M68+M78+M88+M98+M108</f>
        <v>0</v>
      </c>
      <c r="N121" s="467">
        <f t="shared" si="64"/>
        <v>0</v>
      </c>
      <c r="O121" s="467">
        <f t="shared" si="64"/>
        <v>0</v>
      </c>
      <c r="P121" s="467">
        <f t="shared" si="64"/>
        <v>0</v>
      </c>
      <c r="Q121" s="467">
        <f t="shared" si="64"/>
        <v>0</v>
      </c>
      <c r="R121" s="23"/>
    </row>
    <row r="122" spans="2:18" x14ac:dyDescent="0.3">
      <c r="B122" s="101">
        <f t="shared" si="58"/>
        <v>9.6999999999999975</v>
      </c>
      <c r="C122" s="445" t="s">
        <v>32</v>
      </c>
      <c r="D122" s="466">
        <f>IFERROR(D123/D121,0)</f>
        <v>0</v>
      </c>
      <c r="E122" s="466">
        <f>IFERROR(E123/E121,0)</f>
        <v>0</v>
      </c>
      <c r="F122" s="466">
        <f>IFERROR(F123/F121,0)</f>
        <v>0</v>
      </c>
      <c r="G122" s="466" t="e">
        <f t="shared" ref="G122:N122" si="72">G123/G121</f>
        <v>#DIV/0!</v>
      </c>
      <c r="H122" s="466" t="e">
        <f t="shared" si="72"/>
        <v>#DIV/0!</v>
      </c>
      <c r="I122" s="466" t="e">
        <f t="shared" si="72"/>
        <v>#DIV/0!</v>
      </c>
      <c r="J122" s="466" t="e">
        <f t="shared" si="72"/>
        <v>#DIV/0!</v>
      </c>
      <c r="K122" s="466" t="e">
        <f t="shared" si="72"/>
        <v>#DIV/0!</v>
      </c>
      <c r="L122" s="466" t="e">
        <f t="shared" si="72"/>
        <v>#DIV/0!</v>
      </c>
      <c r="M122" s="466" t="e">
        <f t="shared" ref="M122" si="73">M123/M121</f>
        <v>#DIV/0!</v>
      </c>
      <c r="N122" s="466" t="e">
        <f t="shared" si="72"/>
        <v>#DIV/0!</v>
      </c>
      <c r="O122" s="466" t="e">
        <f t="shared" ref="O122:Q122" si="74">O123/O121</f>
        <v>#DIV/0!</v>
      </c>
      <c r="P122" s="466" t="e">
        <f t="shared" si="74"/>
        <v>#DIV/0!</v>
      </c>
      <c r="Q122" s="466" t="e">
        <f t="shared" si="74"/>
        <v>#DIV/0!</v>
      </c>
      <c r="R122" s="23"/>
    </row>
    <row r="123" spans="2:18" x14ac:dyDescent="0.3">
      <c r="B123" s="101">
        <f t="shared" si="58"/>
        <v>9.7999999999999972</v>
      </c>
      <c r="C123" s="445" t="s">
        <v>33</v>
      </c>
      <c r="D123" s="466"/>
      <c r="E123" s="466">
        <f t="shared" si="59"/>
        <v>0</v>
      </c>
      <c r="F123" s="466"/>
      <c r="G123" s="467"/>
      <c r="H123" s="467">
        <f t="shared" si="61"/>
        <v>0</v>
      </c>
      <c r="I123" s="467"/>
      <c r="J123" s="467"/>
      <c r="K123" s="467">
        <f t="shared" si="62"/>
        <v>0</v>
      </c>
      <c r="L123" s="467"/>
      <c r="M123" s="467">
        <f t="shared" ref="M123" si="75">M40+M50+M60+M70+M80+M90+M100+M110</f>
        <v>0</v>
      </c>
      <c r="N123" s="467">
        <f t="shared" si="64"/>
        <v>0</v>
      </c>
      <c r="O123" s="467">
        <f t="shared" si="64"/>
        <v>0</v>
      </c>
      <c r="P123" s="467">
        <f t="shared" si="64"/>
        <v>0</v>
      </c>
      <c r="Q123" s="467">
        <f t="shared" si="64"/>
        <v>0</v>
      </c>
      <c r="R123" s="23"/>
    </row>
    <row r="124" spans="2:18" x14ac:dyDescent="0.3">
      <c r="B124" s="101"/>
      <c r="C124" s="445"/>
      <c r="D124" s="466"/>
      <c r="E124" s="466"/>
      <c r="F124" s="466"/>
      <c r="G124" s="467"/>
      <c r="H124" s="467"/>
      <c r="I124" s="467"/>
      <c r="J124" s="467"/>
      <c r="K124" s="467"/>
      <c r="L124" s="467"/>
      <c r="M124" s="467"/>
      <c r="N124" s="467"/>
      <c r="O124" s="467"/>
      <c r="P124" s="467"/>
      <c r="Q124" s="467"/>
      <c r="R124" s="23"/>
    </row>
    <row r="125" spans="2:18" x14ac:dyDescent="0.3">
      <c r="B125" s="101"/>
      <c r="C125" s="445"/>
      <c r="D125" s="466"/>
      <c r="E125" s="466"/>
      <c r="F125" s="466"/>
      <c r="G125" s="467"/>
      <c r="H125" s="467"/>
      <c r="I125" s="467"/>
      <c r="J125" s="467"/>
      <c r="K125" s="467"/>
      <c r="L125" s="467"/>
      <c r="M125" s="467"/>
      <c r="N125" s="467"/>
      <c r="O125" s="467"/>
      <c r="P125" s="467"/>
      <c r="Q125" s="467"/>
      <c r="R125" s="23"/>
    </row>
    <row r="126" spans="2:18" x14ac:dyDescent="0.3">
      <c r="B126" s="101">
        <v>10</v>
      </c>
      <c r="C126" s="445" t="s">
        <v>34</v>
      </c>
      <c r="D126" s="466"/>
      <c r="E126" s="466">
        <f>E123</f>
        <v>0</v>
      </c>
      <c r="F126" s="466"/>
      <c r="G126" s="467"/>
      <c r="H126" s="467">
        <f>H123</f>
        <v>0</v>
      </c>
      <c r="I126" s="467"/>
      <c r="J126" s="467"/>
      <c r="K126" s="467">
        <f>K123</f>
        <v>0</v>
      </c>
      <c r="L126" s="467"/>
      <c r="M126" s="467">
        <f>M123</f>
        <v>0</v>
      </c>
      <c r="N126" s="467">
        <f>N123</f>
        <v>0</v>
      </c>
      <c r="O126" s="467">
        <f t="shared" ref="O126:Q126" si="76">O123</f>
        <v>0</v>
      </c>
      <c r="P126" s="467">
        <f t="shared" si="76"/>
        <v>0</v>
      </c>
      <c r="Q126" s="467">
        <f t="shared" si="76"/>
        <v>0</v>
      </c>
      <c r="R126" s="23"/>
    </row>
    <row r="127" spans="2:18" x14ac:dyDescent="0.3">
      <c r="B127" s="101">
        <v>11</v>
      </c>
      <c r="C127" s="445" t="s">
        <v>35</v>
      </c>
      <c r="D127" s="466"/>
      <c r="E127" s="466"/>
      <c r="F127" s="466"/>
      <c r="G127" s="467"/>
      <c r="H127" s="467"/>
      <c r="I127" s="467"/>
      <c r="J127" s="467"/>
      <c r="K127" s="467"/>
      <c r="L127" s="467"/>
      <c r="M127" s="467"/>
      <c r="N127" s="467"/>
      <c r="O127" s="467"/>
      <c r="P127" s="467"/>
      <c r="Q127" s="467"/>
      <c r="R127" s="23"/>
    </row>
    <row r="128" spans="2:18" x14ac:dyDescent="0.3">
      <c r="B128" s="101">
        <v>12</v>
      </c>
      <c r="C128" s="445" t="s">
        <v>36</v>
      </c>
      <c r="D128" s="466"/>
      <c r="E128" s="466">
        <f>E126-E127</f>
        <v>0</v>
      </c>
      <c r="F128" s="466"/>
      <c r="G128" s="467"/>
      <c r="H128" s="467">
        <f>H126-H127</f>
        <v>0</v>
      </c>
      <c r="I128" s="467"/>
      <c r="J128" s="467"/>
      <c r="K128" s="467">
        <f>K126-K127</f>
        <v>0</v>
      </c>
      <c r="L128" s="467"/>
      <c r="M128" s="467">
        <f>M126-M127</f>
        <v>0</v>
      </c>
      <c r="N128" s="467">
        <f>N126-N127</f>
        <v>0</v>
      </c>
      <c r="O128" s="467">
        <f t="shared" ref="O128:Q128" si="77">O126-O127</f>
        <v>0</v>
      </c>
      <c r="P128" s="467">
        <f t="shared" si="77"/>
        <v>0</v>
      </c>
      <c r="Q128" s="467">
        <f t="shared" si="77"/>
        <v>0</v>
      </c>
      <c r="R128" s="23"/>
    </row>
    <row r="129" spans="2:20" x14ac:dyDescent="0.3">
      <c r="B129" s="101"/>
      <c r="C129" s="445"/>
      <c r="D129" s="23"/>
      <c r="E129" s="23"/>
      <c r="F129" s="23"/>
      <c r="G129" s="23"/>
      <c r="H129" s="23"/>
      <c r="I129" s="23"/>
      <c r="J129" s="23"/>
      <c r="K129" s="23"/>
      <c r="L129" s="23"/>
      <c r="M129" s="23"/>
      <c r="N129" s="23"/>
      <c r="O129" s="23"/>
      <c r="P129" s="23"/>
      <c r="Q129" s="23"/>
    </row>
    <row r="130" spans="2:20" x14ac:dyDescent="0.3">
      <c r="C130" s="447"/>
      <c r="N130" s="13"/>
    </row>
    <row r="131" spans="2:20" x14ac:dyDescent="0.3">
      <c r="C131" s="447" t="s">
        <v>740</v>
      </c>
      <c r="N131" s="13"/>
    </row>
    <row r="132" spans="2:20" x14ac:dyDescent="0.3">
      <c r="C132" s="447" t="s">
        <v>502</v>
      </c>
      <c r="N132" s="13"/>
    </row>
    <row r="133" spans="2:20" x14ac:dyDescent="0.25">
      <c r="N133" s="13"/>
    </row>
    <row r="134" spans="2:20" ht="17.5" x14ac:dyDescent="0.35">
      <c r="C134" s="448" t="s">
        <v>842</v>
      </c>
      <c r="D134" s="449"/>
      <c r="E134" s="449"/>
      <c r="F134" s="449"/>
      <c r="G134" s="449"/>
      <c r="H134" s="449"/>
      <c r="I134" s="449"/>
      <c r="J134" s="450"/>
      <c r="K134" s="450"/>
      <c r="L134" s="450"/>
      <c r="M134" s="450"/>
      <c r="N134" s="450"/>
      <c r="O134" s="450"/>
      <c r="P134" s="450"/>
      <c r="Q134" s="450"/>
      <c r="R134" s="450"/>
      <c r="S134" s="450"/>
      <c r="T134" s="450"/>
    </row>
    <row r="135" spans="2:20" x14ac:dyDescent="0.3">
      <c r="C135" s="447"/>
      <c r="D135" s="449"/>
      <c r="E135" s="449"/>
      <c r="F135" s="449"/>
      <c r="G135" s="449"/>
      <c r="H135" s="449"/>
      <c r="I135" s="449"/>
      <c r="J135" s="450"/>
      <c r="K135" s="450"/>
      <c r="L135" s="450"/>
      <c r="M135" s="450"/>
      <c r="N135" s="450"/>
      <c r="O135" s="450"/>
      <c r="P135" s="450"/>
      <c r="Q135" s="450"/>
      <c r="R135" s="450"/>
      <c r="S135" s="450" t="s">
        <v>10</v>
      </c>
      <c r="T135" s="450"/>
    </row>
    <row r="136" spans="2:20" x14ac:dyDescent="0.25">
      <c r="B136" s="1360" t="s">
        <v>346</v>
      </c>
      <c r="C136" s="1534" t="s">
        <v>26</v>
      </c>
      <c r="D136" s="1465" t="s">
        <v>519</v>
      </c>
      <c r="E136" s="1466"/>
      <c r="F136" s="1467"/>
      <c r="G136" s="1465" t="s">
        <v>520</v>
      </c>
      <c r="H136" s="1466"/>
      <c r="I136" s="1467"/>
      <c r="J136" s="1465" t="s">
        <v>521</v>
      </c>
      <c r="K136" s="1466"/>
      <c r="L136" s="1467"/>
      <c r="M136" s="607" t="s">
        <v>913</v>
      </c>
      <c r="N136" s="607" t="s">
        <v>914</v>
      </c>
      <c r="O136" s="594" t="s">
        <v>918</v>
      </c>
      <c r="P136" s="594" t="s">
        <v>915</v>
      </c>
      <c r="Q136" s="594" t="s">
        <v>917</v>
      </c>
    </row>
    <row r="137" spans="2:20" ht="28" x14ac:dyDescent="0.25">
      <c r="B137" s="1360"/>
      <c r="C137" s="1534"/>
      <c r="D137" s="451" t="s">
        <v>458</v>
      </c>
      <c r="E137" s="452" t="s">
        <v>79</v>
      </c>
      <c r="F137" s="452" t="s">
        <v>459</v>
      </c>
      <c r="G137" s="345" t="s">
        <v>458</v>
      </c>
      <c r="H137" s="443" t="s">
        <v>79</v>
      </c>
      <c r="I137" s="443" t="s">
        <v>459</v>
      </c>
      <c r="J137" s="443" t="s">
        <v>458</v>
      </c>
      <c r="K137" s="443" t="s">
        <v>80</v>
      </c>
      <c r="L137" s="443" t="s">
        <v>460</v>
      </c>
      <c r="M137" s="596" t="s">
        <v>916</v>
      </c>
      <c r="N137" s="596" t="s">
        <v>916</v>
      </c>
      <c r="O137" s="596" t="s">
        <v>916</v>
      </c>
      <c r="P137" s="596" t="s">
        <v>916</v>
      </c>
      <c r="Q137" s="596" t="s">
        <v>916</v>
      </c>
    </row>
    <row r="138" spans="2:20" x14ac:dyDescent="0.25">
      <c r="B138" s="442"/>
      <c r="C138" s="453"/>
      <c r="D138" s="596" t="s">
        <v>81</v>
      </c>
      <c r="E138" s="596" t="s">
        <v>82</v>
      </c>
      <c r="F138" s="596" t="s">
        <v>692</v>
      </c>
      <c r="G138" s="596" t="s">
        <v>397</v>
      </c>
      <c r="H138" s="596" t="s">
        <v>414</v>
      </c>
      <c r="I138" s="596" t="s">
        <v>465</v>
      </c>
      <c r="J138" s="610" t="s">
        <v>415</v>
      </c>
      <c r="K138" s="610" t="s">
        <v>416</v>
      </c>
      <c r="L138" s="610" t="s">
        <v>523</v>
      </c>
      <c r="M138" s="596" t="s">
        <v>670</v>
      </c>
      <c r="N138" s="596" t="s">
        <v>604</v>
      </c>
      <c r="O138" s="596" t="s">
        <v>605</v>
      </c>
      <c r="P138" s="596" t="s">
        <v>606</v>
      </c>
      <c r="Q138" s="596" t="s">
        <v>607</v>
      </c>
    </row>
    <row r="139" spans="2:20" x14ac:dyDescent="0.3">
      <c r="B139" s="101">
        <v>1</v>
      </c>
      <c r="C139" s="616" t="s">
        <v>1393</v>
      </c>
      <c r="D139" s="454"/>
      <c r="E139" s="454"/>
      <c r="F139" s="454"/>
      <c r="G139" s="454"/>
      <c r="H139" s="454"/>
      <c r="I139" s="454"/>
      <c r="J139" s="454"/>
      <c r="K139" s="454"/>
      <c r="L139" s="454"/>
      <c r="M139" s="454"/>
      <c r="N139" s="454"/>
      <c r="O139" s="454"/>
      <c r="P139" s="454"/>
      <c r="Q139" s="454"/>
    </row>
    <row r="140" spans="2:20" x14ac:dyDescent="0.3">
      <c r="B140" s="101">
        <v>1.1000000000000001</v>
      </c>
      <c r="C140" s="445" t="s">
        <v>29</v>
      </c>
      <c r="D140" s="466"/>
      <c r="E140" s="466">
        <v>3.9586574999999993</v>
      </c>
      <c r="F140" s="466">
        <f>E140-D140</f>
        <v>3.9586574999999993</v>
      </c>
      <c r="G140" s="467"/>
      <c r="H140" s="466">
        <v>3.492936199999999</v>
      </c>
      <c r="I140" s="466">
        <f>H140-G140</f>
        <v>3.492936199999999</v>
      </c>
      <c r="J140" s="467"/>
      <c r="K140" s="466"/>
      <c r="L140" s="466">
        <f>K140-J140</f>
        <v>0</v>
      </c>
      <c r="M140" s="467"/>
      <c r="N140" s="467"/>
      <c r="O140" s="467"/>
      <c r="P140" s="467"/>
      <c r="Q140" s="467"/>
    </row>
    <row r="141" spans="2:20" x14ac:dyDescent="0.3">
      <c r="B141" s="101">
        <f t="shared" ref="B141:B147" si="78">B140+0.1</f>
        <v>1.2000000000000002</v>
      </c>
      <c r="C141" s="445" t="s">
        <v>405</v>
      </c>
      <c r="D141" s="466"/>
      <c r="E141" s="466">
        <v>0</v>
      </c>
      <c r="F141" s="466">
        <f t="shared" ref="F141:F147" si="79">E141-D141</f>
        <v>0</v>
      </c>
      <c r="G141" s="467"/>
      <c r="H141" s="466">
        <v>0</v>
      </c>
      <c r="I141" s="466">
        <f t="shared" ref="I141:I147" si="80">H141-G141</f>
        <v>0</v>
      </c>
      <c r="J141" s="467"/>
      <c r="K141" s="466"/>
      <c r="L141" s="466">
        <f t="shared" ref="L141:L147" si="81">K141-J141</f>
        <v>0</v>
      </c>
      <c r="M141" s="467"/>
      <c r="N141" s="467"/>
      <c r="O141" s="467"/>
      <c r="P141" s="467"/>
      <c r="Q141" s="467"/>
    </row>
    <row r="142" spans="2:20" x14ac:dyDescent="0.3">
      <c r="B142" s="101">
        <f t="shared" si="78"/>
        <v>1.3000000000000003</v>
      </c>
      <c r="C142" s="445" t="s">
        <v>345</v>
      </c>
      <c r="D142" s="466"/>
      <c r="E142" s="466">
        <v>0</v>
      </c>
      <c r="F142" s="466">
        <f t="shared" si="79"/>
        <v>0</v>
      </c>
      <c r="G142" s="467"/>
      <c r="H142" s="466">
        <v>0</v>
      </c>
      <c r="I142" s="466">
        <f t="shared" si="80"/>
        <v>0</v>
      </c>
      <c r="J142" s="467"/>
      <c r="K142" s="466"/>
      <c r="L142" s="466">
        <f t="shared" si="81"/>
        <v>0</v>
      </c>
      <c r="M142" s="467"/>
      <c r="N142" s="467"/>
      <c r="O142" s="467"/>
      <c r="P142" s="467"/>
      <c r="Q142" s="467"/>
    </row>
    <row r="143" spans="2:20" x14ac:dyDescent="0.3">
      <c r="B143" s="101">
        <f t="shared" si="78"/>
        <v>1.4000000000000004</v>
      </c>
      <c r="C143" s="445" t="s">
        <v>30</v>
      </c>
      <c r="D143" s="466"/>
      <c r="E143" s="466">
        <v>0.4657213</v>
      </c>
      <c r="F143" s="466">
        <f t="shared" si="79"/>
        <v>0.4657213</v>
      </c>
      <c r="G143" s="467"/>
      <c r="H143" s="466">
        <v>0.46572159999999996</v>
      </c>
      <c r="I143" s="466">
        <f t="shared" si="80"/>
        <v>0.46572159999999996</v>
      </c>
      <c r="J143" s="467"/>
      <c r="K143" s="466"/>
      <c r="L143" s="466">
        <f t="shared" si="81"/>
        <v>0</v>
      </c>
      <c r="M143" s="467"/>
      <c r="N143" s="467"/>
      <c r="O143" s="467"/>
      <c r="P143" s="467"/>
      <c r="Q143" s="467"/>
    </row>
    <row r="144" spans="2:20" x14ac:dyDescent="0.3">
      <c r="B144" s="101">
        <f t="shared" si="78"/>
        <v>1.5000000000000004</v>
      </c>
      <c r="C144" s="445" t="s">
        <v>31</v>
      </c>
      <c r="D144" s="466"/>
      <c r="E144" s="466">
        <v>3.492936199999999</v>
      </c>
      <c r="F144" s="466">
        <f t="shared" si="79"/>
        <v>3.492936199999999</v>
      </c>
      <c r="G144" s="467"/>
      <c r="H144" s="466">
        <v>3.0272145999999989</v>
      </c>
      <c r="I144" s="466">
        <f t="shared" si="80"/>
        <v>3.0272145999999989</v>
      </c>
      <c r="J144" s="467"/>
      <c r="K144" s="467">
        <f>+J140-J141+J142-J143</f>
        <v>0</v>
      </c>
      <c r="L144" s="466">
        <f t="shared" si="81"/>
        <v>0</v>
      </c>
      <c r="M144" s="467"/>
      <c r="N144" s="467"/>
      <c r="O144" s="467"/>
      <c r="P144" s="467"/>
      <c r="Q144" s="467"/>
    </row>
    <row r="145" spans="2:17" x14ac:dyDescent="0.3">
      <c r="B145" s="101">
        <f t="shared" si="78"/>
        <v>1.6000000000000005</v>
      </c>
      <c r="C145" s="445" t="s">
        <v>483</v>
      </c>
      <c r="D145" s="466"/>
      <c r="E145" s="393">
        <f t="shared" ref="E145" si="82">AVERAGE(E140,E144)</f>
        <v>3.7257968499999992</v>
      </c>
      <c r="F145" s="466">
        <f t="shared" si="79"/>
        <v>3.7257968499999992</v>
      </c>
      <c r="G145" s="467"/>
      <c r="H145" s="393">
        <f t="shared" ref="H145" si="83">AVERAGE(H140,H144)</f>
        <v>3.260075399999999</v>
      </c>
      <c r="I145" s="466">
        <f t="shared" si="80"/>
        <v>3.260075399999999</v>
      </c>
      <c r="J145" s="467"/>
      <c r="K145" s="466"/>
      <c r="L145" s="466">
        <f t="shared" si="81"/>
        <v>0</v>
      </c>
      <c r="M145" s="467"/>
      <c r="N145" s="467"/>
      <c r="O145" s="467"/>
      <c r="P145" s="467"/>
      <c r="Q145" s="467"/>
    </row>
    <row r="146" spans="2:17" x14ac:dyDescent="0.3">
      <c r="B146" s="101">
        <f t="shared" si="78"/>
        <v>1.7000000000000006</v>
      </c>
      <c r="C146" s="445" t="s">
        <v>32</v>
      </c>
      <c r="D146" s="466"/>
      <c r="E146" s="466">
        <f>IFERROR(E147/E145,0)</f>
        <v>0.10333359962983492</v>
      </c>
      <c r="F146" s="466">
        <f>IFERROR(F147/F145,0)</f>
        <v>0.10333359962983492</v>
      </c>
      <c r="G146" s="467"/>
      <c r="H146" s="466">
        <f>IFERROR(H147/H145,0)</f>
        <v>9.8561524067817596E-2</v>
      </c>
      <c r="I146" s="466">
        <f>I147/I145</f>
        <v>9.8561524067817596E-2</v>
      </c>
      <c r="J146" s="467"/>
      <c r="K146" s="467" t="e">
        <f>J147/K145</f>
        <v>#DIV/0!</v>
      </c>
      <c r="L146" s="466" t="e">
        <f>L147/L145</f>
        <v>#DIV/0!</v>
      </c>
      <c r="M146" s="467"/>
      <c r="N146" s="467"/>
      <c r="O146" s="467"/>
      <c r="P146" s="467"/>
      <c r="Q146" s="467"/>
    </row>
    <row r="147" spans="2:17" x14ac:dyDescent="0.3">
      <c r="B147" s="101">
        <f t="shared" si="78"/>
        <v>1.8000000000000007</v>
      </c>
      <c r="C147" s="445" t="s">
        <v>33</v>
      </c>
      <c r="D147" s="466"/>
      <c r="E147" s="466">
        <v>0.38500000000000001</v>
      </c>
      <c r="F147" s="466">
        <f t="shared" si="79"/>
        <v>0.38500000000000001</v>
      </c>
      <c r="G147" s="467"/>
      <c r="H147" s="466">
        <v>0.32131799999999999</v>
      </c>
      <c r="I147" s="466">
        <f t="shared" si="80"/>
        <v>0.32131799999999999</v>
      </c>
      <c r="J147" s="467"/>
      <c r="K147" s="466"/>
      <c r="L147" s="466">
        <f t="shared" si="81"/>
        <v>0</v>
      </c>
      <c r="M147" s="467"/>
      <c r="N147" s="467"/>
      <c r="O147" s="467"/>
      <c r="P147" s="467"/>
      <c r="Q147" s="467"/>
    </row>
    <row r="148" spans="2:17" x14ac:dyDescent="0.3">
      <c r="B148" s="101"/>
      <c r="C148" s="445"/>
      <c r="D148" s="466"/>
      <c r="E148" s="466"/>
      <c r="F148" s="466"/>
      <c r="G148" s="467"/>
      <c r="H148" s="466"/>
      <c r="I148" s="466"/>
      <c r="J148" s="467"/>
      <c r="K148" s="466"/>
      <c r="L148" s="466"/>
      <c r="M148" s="467"/>
      <c r="N148" s="467"/>
      <c r="O148" s="467"/>
      <c r="P148" s="467"/>
      <c r="Q148" s="467"/>
    </row>
    <row r="149" spans="2:17" x14ac:dyDescent="0.3">
      <c r="B149" s="101">
        <v>2</v>
      </c>
      <c r="C149" s="616" t="s">
        <v>1394</v>
      </c>
      <c r="D149" s="466"/>
      <c r="E149" s="466"/>
      <c r="F149" s="466"/>
      <c r="G149" s="467"/>
      <c r="H149" s="466"/>
      <c r="I149" s="466"/>
      <c r="J149" s="467"/>
      <c r="K149" s="466"/>
      <c r="L149" s="466"/>
      <c r="M149" s="467"/>
      <c r="N149" s="467"/>
      <c r="O149" s="467"/>
      <c r="P149" s="467"/>
      <c r="Q149" s="467"/>
    </row>
    <row r="150" spans="2:17" x14ac:dyDescent="0.3">
      <c r="B150" s="101">
        <f t="shared" ref="B150:B157" si="84">B149+0.1</f>
        <v>2.1</v>
      </c>
      <c r="C150" s="445" t="s">
        <v>29</v>
      </c>
      <c r="D150" s="466"/>
      <c r="E150" s="466">
        <v>0.21448016712460344</v>
      </c>
      <c r="F150" s="466">
        <f t="shared" ref="F150:F157" si="85">E150-D150</f>
        <v>0.21448016712460344</v>
      </c>
      <c r="G150" s="467"/>
      <c r="H150" s="466">
        <v>0.10017315286647703</v>
      </c>
      <c r="I150" s="466">
        <f t="shared" ref="I150:I157" si="86">H150-G150</f>
        <v>0.10017315286647703</v>
      </c>
      <c r="J150" s="467"/>
      <c r="K150" s="466"/>
      <c r="L150" s="466">
        <f t="shared" ref="L150:L157" si="87">K150-J150</f>
        <v>0</v>
      </c>
      <c r="M150" s="467"/>
      <c r="N150" s="467"/>
      <c r="O150" s="467"/>
      <c r="P150" s="467"/>
      <c r="Q150" s="467"/>
    </row>
    <row r="151" spans="2:17" x14ac:dyDescent="0.3">
      <c r="B151" s="101">
        <f t="shared" si="84"/>
        <v>2.2000000000000002</v>
      </c>
      <c r="C151" s="445" t="s">
        <v>405</v>
      </c>
      <c r="D151" s="466"/>
      <c r="E151" s="466">
        <v>0</v>
      </c>
      <c r="F151" s="466">
        <f t="shared" si="85"/>
        <v>0</v>
      </c>
      <c r="G151" s="467"/>
      <c r="H151" s="466">
        <v>0</v>
      </c>
      <c r="I151" s="466">
        <f t="shared" si="86"/>
        <v>0</v>
      </c>
      <c r="J151" s="467"/>
      <c r="K151" s="466"/>
      <c r="L151" s="466">
        <f t="shared" si="87"/>
        <v>0</v>
      </c>
      <c r="M151" s="467"/>
      <c r="N151" s="467"/>
      <c r="O151" s="467"/>
      <c r="P151" s="467"/>
      <c r="Q151" s="467"/>
    </row>
    <row r="152" spans="2:17" x14ac:dyDescent="0.3">
      <c r="B152" s="101">
        <f t="shared" si="84"/>
        <v>2.3000000000000003</v>
      </c>
      <c r="C152" s="445" t="s">
        <v>345</v>
      </c>
      <c r="D152" s="466"/>
      <c r="E152" s="466">
        <v>0</v>
      </c>
      <c r="F152" s="466">
        <f t="shared" si="85"/>
        <v>0</v>
      </c>
      <c r="G152" s="467"/>
      <c r="H152" s="466">
        <v>0</v>
      </c>
      <c r="I152" s="466">
        <f t="shared" si="86"/>
        <v>0</v>
      </c>
      <c r="J152" s="467"/>
      <c r="K152" s="466"/>
      <c r="L152" s="466">
        <f t="shared" si="87"/>
        <v>0</v>
      </c>
      <c r="M152" s="467"/>
      <c r="N152" s="467"/>
      <c r="O152" s="467"/>
      <c r="P152" s="467"/>
      <c r="Q152" s="467"/>
    </row>
    <row r="153" spans="2:17" x14ac:dyDescent="0.3">
      <c r="B153" s="101">
        <f t="shared" si="84"/>
        <v>2.4000000000000004</v>
      </c>
      <c r="C153" s="445" t="s">
        <v>30</v>
      </c>
      <c r="D153" s="466"/>
      <c r="E153" s="466">
        <v>0.11430701425812641</v>
      </c>
      <c r="F153" s="466">
        <f t="shared" si="85"/>
        <v>0.11430701425812641</v>
      </c>
      <c r="G153" s="467"/>
      <c r="H153" s="466">
        <v>6.9982922695926389E-2</v>
      </c>
      <c r="I153" s="466">
        <f t="shared" si="86"/>
        <v>6.9982922695926389E-2</v>
      </c>
      <c r="J153" s="467"/>
      <c r="K153" s="466"/>
      <c r="L153" s="466">
        <f t="shared" si="87"/>
        <v>0</v>
      </c>
      <c r="M153" s="467"/>
      <c r="N153" s="467"/>
      <c r="O153" s="467"/>
      <c r="P153" s="467"/>
      <c r="Q153" s="467"/>
    </row>
    <row r="154" spans="2:17" x14ac:dyDescent="0.3">
      <c r="B154" s="101">
        <f t="shared" si="84"/>
        <v>2.5000000000000004</v>
      </c>
      <c r="C154" s="445" t="s">
        <v>31</v>
      </c>
      <c r="D154" s="466"/>
      <c r="E154" s="466">
        <f>+E150-E151+E152-E153</f>
        <v>0.10017315286647703</v>
      </c>
      <c r="F154" s="466">
        <f t="shared" si="85"/>
        <v>0.10017315286647703</v>
      </c>
      <c r="G154" s="467"/>
      <c r="H154" s="466">
        <f>+H150-H151+H152-H153</f>
        <v>3.0190230170550642E-2</v>
      </c>
      <c r="I154" s="466">
        <f t="shared" si="86"/>
        <v>3.0190230170550642E-2</v>
      </c>
      <c r="J154" s="467"/>
      <c r="K154" s="467">
        <f>+J150-J151+J152-J153</f>
        <v>0</v>
      </c>
      <c r="L154" s="466">
        <f t="shared" si="87"/>
        <v>0</v>
      </c>
      <c r="M154" s="467"/>
      <c r="N154" s="467"/>
      <c r="O154" s="467"/>
      <c r="P154" s="467"/>
      <c r="Q154" s="467"/>
    </row>
    <row r="155" spans="2:17" x14ac:dyDescent="0.3">
      <c r="B155" s="101">
        <f t="shared" si="84"/>
        <v>2.6000000000000005</v>
      </c>
      <c r="C155" s="445" t="s">
        <v>483</v>
      </c>
      <c r="D155" s="466"/>
      <c r="E155" s="393">
        <f t="shared" ref="E155" si="88">AVERAGE(E150,E154)</f>
        <v>0.15732665999554024</v>
      </c>
      <c r="F155" s="466">
        <f t="shared" si="85"/>
        <v>0.15732665999554024</v>
      </c>
      <c r="G155" s="467"/>
      <c r="H155" s="393">
        <f t="shared" ref="H155" si="89">AVERAGE(H150,H154)</f>
        <v>6.5181691518513829E-2</v>
      </c>
      <c r="I155" s="466">
        <f t="shared" si="86"/>
        <v>6.5181691518513829E-2</v>
      </c>
      <c r="J155" s="467"/>
      <c r="K155" s="466"/>
      <c r="L155" s="466">
        <f t="shared" si="87"/>
        <v>0</v>
      </c>
      <c r="M155" s="467"/>
      <c r="N155" s="467"/>
      <c r="O155" s="467"/>
      <c r="P155" s="467"/>
      <c r="Q155" s="467"/>
    </row>
    <row r="156" spans="2:17" x14ac:dyDescent="0.3">
      <c r="B156" s="101">
        <f t="shared" si="84"/>
        <v>2.7000000000000006</v>
      </c>
      <c r="C156" s="445" t="s">
        <v>32</v>
      </c>
      <c r="D156" s="466"/>
      <c r="E156" s="466">
        <f>IFERROR(E157/E155,0)</f>
        <v>9.8941658768917418E-2</v>
      </c>
      <c r="F156" s="466">
        <f>IFERROR(F157/F155,0)</f>
        <v>9.8941658768917418E-2</v>
      </c>
      <c r="G156" s="467"/>
      <c r="H156" s="466">
        <f>IFERROR(H157/H155,0)</f>
        <v>8.7636431219473621E-2</v>
      </c>
      <c r="I156" s="466">
        <f>I157/I155</f>
        <v>8.7636431219473621E-2</v>
      </c>
      <c r="J156" s="467"/>
      <c r="K156" s="467" t="e">
        <f>J157/K155</f>
        <v>#DIV/0!</v>
      </c>
      <c r="L156" s="466" t="e">
        <f>L157/L155</f>
        <v>#DIV/0!</v>
      </c>
      <c r="M156" s="467"/>
      <c r="N156" s="467"/>
      <c r="O156" s="467"/>
      <c r="P156" s="467"/>
      <c r="Q156" s="467"/>
    </row>
    <row r="157" spans="2:17" x14ac:dyDescent="0.3">
      <c r="B157" s="101">
        <f t="shared" si="84"/>
        <v>2.8000000000000007</v>
      </c>
      <c r="C157" s="445" t="s">
        <v>33</v>
      </c>
      <c r="D157" s="466"/>
      <c r="E157" s="466">
        <v>1.5566160708532234E-2</v>
      </c>
      <c r="F157" s="466">
        <f t="shared" si="85"/>
        <v>1.5566160708532234E-2</v>
      </c>
      <c r="G157" s="467"/>
      <c r="H157" s="466">
        <v>5.7122908255311843E-3</v>
      </c>
      <c r="I157" s="466">
        <f t="shared" si="86"/>
        <v>5.7122908255311843E-3</v>
      </c>
      <c r="J157" s="467"/>
      <c r="K157" s="466"/>
      <c r="L157" s="466">
        <f t="shared" si="87"/>
        <v>0</v>
      </c>
      <c r="M157" s="467"/>
      <c r="N157" s="467"/>
      <c r="O157" s="467"/>
      <c r="P157" s="467"/>
      <c r="Q157" s="467"/>
    </row>
    <row r="158" spans="2:17" x14ac:dyDescent="0.3">
      <c r="B158" s="101"/>
      <c r="C158" s="445"/>
      <c r="D158" s="466"/>
      <c r="E158" s="466"/>
      <c r="F158" s="466"/>
      <c r="G158" s="467"/>
      <c r="H158" s="466"/>
      <c r="I158" s="466"/>
      <c r="J158" s="467"/>
      <c r="K158" s="466"/>
      <c r="L158" s="466"/>
      <c r="M158" s="467"/>
      <c r="N158" s="467"/>
      <c r="O158" s="467"/>
      <c r="P158" s="467"/>
      <c r="Q158" s="467"/>
    </row>
    <row r="159" spans="2:17" x14ac:dyDescent="0.3">
      <c r="B159" s="101">
        <v>3</v>
      </c>
      <c r="C159" s="616" t="s">
        <v>1387</v>
      </c>
      <c r="D159" s="466"/>
      <c r="E159" s="466"/>
      <c r="F159" s="466"/>
      <c r="G159" s="467"/>
      <c r="H159" s="466"/>
      <c r="I159" s="466"/>
      <c r="J159" s="467"/>
      <c r="K159" s="466"/>
      <c r="L159" s="466"/>
      <c r="M159" s="467"/>
      <c r="N159" s="467"/>
      <c r="O159" s="467"/>
      <c r="P159" s="467"/>
      <c r="Q159" s="467"/>
    </row>
    <row r="160" spans="2:17" x14ac:dyDescent="0.3">
      <c r="B160" s="101">
        <f>B159+0.1</f>
        <v>3.1</v>
      </c>
      <c r="C160" s="445" t="s">
        <v>29</v>
      </c>
      <c r="D160" s="466"/>
      <c r="E160" s="466">
        <v>35.452578116000005</v>
      </c>
      <c r="F160" s="466">
        <f t="shared" ref="F160:F167" si="90">E160-D160</f>
        <v>35.452578116000005</v>
      </c>
      <c r="G160" s="467"/>
      <c r="H160" s="466">
        <v>50.010497769000011</v>
      </c>
      <c r="I160" s="466">
        <f t="shared" ref="I160:I167" si="91">H160-G160</f>
        <v>50.010497769000011</v>
      </c>
      <c r="J160" s="467"/>
      <c r="K160" s="466"/>
      <c r="L160" s="466">
        <f t="shared" ref="L160:L167" si="92">K160-J160</f>
        <v>0</v>
      </c>
      <c r="M160" s="467"/>
      <c r="N160" s="467"/>
      <c r="O160" s="467"/>
      <c r="P160" s="467"/>
      <c r="Q160" s="467"/>
    </row>
    <row r="161" spans="2:17" x14ac:dyDescent="0.3">
      <c r="B161" s="101">
        <f t="shared" ref="B161:B167" si="93">B160+0.1</f>
        <v>3.2</v>
      </c>
      <c r="C161" s="445" t="s">
        <v>405</v>
      </c>
      <c r="D161" s="466"/>
      <c r="E161" s="466">
        <v>0</v>
      </c>
      <c r="F161" s="466">
        <f t="shared" si="90"/>
        <v>0</v>
      </c>
      <c r="G161" s="467"/>
      <c r="H161" s="466">
        <v>0</v>
      </c>
      <c r="I161" s="466">
        <f t="shared" si="91"/>
        <v>0</v>
      </c>
      <c r="J161" s="467"/>
      <c r="K161" s="466"/>
      <c r="L161" s="466">
        <f t="shared" si="92"/>
        <v>0</v>
      </c>
      <c r="M161" s="467"/>
      <c r="N161" s="467"/>
      <c r="O161" s="467"/>
      <c r="P161" s="467"/>
      <c r="Q161" s="467"/>
    </row>
    <row r="162" spans="2:17" x14ac:dyDescent="0.3">
      <c r="B162" s="101">
        <f t="shared" si="93"/>
        <v>3.3000000000000003</v>
      </c>
      <c r="C162" s="445" t="s">
        <v>345</v>
      </c>
      <c r="D162" s="466"/>
      <c r="E162" s="466">
        <v>18.5211641</v>
      </c>
      <c r="F162" s="466">
        <f t="shared" si="90"/>
        <v>18.5211641</v>
      </c>
      <c r="G162" s="467"/>
      <c r="H162" s="466">
        <v>8.2705103000000015</v>
      </c>
      <c r="I162" s="466">
        <f t="shared" si="91"/>
        <v>8.2705103000000015</v>
      </c>
      <c r="J162" s="467"/>
      <c r="K162" s="466"/>
      <c r="L162" s="466">
        <f t="shared" si="92"/>
        <v>0</v>
      </c>
      <c r="M162" s="467"/>
      <c r="N162" s="467"/>
      <c r="O162" s="467"/>
      <c r="P162" s="467"/>
      <c r="Q162" s="467"/>
    </row>
    <row r="163" spans="2:17" x14ac:dyDescent="0.3">
      <c r="B163" s="101">
        <f t="shared" si="93"/>
        <v>3.4000000000000004</v>
      </c>
      <c r="C163" s="445" t="s">
        <v>30</v>
      </c>
      <c r="D163" s="466"/>
      <c r="E163" s="466">
        <v>3.9632444470000001</v>
      </c>
      <c r="F163" s="466">
        <f t="shared" si="90"/>
        <v>3.9632444470000001</v>
      </c>
      <c r="G163" s="467"/>
      <c r="H163" s="466">
        <v>4.8180823129999997</v>
      </c>
      <c r="I163" s="466">
        <f t="shared" si="91"/>
        <v>4.8180823129999997</v>
      </c>
      <c r="J163" s="467"/>
      <c r="K163" s="466"/>
      <c r="L163" s="466">
        <f t="shared" si="92"/>
        <v>0</v>
      </c>
      <c r="M163" s="467"/>
      <c r="N163" s="467"/>
      <c r="O163" s="467"/>
      <c r="P163" s="467"/>
      <c r="Q163" s="467"/>
    </row>
    <row r="164" spans="2:17" x14ac:dyDescent="0.3">
      <c r="B164" s="101">
        <f t="shared" si="93"/>
        <v>3.5000000000000004</v>
      </c>
      <c r="C164" s="445" t="s">
        <v>31</v>
      </c>
      <c r="D164" s="466"/>
      <c r="E164" s="466">
        <f>+E160-E161+E162-E163</f>
        <v>50.010497769000004</v>
      </c>
      <c r="F164" s="466">
        <f t="shared" si="90"/>
        <v>50.010497769000004</v>
      </c>
      <c r="G164" s="467"/>
      <c r="H164" s="466">
        <f>+H160-H161+H162-H163</f>
        <v>53.462925756000011</v>
      </c>
      <c r="I164" s="466">
        <f t="shared" si="91"/>
        <v>53.462925756000011</v>
      </c>
      <c r="J164" s="467"/>
      <c r="K164" s="467">
        <f>+J160-J161+J162-J163</f>
        <v>0</v>
      </c>
      <c r="L164" s="466">
        <f t="shared" si="92"/>
        <v>0</v>
      </c>
      <c r="M164" s="467"/>
      <c r="N164" s="467"/>
      <c r="O164" s="467"/>
      <c r="P164" s="467"/>
      <c r="Q164" s="467"/>
    </row>
    <row r="165" spans="2:17" x14ac:dyDescent="0.3">
      <c r="B165" s="101">
        <f t="shared" si="93"/>
        <v>3.6000000000000005</v>
      </c>
      <c r="C165" s="445" t="s">
        <v>483</v>
      </c>
      <c r="D165" s="466"/>
      <c r="E165" s="393">
        <f t="shared" ref="E165" si="94">AVERAGE(E160,E164)</f>
        <v>42.731537942500005</v>
      </c>
      <c r="F165" s="466">
        <f t="shared" si="90"/>
        <v>42.731537942500005</v>
      </c>
      <c r="G165" s="467"/>
      <c r="H165" s="393">
        <f t="shared" ref="H165" si="95">AVERAGE(H160,H164)</f>
        <v>51.736711762500008</v>
      </c>
      <c r="I165" s="466">
        <f t="shared" si="91"/>
        <v>51.736711762500008</v>
      </c>
      <c r="J165" s="467"/>
      <c r="K165" s="466"/>
      <c r="L165" s="466">
        <f t="shared" si="92"/>
        <v>0</v>
      </c>
      <c r="M165" s="467"/>
      <c r="N165" s="467"/>
      <c r="O165" s="467"/>
      <c r="P165" s="467"/>
      <c r="Q165" s="467"/>
    </row>
    <row r="166" spans="2:17" x14ac:dyDescent="0.3">
      <c r="B166" s="101">
        <f t="shared" si="93"/>
        <v>3.7000000000000006</v>
      </c>
      <c r="C166" s="445" t="s">
        <v>32</v>
      </c>
      <c r="D166" s="466"/>
      <c r="E166" s="466">
        <f>IFERROR(E167/E165,0)</f>
        <v>0.1010097040225432</v>
      </c>
      <c r="F166" s="466">
        <f>IFERROR(F167/F165,0)</f>
        <v>0.1010097040225432</v>
      </c>
      <c r="G166" s="467"/>
      <c r="H166" s="466">
        <f>IFERROR(H167/H165,0)</f>
        <v>0.10433592024492676</v>
      </c>
      <c r="I166" s="466">
        <f>I167/I165</f>
        <v>0.10433592024492676</v>
      </c>
      <c r="J166" s="467"/>
      <c r="K166" s="467" t="e">
        <f>J167/K165</f>
        <v>#DIV/0!</v>
      </c>
      <c r="L166" s="466" t="e">
        <f>L167/L165</f>
        <v>#DIV/0!</v>
      </c>
      <c r="M166" s="467"/>
      <c r="N166" s="467"/>
      <c r="O166" s="467"/>
      <c r="P166" s="467"/>
      <c r="Q166" s="467"/>
    </row>
    <row r="167" spans="2:17" x14ac:dyDescent="0.3">
      <c r="B167" s="101">
        <f t="shared" si="93"/>
        <v>3.8000000000000007</v>
      </c>
      <c r="C167" s="445" t="s">
        <v>33</v>
      </c>
      <c r="D167" s="466"/>
      <c r="E167" s="466">
        <v>4.3163</v>
      </c>
      <c r="F167" s="466">
        <f t="shared" si="90"/>
        <v>4.3163</v>
      </c>
      <c r="G167" s="467"/>
      <c r="H167" s="466">
        <v>5.3979974321869646</v>
      </c>
      <c r="I167" s="466">
        <f t="shared" si="91"/>
        <v>5.3979974321869646</v>
      </c>
      <c r="J167" s="467"/>
      <c r="K167" s="466"/>
      <c r="L167" s="466">
        <f t="shared" si="92"/>
        <v>0</v>
      </c>
      <c r="M167" s="467"/>
      <c r="N167" s="467"/>
      <c r="O167" s="467"/>
      <c r="P167" s="467"/>
      <c r="Q167" s="467"/>
    </row>
    <row r="168" spans="2:17" x14ac:dyDescent="0.3">
      <c r="B168" s="101"/>
      <c r="C168" s="445"/>
      <c r="D168" s="466"/>
      <c r="E168" s="466"/>
      <c r="F168" s="466"/>
      <c r="G168" s="467"/>
      <c r="H168" s="466"/>
      <c r="I168" s="466"/>
      <c r="J168" s="467"/>
      <c r="K168" s="466"/>
      <c r="L168" s="466"/>
      <c r="M168" s="467"/>
      <c r="N168" s="467"/>
      <c r="O168" s="467"/>
      <c r="P168" s="467"/>
      <c r="Q168" s="467"/>
    </row>
    <row r="169" spans="2:17" x14ac:dyDescent="0.3">
      <c r="B169" s="101">
        <v>4</v>
      </c>
      <c r="C169" s="616" t="s">
        <v>1388</v>
      </c>
      <c r="D169" s="466"/>
      <c r="E169" s="466"/>
      <c r="F169" s="466"/>
      <c r="G169" s="467"/>
      <c r="H169" s="466"/>
      <c r="I169" s="466"/>
      <c r="J169" s="467"/>
      <c r="K169" s="466"/>
      <c r="L169" s="466"/>
      <c r="M169" s="467"/>
      <c r="N169" s="467"/>
      <c r="O169" s="467"/>
      <c r="P169" s="467"/>
      <c r="Q169" s="467"/>
    </row>
    <row r="170" spans="2:17" x14ac:dyDescent="0.3">
      <c r="B170" s="101">
        <f>B169+0.1</f>
        <v>4.0999999999999996</v>
      </c>
      <c r="C170" s="445" t="s">
        <v>29</v>
      </c>
      <c r="D170" s="466"/>
      <c r="E170" s="466">
        <v>0</v>
      </c>
      <c r="F170" s="466">
        <f t="shared" ref="F170:F177" si="96">E170-D170</f>
        <v>0</v>
      </c>
      <c r="G170" s="467"/>
      <c r="H170" s="466">
        <v>0</v>
      </c>
      <c r="I170" s="466">
        <f t="shared" ref="I170:I177" si="97">H170-G170</f>
        <v>0</v>
      </c>
      <c r="J170" s="467"/>
      <c r="K170" s="466"/>
      <c r="L170" s="466">
        <f t="shared" ref="L170:L177" si="98">K170-J170</f>
        <v>0</v>
      </c>
      <c r="M170" s="467"/>
      <c r="N170" s="467"/>
      <c r="O170" s="467"/>
      <c r="P170" s="467"/>
      <c r="Q170" s="467"/>
    </row>
    <row r="171" spans="2:17" x14ac:dyDescent="0.3">
      <c r="B171" s="101">
        <f t="shared" ref="B171:B177" si="99">B170+0.1</f>
        <v>4.1999999999999993</v>
      </c>
      <c r="C171" s="445" t="s">
        <v>405</v>
      </c>
      <c r="D171" s="466"/>
      <c r="E171" s="466">
        <v>0</v>
      </c>
      <c r="F171" s="466">
        <f t="shared" si="96"/>
        <v>0</v>
      </c>
      <c r="G171" s="467"/>
      <c r="H171" s="466">
        <v>0</v>
      </c>
      <c r="I171" s="466">
        <f t="shared" si="97"/>
        <v>0</v>
      </c>
      <c r="J171" s="467"/>
      <c r="K171" s="466"/>
      <c r="L171" s="466">
        <f t="shared" si="98"/>
        <v>0</v>
      </c>
      <c r="M171" s="467"/>
      <c r="N171" s="467"/>
      <c r="O171" s="467"/>
      <c r="P171" s="467"/>
      <c r="Q171" s="467"/>
    </row>
    <row r="172" spans="2:17" x14ac:dyDescent="0.3">
      <c r="B172" s="101">
        <f t="shared" si="99"/>
        <v>4.2999999999999989</v>
      </c>
      <c r="C172" s="445" t="s">
        <v>345</v>
      </c>
      <c r="D172" s="466"/>
      <c r="E172" s="466">
        <v>0</v>
      </c>
      <c r="F172" s="466">
        <f t="shared" si="96"/>
        <v>0</v>
      </c>
      <c r="G172" s="467"/>
      <c r="H172" s="466">
        <v>0</v>
      </c>
      <c r="I172" s="466">
        <f t="shared" si="97"/>
        <v>0</v>
      </c>
      <c r="J172" s="467"/>
      <c r="K172" s="466"/>
      <c r="L172" s="466">
        <f t="shared" si="98"/>
        <v>0</v>
      </c>
      <c r="M172" s="467"/>
      <c r="N172" s="467"/>
      <c r="O172" s="467"/>
      <c r="P172" s="467"/>
      <c r="Q172" s="467"/>
    </row>
    <row r="173" spans="2:17" x14ac:dyDescent="0.3">
      <c r="B173" s="101">
        <f t="shared" si="99"/>
        <v>4.3999999999999986</v>
      </c>
      <c r="C173" s="445" t="s">
        <v>30</v>
      </c>
      <c r="D173" s="466"/>
      <c r="E173" s="466">
        <v>0</v>
      </c>
      <c r="F173" s="466">
        <f t="shared" si="96"/>
        <v>0</v>
      </c>
      <c r="G173" s="467"/>
      <c r="H173" s="466">
        <v>0</v>
      </c>
      <c r="I173" s="466">
        <f t="shared" si="97"/>
        <v>0</v>
      </c>
      <c r="J173" s="467"/>
      <c r="K173" s="466"/>
      <c r="L173" s="466">
        <f t="shared" si="98"/>
        <v>0</v>
      </c>
      <c r="M173" s="467"/>
      <c r="N173" s="467"/>
      <c r="O173" s="467"/>
      <c r="P173" s="467"/>
      <c r="Q173" s="467"/>
    </row>
    <row r="174" spans="2:17" x14ac:dyDescent="0.3">
      <c r="B174" s="101">
        <f t="shared" si="99"/>
        <v>4.4999999999999982</v>
      </c>
      <c r="C174" s="445" t="s">
        <v>31</v>
      </c>
      <c r="D174" s="466"/>
      <c r="E174" s="466">
        <f>+E170-E171+E172-E173</f>
        <v>0</v>
      </c>
      <c r="F174" s="466">
        <f t="shared" si="96"/>
        <v>0</v>
      </c>
      <c r="G174" s="467"/>
      <c r="H174" s="466">
        <f>+H170-H171+H172-H173</f>
        <v>0</v>
      </c>
      <c r="I174" s="466">
        <f t="shared" si="97"/>
        <v>0</v>
      </c>
      <c r="J174" s="467"/>
      <c r="K174" s="467">
        <f>+J170-J171+J172-J173</f>
        <v>0</v>
      </c>
      <c r="L174" s="466">
        <f t="shared" si="98"/>
        <v>0</v>
      </c>
      <c r="M174" s="467"/>
      <c r="N174" s="467"/>
      <c r="O174" s="467"/>
      <c r="P174" s="467"/>
      <c r="Q174" s="467"/>
    </row>
    <row r="175" spans="2:17" x14ac:dyDescent="0.3">
      <c r="B175" s="101">
        <f t="shared" si="99"/>
        <v>4.5999999999999979</v>
      </c>
      <c r="C175" s="445" t="s">
        <v>483</v>
      </c>
      <c r="D175" s="466"/>
      <c r="E175" s="393">
        <f t="shared" ref="E175" si="100">AVERAGE(E170,E174)</f>
        <v>0</v>
      </c>
      <c r="F175" s="466">
        <f t="shared" si="96"/>
        <v>0</v>
      </c>
      <c r="G175" s="467"/>
      <c r="H175" s="393">
        <f t="shared" ref="H175" si="101">AVERAGE(H170,H174)</f>
        <v>0</v>
      </c>
      <c r="I175" s="466">
        <f t="shared" si="97"/>
        <v>0</v>
      </c>
      <c r="J175" s="467"/>
      <c r="K175" s="466"/>
      <c r="L175" s="466">
        <f t="shared" si="98"/>
        <v>0</v>
      </c>
      <c r="M175" s="467"/>
      <c r="N175" s="467"/>
      <c r="O175" s="467"/>
      <c r="P175" s="467"/>
      <c r="Q175" s="467"/>
    </row>
    <row r="176" spans="2:17" x14ac:dyDescent="0.3">
      <c r="B176" s="101">
        <f t="shared" si="99"/>
        <v>4.6999999999999975</v>
      </c>
      <c r="C176" s="445" t="s">
        <v>32</v>
      </c>
      <c r="D176" s="466"/>
      <c r="E176" s="466">
        <f>IFERROR(E177/E175,0)</f>
        <v>0</v>
      </c>
      <c r="F176" s="466">
        <f>IFERROR(F177/F175,0)</f>
        <v>0</v>
      </c>
      <c r="G176" s="467"/>
      <c r="H176" s="466">
        <f>IFERROR(H177/H175,0)</f>
        <v>0</v>
      </c>
      <c r="I176" s="466" t="e">
        <f>I177/I175</f>
        <v>#DIV/0!</v>
      </c>
      <c r="J176" s="467"/>
      <c r="K176" s="467" t="e">
        <f>J177/K175</f>
        <v>#DIV/0!</v>
      </c>
      <c r="L176" s="466" t="e">
        <f>L177/L175</f>
        <v>#DIV/0!</v>
      </c>
      <c r="M176" s="467"/>
      <c r="N176" s="467"/>
      <c r="O176" s="467"/>
      <c r="P176" s="467"/>
      <c r="Q176" s="467"/>
    </row>
    <row r="177" spans="2:17" x14ac:dyDescent="0.3">
      <c r="B177" s="101">
        <f t="shared" si="99"/>
        <v>4.7999999999999972</v>
      </c>
      <c r="C177" s="445" t="s">
        <v>33</v>
      </c>
      <c r="D177" s="466"/>
      <c r="E177" s="466">
        <v>0</v>
      </c>
      <c r="F177" s="466">
        <f t="shared" si="96"/>
        <v>0</v>
      </c>
      <c r="G177" s="467"/>
      <c r="H177" s="466">
        <v>0</v>
      </c>
      <c r="I177" s="466">
        <f t="shared" si="97"/>
        <v>0</v>
      </c>
      <c r="J177" s="467"/>
      <c r="K177" s="466"/>
      <c r="L177" s="466">
        <f t="shared" si="98"/>
        <v>0</v>
      </c>
      <c r="M177" s="467"/>
      <c r="N177" s="467"/>
      <c r="O177" s="467"/>
      <c r="P177" s="467"/>
      <c r="Q177" s="467"/>
    </row>
    <row r="178" spans="2:17" x14ac:dyDescent="0.3">
      <c r="B178" s="101"/>
      <c r="C178" s="445"/>
      <c r="D178" s="466"/>
      <c r="E178" s="466"/>
      <c r="F178" s="466"/>
      <c r="G178" s="467"/>
      <c r="H178" s="466"/>
      <c r="I178" s="466"/>
      <c r="J178" s="467"/>
      <c r="K178" s="466"/>
      <c r="L178" s="466"/>
      <c r="M178" s="467"/>
      <c r="N178" s="467"/>
      <c r="O178" s="467"/>
      <c r="P178" s="467"/>
      <c r="Q178" s="467"/>
    </row>
    <row r="179" spans="2:17" x14ac:dyDescent="0.3">
      <c r="B179" s="101">
        <v>5</v>
      </c>
      <c r="C179" s="616" t="s">
        <v>1395</v>
      </c>
      <c r="D179" s="466"/>
      <c r="E179" s="466"/>
      <c r="F179" s="466"/>
      <c r="G179" s="467"/>
      <c r="H179" s="466"/>
      <c r="I179" s="466"/>
      <c r="J179" s="467"/>
      <c r="K179" s="466"/>
      <c r="L179" s="466"/>
      <c r="M179" s="467"/>
      <c r="N179" s="467"/>
      <c r="O179" s="467"/>
      <c r="P179" s="467"/>
      <c r="Q179" s="467"/>
    </row>
    <row r="180" spans="2:17" x14ac:dyDescent="0.3">
      <c r="B180" s="101">
        <f>B179+0.1</f>
        <v>5.0999999999999996</v>
      </c>
      <c r="C180" s="445" t="s">
        <v>29</v>
      </c>
      <c r="D180" s="466"/>
      <c r="E180" s="466">
        <v>0</v>
      </c>
      <c r="F180" s="466">
        <f t="shared" ref="F180:F187" si="102">E180-D180</f>
        <v>0</v>
      </c>
      <c r="G180" s="467"/>
      <c r="H180" s="466">
        <v>0</v>
      </c>
      <c r="I180" s="466">
        <f t="shared" ref="I180:I187" si="103">H180-G180</f>
        <v>0</v>
      </c>
      <c r="J180" s="467"/>
      <c r="K180" s="466"/>
      <c r="L180" s="466">
        <f t="shared" ref="L180:L187" si="104">K180-J180</f>
        <v>0</v>
      </c>
      <c r="M180" s="467"/>
      <c r="N180" s="467"/>
      <c r="O180" s="467"/>
      <c r="P180" s="467"/>
      <c r="Q180" s="467"/>
    </row>
    <row r="181" spans="2:17" x14ac:dyDescent="0.3">
      <c r="B181" s="101">
        <f t="shared" ref="B181:B187" si="105">B180+0.1</f>
        <v>5.1999999999999993</v>
      </c>
      <c r="C181" s="445" t="s">
        <v>405</v>
      </c>
      <c r="D181" s="466"/>
      <c r="E181" s="466">
        <v>0</v>
      </c>
      <c r="F181" s="466">
        <f t="shared" si="102"/>
        <v>0</v>
      </c>
      <c r="G181" s="467"/>
      <c r="H181" s="466">
        <v>0</v>
      </c>
      <c r="I181" s="466">
        <f t="shared" si="103"/>
        <v>0</v>
      </c>
      <c r="J181" s="467"/>
      <c r="K181" s="466"/>
      <c r="L181" s="466">
        <f t="shared" si="104"/>
        <v>0</v>
      </c>
      <c r="M181" s="467"/>
      <c r="N181" s="467"/>
      <c r="O181" s="467"/>
      <c r="P181" s="467"/>
      <c r="Q181" s="467"/>
    </row>
    <row r="182" spans="2:17" x14ac:dyDescent="0.3">
      <c r="B182" s="101">
        <f t="shared" si="105"/>
        <v>5.2999999999999989</v>
      </c>
      <c r="C182" s="445" t="s">
        <v>345</v>
      </c>
      <c r="D182" s="466"/>
      <c r="E182" s="466">
        <v>0</v>
      </c>
      <c r="F182" s="466">
        <f t="shared" si="102"/>
        <v>0</v>
      </c>
      <c r="G182" s="467"/>
      <c r="H182" s="466">
        <v>0</v>
      </c>
      <c r="I182" s="466">
        <f t="shared" si="103"/>
        <v>0</v>
      </c>
      <c r="J182" s="467"/>
      <c r="K182" s="466"/>
      <c r="L182" s="466">
        <f t="shared" si="104"/>
        <v>0</v>
      </c>
      <c r="M182" s="467"/>
      <c r="N182" s="467"/>
      <c r="O182" s="467"/>
      <c r="P182" s="467"/>
      <c r="Q182" s="467"/>
    </row>
    <row r="183" spans="2:17" x14ac:dyDescent="0.3">
      <c r="B183" s="101">
        <f t="shared" si="105"/>
        <v>5.3999999999999986</v>
      </c>
      <c r="C183" s="445" t="s">
        <v>30</v>
      </c>
      <c r="D183" s="466"/>
      <c r="E183" s="466">
        <v>0</v>
      </c>
      <c r="F183" s="466">
        <f t="shared" si="102"/>
        <v>0</v>
      </c>
      <c r="G183" s="467"/>
      <c r="H183" s="466">
        <v>0</v>
      </c>
      <c r="I183" s="466">
        <f t="shared" si="103"/>
        <v>0</v>
      </c>
      <c r="J183" s="467"/>
      <c r="K183" s="466"/>
      <c r="L183" s="466">
        <f t="shared" si="104"/>
        <v>0</v>
      </c>
      <c r="M183" s="467"/>
      <c r="N183" s="467"/>
      <c r="O183" s="467"/>
      <c r="P183" s="467"/>
      <c r="Q183" s="467"/>
    </row>
    <row r="184" spans="2:17" x14ac:dyDescent="0.3">
      <c r="B184" s="101">
        <f t="shared" si="105"/>
        <v>5.4999999999999982</v>
      </c>
      <c r="C184" s="445" t="s">
        <v>31</v>
      </c>
      <c r="D184" s="466"/>
      <c r="E184" s="466">
        <f>+E180-E181+E182-E183</f>
        <v>0</v>
      </c>
      <c r="F184" s="466">
        <f t="shared" si="102"/>
        <v>0</v>
      </c>
      <c r="G184" s="467"/>
      <c r="H184" s="466">
        <f>+H180-H181+H182-H183</f>
        <v>0</v>
      </c>
      <c r="I184" s="466">
        <f t="shared" si="103"/>
        <v>0</v>
      </c>
      <c r="J184" s="467"/>
      <c r="K184" s="467">
        <f>+J180-J181+J182-J183</f>
        <v>0</v>
      </c>
      <c r="L184" s="466">
        <f t="shared" si="104"/>
        <v>0</v>
      </c>
      <c r="M184" s="467"/>
      <c r="N184" s="467"/>
      <c r="O184" s="467"/>
      <c r="P184" s="467"/>
      <c r="Q184" s="467"/>
    </row>
    <row r="185" spans="2:17" x14ac:dyDescent="0.3">
      <c r="B185" s="101">
        <f t="shared" si="105"/>
        <v>5.5999999999999979</v>
      </c>
      <c r="C185" s="445" t="s">
        <v>483</v>
      </c>
      <c r="D185" s="466"/>
      <c r="E185" s="393">
        <f t="shared" ref="E185" si="106">AVERAGE(E180,E184)</f>
        <v>0</v>
      </c>
      <c r="F185" s="466">
        <f t="shared" si="102"/>
        <v>0</v>
      </c>
      <c r="G185" s="467"/>
      <c r="H185" s="393">
        <f t="shared" ref="H185" si="107">AVERAGE(H180,H184)</f>
        <v>0</v>
      </c>
      <c r="I185" s="466">
        <f t="shared" si="103"/>
        <v>0</v>
      </c>
      <c r="J185" s="467"/>
      <c r="K185" s="466"/>
      <c r="L185" s="466">
        <f t="shared" si="104"/>
        <v>0</v>
      </c>
      <c r="M185" s="467"/>
      <c r="N185" s="467"/>
      <c r="O185" s="467"/>
      <c r="P185" s="467"/>
      <c r="Q185" s="467"/>
    </row>
    <row r="186" spans="2:17" x14ac:dyDescent="0.3">
      <c r="B186" s="101">
        <f t="shared" si="105"/>
        <v>5.6999999999999975</v>
      </c>
      <c r="C186" s="445" t="s">
        <v>32</v>
      </c>
      <c r="D186" s="466"/>
      <c r="E186" s="466">
        <f>IFERROR(E187/E185,0)</f>
        <v>0</v>
      </c>
      <c r="F186" s="466">
        <f>IFERROR(F187/F185,0)</f>
        <v>0</v>
      </c>
      <c r="G186" s="467"/>
      <c r="H186" s="466">
        <f>IFERROR(H187/H185,0)</f>
        <v>0</v>
      </c>
      <c r="I186" s="466" t="e">
        <f>I187/I185</f>
        <v>#DIV/0!</v>
      </c>
      <c r="J186" s="467"/>
      <c r="K186" s="467" t="e">
        <f>J187/K185</f>
        <v>#DIV/0!</v>
      </c>
      <c r="L186" s="466" t="e">
        <f>L187/L185</f>
        <v>#DIV/0!</v>
      </c>
      <c r="M186" s="467"/>
      <c r="N186" s="467"/>
      <c r="O186" s="467"/>
      <c r="P186" s="467"/>
      <c r="Q186" s="467"/>
    </row>
    <row r="187" spans="2:17" x14ac:dyDescent="0.3">
      <c r="B187" s="101">
        <f t="shared" si="105"/>
        <v>5.7999999999999972</v>
      </c>
      <c r="C187" s="445" t="s">
        <v>33</v>
      </c>
      <c r="D187" s="466"/>
      <c r="E187" s="466">
        <v>0</v>
      </c>
      <c r="F187" s="466">
        <f t="shared" si="102"/>
        <v>0</v>
      </c>
      <c r="G187" s="467"/>
      <c r="H187" s="466">
        <v>0</v>
      </c>
      <c r="I187" s="466">
        <f t="shared" si="103"/>
        <v>0</v>
      </c>
      <c r="J187" s="467"/>
      <c r="K187" s="466"/>
      <c r="L187" s="466">
        <f t="shared" si="104"/>
        <v>0</v>
      </c>
      <c r="M187" s="467"/>
      <c r="N187" s="467"/>
      <c r="O187" s="467"/>
      <c r="P187" s="467"/>
      <c r="Q187" s="467"/>
    </row>
    <row r="188" spans="2:17" x14ac:dyDescent="0.3">
      <c r="B188" s="101"/>
      <c r="C188" s="445"/>
      <c r="D188" s="466"/>
      <c r="E188" s="466"/>
      <c r="F188" s="466"/>
      <c r="G188" s="467"/>
      <c r="H188" s="466"/>
      <c r="I188" s="466"/>
      <c r="J188" s="467"/>
      <c r="K188" s="466"/>
      <c r="L188" s="466"/>
      <c r="M188" s="467"/>
      <c r="N188" s="467"/>
      <c r="O188" s="467"/>
      <c r="P188" s="467"/>
      <c r="Q188" s="467"/>
    </row>
    <row r="189" spans="2:17" x14ac:dyDescent="0.3">
      <c r="B189" s="101">
        <v>6</v>
      </c>
      <c r="C189" s="616" t="s">
        <v>1396</v>
      </c>
      <c r="D189" s="466"/>
      <c r="E189" s="466"/>
      <c r="F189" s="466"/>
      <c r="G189" s="467"/>
      <c r="H189" s="466"/>
      <c r="I189" s="466"/>
      <c r="J189" s="467"/>
      <c r="K189" s="466"/>
      <c r="L189" s="466"/>
      <c r="M189" s="467"/>
      <c r="N189" s="467"/>
      <c r="O189" s="467"/>
      <c r="P189" s="467"/>
      <c r="Q189" s="467"/>
    </row>
    <row r="190" spans="2:17" x14ac:dyDescent="0.3">
      <c r="B190" s="101">
        <f>B189+0.1</f>
        <v>6.1</v>
      </c>
      <c r="C190" s="445" t="s">
        <v>29</v>
      </c>
      <c r="D190" s="466"/>
      <c r="E190" s="466">
        <v>0</v>
      </c>
      <c r="F190" s="466">
        <f t="shared" ref="F190:F197" si="108">E190-D190</f>
        <v>0</v>
      </c>
      <c r="G190" s="467"/>
      <c r="H190" s="466">
        <v>0</v>
      </c>
      <c r="I190" s="466">
        <f t="shared" ref="I190:I197" si="109">H190-G190</f>
        <v>0</v>
      </c>
      <c r="J190" s="467"/>
      <c r="K190" s="466"/>
      <c r="L190" s="466">
        <f t="shared" ref="L190:L197" si="110">K190-J190</f>
        <v>0</v>
      </c>
      <c r="M190" s="467"/>
      <c r="N190" s="467"/>
      <c r="O190" s="467"/>
      <c r="P190" s="467"/>
      <c r="Q190" s="467"/>
    </row>
    <row r="191" spans="2:17" x14ac:dyDescent="0.3">
      <c r="B191" s="101">
        <f t="shared" ref="B191:B197" si="111">B190+0.1</f>
        <v>6.1999999999999993</v>
      </c>
      <c r="C191" s="445" t="s">
        <v>405</v>
      </c>
      <c r="D191" s="466"/>
      <c r="E191" s="466">
        <v>0</v>
      </c>
      <c r="F191" s="466">
        <f t="shared" si="108"/>
        <v>0</v>
      </c>
      <c r="G191" s="467"/>
      <c r="H191" s="466">
        <v>0</v>
      </c>
      <c r="I191" s="466">
        <f t="shared" si="109"/>
        <v>0</v>
      </c>
      <c r="J191" s="467"/>
      <c r="K191" s="466"/>
      <c r="L191" s="466">
        <f t="shared" si="110"/>
        <v>0</v>
      </c>
      <c r="M191" s="467"/>
      <c r="N191" s="467"/>
      <c r="O191" s="467"/>
      <c r="P191" s="467"/>
      <c r="Q191" s="467"/>
    </row>
    <row r="192" spans="2:17" x14ac:dyDescent="0.3">
      <c r="B192" s="101">
        <f t="shared" si="111"/>
        <v>6.2999999999999989</v>
      </c>
      <c r="C192" s="445" t="s">
        <v>345</v>
      </c>
      <c r="D192" s="466"/>
      <c r="E192" s="466">
        <v>0</v>
      </c>
      <c r="F192" s="466">
        <f t="shared" si="108"/>
        <v>0</v>
      </c>
      <c r="G192" s="467"/>
      <c r="H192" s="466">
        <v>0</v>
      </c>
      <c r="I192" s="466">
        <f t="shared" si="109"/>
        <v>0</v>
      </c>
      <c r="J192" s="467"/>
      <c r="K192" s="466"/>
      <c r="L192" s="466">
        <f t="shared" si="110"/>
        <v>0</v>
      </c>
      <c r="M192" s="467"/>
      <c r="N192" s="467"/>
      <c r="O192" s="467"/>
      <c r="P192" s="467"/>
      <c r="Q192" s="467"/>
    </row>
    <row r="193" spans="2:17" x14ac:dyDescent="0.3">
      <c r="B193" s="101">
        <f t="shared" si="111"/>
        <v>6.3999999999999986</v>
      </c>
      <c r="C193" s="445" t="s">
        <v>30</v>
      </c>
      <c r="D193" s="466"/>
      <c r="E193" s="466">
        <v>0</v>
      </c>
      <c r="F193" s="466">
        <f t="shared" si="108"/>
        <v>0</v>
      </c>
      <c r="G193" s="467"/>
      <c r="H193" s="466">
        <v>0</v>
      </c>
      <c r="I193" s="466">
        <f t="shared" si="109"/>
        <v>0</v>
      </c>
      <c r="J193" s="467"/>
      <c r="K193" s="466"/>
      <c r="L193" s="466">
        <f t="shared" si="110"/>
        <v>0</v>
      </c>
      <c r="M193" s="467"/>
      <c r="N193" s="467"/>
      <c r="O193" s="467"/>
      <c r="P193" s="467"/>
      <c r="Q193" s="467"/>
    </row>
    <row r="194" spans="2:17" x14ac:dyDescent="0.3">
      <c r="B194" s="101">
        <f t="shared" si="111"/>
        <v>6.4999999999999982</v>
      </c>
      <c r="C194" s="445" t="s">
        <v>31</v>
      </c>
      <c r="D194" s="466"/>
      <c r="E194" s="466">
        <f>+E190-E191+E192-E193</f>
        <v>0</v>
      </c>
      <c r="F194" s="466">
        <f t="shared" si="108"/>
        <v>0</v>
      </c>
      <c r="G194" s="467"/>
      <c r="H194" s="466">
        <f>+H190-H191+H192-H193</f>
        <v>0</v>
      </c>
      <c r="I194" s="466">
        <f t="shared" si="109"/>
        <v>0</v>
      </c>
      <c r="J194" s="467"/>
      <c r="K194" s="467">
        <f>+J190-J191+J192-J193</f>
        <v>0</v>
      </c>
      <c r="L194" s="466">
        <f t="shared" si="110"/>
        <v>0</v>
      </c>
      <c r="M194" s="467"/>
      <c r="N194" s="467"/>
      <c r="O194" s="467"/>
      <c r="P194" s="467"/>
      <c r="Q194" s="467"/>
    </row>
    <row r="195" spans="2:17" x14ac:dyDescent="0.3">
      <c r="B195" s="101">
        <f t="shared" si="111"/>
        <v>6.5999999999999979</v>
      </c>
      <c r="C195" s="445" t="s">
        <v>483</v>
      </c>
      <c r="D195" s="466"/>
      <c r="E195" s="393">
        <f t="shared" ref="E195" si="112">AVERAGE(E190,E194)</f>
        <v>0</v>
      </c>
      <c r="F195" s="466">
        <f t="shared" si="108"/>
        <v>0</v>
      </c>
      <c r="G195" s="467"/>
      <c r="H195" s="393">
        <f t="shared" ref="H195" si="113">AVERAGE(H190,H194)</f>
        <v>0</v>
      </c>
      <c r="I195" s="466">
        <f t="shared" si="109"/>
        <v>0</v>
      </c>
      <c r="J195" s="467"/>
      <c r="K195" s="466"/>
      <c r="L195" s="466">
        <f t="shared" si="110"/>
        <v>0</v>
      </c>
      <c r="M195" s="467"/>
      <c r="N195" s="467"/>
      <c r="O195" s="467"/>
      <c r="P195" s="467"/>
      <c r="Q195" s="467"/>
    </row>
    <row r="196" spans="2:17" x14ac:dyDescent="0.3">
      <c r="B196" s="101">
        <f t="shared" si="111"/>
        <v>6.6999999999999975</v>
      </c>
      <c r="C196" s="445" t="s">
        <v>32</v>
      </c>
      <c r="D196" s="466"/>
      <c r="E196" s="466">
        <f>IFERROR(E197/E195,0)</f>
        <v>0</v>
      </c>
      <c r="F196" s="466">
        <f>IFERROR(F197/F195,0)</f>
        <v>0</v>
      </c>
      <c r="G196" s="467"/>
      <c r="H196" s="466">
        <f>IFERROR(H197/H195,0)</f>
        <v>0</v>
      </c>
      <c r="I196" s="466" t="e">
        <f>I197/I195</f>
        <v>#DIV/0!</v>
      </c>
      <c r="J196" s="467"/>
      <c r="K196" s="467" t="e">
        <f>J197/K195</f>
        <v>#DIV/0!</v>
      </c>
      <c r="L196" s="466" t="e">
        <f>L197/L195</f>
        <v>#DIV/0!</v>
      </c>
      <c r="M196" s="467"/>
      <c r="N196" s="467"/>
      <c r="O196" s="467"/>
      <c r="P196" s="467"/>
      <c r="Q196" s="467"/>
    </row>
    <row r="197" spans="2:17" x14ac:dyDescent="0.3">
      <c r="B197" s="101">
        <f t="shared" si="111"/>
        <v>6.7999999999999972</v>
      </c>
      <c r="C197" s="445" t="s">
        <v>33</v>
      </c>
      <c r="D197" s="466"/>
      <c r="E197" s="466">
        <v>0</v>
      </c>
      <c r="F197" s="466">
        <f t="shared" si="108"/>
        <v>0</v>
      </c>
      <c r="G197" s="467"/>
      <c r="H197" s="466">
        <v>0</v>
      </c>
      <c r="I197" s="466">
        <f t="shared" si="109"/>
        <v>0</v>
      </c>
      <c r="J197" s="467"/>
      <c r="K197" s="466"/>
      <c r="L197" s="466">
        <f t="shared" si="110"/>
        <v>0</v>
      </c>
      <c r="M197" s="467"/>
      <c r="N197" s="467"/>
      <c r="O197" s="467"/>
      <c r="P197" s="467"/>
      <c r="Q197" s="467"/>
    </row>
    <row r="198" spans="2:17" x14ac:dyDescent="0.3">
      <c r="B198" s="101"/>
      <c r="C198" s="445"/>
      <c r="D198" s="466"/>
      <c r="E198" s="466"/>
      <c r="F198" s="466"/>
      <c r="G198" s="467"/>
      <c r="H198" s="466"/>
      <c r="I198" s="466"/>
      <c r="J198" s="467"/>
      <c r="K198" s="466"/>
      <c r="L198" s="466"/>
      <c r="M198" s="467"/>
      <c r="N198" s="467"/>
      <c r="O198" s="467"/>
      <c r="P198" s="467"/>
      <c r="Q198" s="467"/>
    </row>
    <row r="199" spans="2:17" x14ac:dyDescent="0.3">
      <c r="B199" s="101">
        <v>7</v>
      </c>
      <c r="C199" s="616" t="s">
        <v>1390</v>
      </c>
      <c r="D199" s="466"/>
      <c r="E199" s="466"/>
      <c r="F199" s="466"/>
      <c r="G199" s="467"/>
      <c r="H199" s="466"/>
      <c r="I199" s="466"/>
      <c r="J199" s="467"/>
      <c r="K199" s="466"/>
      <c r="L199" s="466"/>
      <c r="M199" s="467"/>
      <c r="N199" s="467"/>
      <c r="O199" s="467"/>
      <c r="P199" s="467"/>
      <c r="Q199" s="467"/>
    </row>
    <row r="200" spans="2:17" x14ac:dyDescent="0.3">
      <c r="B200" s="101">
        <f>B199+0.1</f>
        <v>7.1</v>
      </c>
      <c r="C200" s="445" t="s">
        <v>29</v>
      </c>
      <c r="D200" s="466"/>
      <c r="E200" s="466">
        <v>0</v>
      </c>
      <c r="F200" s="466">
        <f t="shared" ref="F200:F207" si="114">E200-D200</f>
        <v>0</v>
      </c>
      <c r="G200" s="467"/>
      <c r="H200" s="466">
        <v>0</v>
      </c>
      <c r="I200" s="466">
        <f t="shared" ref="I200:I207" si="115">H200-G200</f>
        <v>0</v>
      </c>
      <c r="J200" s="467"/>
      <c r="K200" s="466"/>
      <c r="L200" s="466">
        <f t="shared" ref="L200:L207" si="116">K200-J200</f>
        <v>0</v>
      </c>
      <c r="M200" s="467"/>
      <c r="N200" s="467"/>
      <c r="O200" s="467"/>
      <c r="P200" s="467"/>
      <c r="Q200" s="467"/>
    </row>
    <row r="201" spans="2:17" x14ac:dyDescent="0.3">
      <c r="B201" s="101">
        <f t="shared" ref="B201:B207" si="117">B200+0.1</f>
        <v>7.1999999999999993</v>
      </c>
      <c r="C201" s="445" t="s">
        <v>405</v>
      </c>
      <c r="D201" s="466"/>
      <c r="E201" s="466">
        <v>0</v>
      </c>
      <c r="F201" s="466">
        <f t="shared" si="114"/>
        <v>0</v>
      </c>
      <c r="G201" s="467"/>
      <c r="H201" s="466">
        <v>0</v>
      </c>
      <c r="I201" s="466">
        <f t="shared" si="115"/>
        <v>0</v>
      </c>
      <c r="J201" s="467"/>
      <c r="K201" s="466"/>
      <c r="L201" s="466">
        <f t="shared" si="116"/>
        <v>0</v>
      </c>
      <c r="M201" s="467"/>
      <c r="N201" s="467"/>
      <c r="O201" s="467"/>
      <c r="P201" s="467"/>
      <c r="Q201" s="467"/>
    </row>
    <row r="202" spans="2:17" x14ac:dyDescent="0.3">
      <c r="B202" s="101">
        <f t="shared" si="117"/>
        <v>7.2999999999999989</v>
      </c>
      <c r="C202" s="445" t="s">
        <v>345</v>
      </c>
      <c r="D202" s="466"/>
      <c r="E202" s="466">
        <v>0</v>
      </c>
      <c r="F202" s="466">
        <f t="shared" si="114"/>
        <v>0</v>
      </c>
      <c r="G202" s="467"/>
      <c r="H202" s="466">
        <v>0</v>
      </c>
      <c r="I202" s="466">
        <f t="shared" si="115"/>
        <v>0</v>
      </c>
      <c r="J202" s="467"/>
      <c r="K202" s="466"/>
      <c r="L202" s="466">
        <f t="shared" si="116"/>
        <v>0</v>
      </c>
      <c r="M202" s="467"/>
      <c r="N202" s="467"/>
      <c r="O202" s="467"/>
      <c r="P202" s="467"/>
      <c r="Q202" s="467"/>
    </row>
    <row r="203" spans="2:17" x14ac:dyDescent="0.3">
      <c r="B203" s="101">
        <f t="shared" si="117"/>
        <v>7.3999999999999986</v>
      </c>
      <c r="C203" s="445" t="s">
        <v>30</v>
      </c>
      <c r="D203" s="466"/>
      <c r="E203" s="466">
        <v>0</v>
      </c>
      <c r="F203" s="466">
        <f t="shared" si="114"/>
        <v>0</v>
      </c>
      <c r="G203" s="467"/>
      <c r="H203" s="466">
        <v>0</v>
      </c>
      <c r="I203" s="466">
        <f t="shared" si="115"/>
        <v>0</v>
      </c>
      <c r="J203" s="467"/>
      <c r="K203" s="466"/>
      <c r="L203" s="466">
        <f t="shared" si="116"/>
        <v>0</v>
      </c>
      <c r="M203" s="467"/>
      <c r="N203" s="467"/>
      <c r="O203" s="467"/>
      <c r="P203" s="467"/>
      <c r="Q203" s="467"/>
    </row>
    <row r="204" spans="2:17" x14ac:dyDescent="0.3">
      <c r="B204" s="101">
        <f t="shared" si="117"/>
        <v>7.4999999999999982</v>
      </c>
      <c r="C204" s="445" t="s">
        <v>31</v>
      </c>
      <c r="D204" s="466"/>
      <c r="E204" s="466">
        <f>+E200-E201+E202-E203</f>
        <v>0</v>
      </c>
      <c r="F204" s="466">
        <f t="shared" si="114"/>
        <v>0</v>
      </c>
      <c r="G204" s="467"/>
      <c r="H204" s="466">
        <f>+H200-H201+H202-H203</f>
        <v>0</v>
      </c>
      <c r="I204" s="466">
        <f t="shared" si="115"/>
        <v>0</v>
      </c>
      <c r="J204" s="467"/>
      <c r="K204" s="467">
        <f>+J200-J201+J202-J203</f>
        <v>0</v>
      </c>
      <c r="L204" s="466">
        <f t="shared" si="116"/>
        <v>0</v>
      </c>
      <c r="M204" s="467"/>
      <c r="N204" s="467"/>
      <c r="O204" s="467"/>
      <c r="P204" s="467"/>
      <c r="Q204" s="467"/>
    </row>
    <row r="205" spans="2:17" x14ac:dyDescent="0.3">
      <c r="B205" s="101">
        <f t="shared" si="117"/>
        <v>7.5999999999999979</v>
      </c>
      <c r="C205" s="445" t="s">
        <v>483</v>
      </c>
      <c r="D205" s="466"/>
      <c r="E205" s="393">
        <f t="shared" ref="E205" si="118">AVERAGE(E200,E204)</f>
        <v>0</v>
      </c>
      <c r="F205" s="466">
        <f t="shared" si="114"/>
        <v>0</v>
      </c>
      <c r="G205" s="467"/>
      <c r="H205" s="393">
        <f t="shared" ref="H205" si="119">AVERAGE(H200,H204)</f>
        <v>0</v>
      </c>
      <c r="I205" s="466">
        <f t="shared" si="115"/>
        <v>0</v>
      </c>
      <c r="J205" s="467"/>
      <c r="K205" s="466"/>
      <c r="L205" s="466">
        <f t="shared" si="116"/>
        <v>0</v>
      </c>
      <c r="M205" s="467"/>
      <c r="N205" s="467"/>
      <c r="O205" s="467"/>
      <c r="P205" s="467"/>
      <c r="Q205" s="467"/>
    </row>
    <row r="206" spans="2:17" x14ac:dyDescent="0.3">
      <c r="B206" s="101">
        <f t="shared" si="117"/>
        <v>7.6999999999999975</v>
      </c>
      <c r="C206" s="445" t="s">
        <v>32</v>
      </c>
      <c r="D206" s="466"/>
      <c r="E206" s="466">
        <f>IFERROR(E207/E205,0)</f>
        <v>0</v>
      </c>
      <c r="F206" s="466">
        <f>IFERROR(F207/F205,0)</f>
        <v>0</v>
      </c>
      <c r="G206" s="467"/>
      <c r="H206" s="466">
        <f>IFERROR(H207/H205,0)</f>
        <v>0</v>
      </c>
      <c r="I206" s="466" t="e">
        <f>I207/I205</f>
        <v>#DIV/0!</v>
      </c>
      <c r="J206" s="467"/>
      <c r="K206" s="467" t="e">
        <f>J207/K205</f>
        <v>#DIV/0!</v>
      </c>
      <c r="L206" s="466" t="e">
        <f>L207/L205</f>
        <v>#DIV/0!</v>
      </c>
      <c r="M206" s="467"/>
      <c r="N206" s="467"/>
      <c r="O206" s="467"/>
      <c r="P206" s="467"/>
      <c r="Q206" s="467"/>
    </row>
    <row r="207" spans="2:17" x14ac:dyDescent="0.3">
      <c r="B207" s="101">
        <f t="shared" si="117"/>
        <v>7.7999999999999972</v>
      </c>
      <c r="C207" s="445" t="s">
        <v>33</v>
      </c>
      <c r="D207" s="466"/>
      <c r="E207" s="466">
        <v>0</v>
      </c>
      <c r="F207" s="466">
        <f t="shared" si="114"/>
        <v>0</v>
      </c>
      <c r="G207" s="467"/>
      <c r="H207" s="466">
        <v>0</v>
      </c>
      <c r="I207" s="466">
        <f t="shared" si="115"/>
        <v>0</v>
      </c>
      <c r="J207" s="467"/>
      <c r="K207" s="466"/>
      <c r="L207" s="466">
        <f t="shared" si="116"/>
        <v>0</v>
      </c>
      <c r="M207" s="467"/>
      <c r="N207" s="467"/>
      <c r="O207" s="467"/>
      <c r="P207" s="467"/>
      <c r="Q207" s="467"/>
    </row>
    <row r="208" spans="2:17" x14ac:dyDescent="0.3">
      <c r="B208" s="101"/>
      <c r="C208" s="445"/>
      <c r="D208" s="466"/>
      <c r="E208" s="466"/>
      <c r="F208" s="466"/>
      <c r="G208" s="467"/>
      <c r="H208" s="466"/>
      <c r="I208" s="466"/>
      <c r="J208" s="467"/>
      <c r="K208" s="466"/>
      <c r="L208" s="466"/>
      <c r="M208" s="467"/>
      <c r="N208" s="467"/>
      <c r="O208" s="467"/>
      <c r="P208" s="467"/>
      <c r="Q208" s="467"/>
    </row>
    <row r="209" spans="2:17" x14ac:dyDescent="0.3">
      <c r="B209" s="101">
        <v>8</v>
      </c>
      <c r="C209" s="616" t="s">
        <v>1391</v>
      </c>
      <c r="D209" s="466"/>
      <c r="E209" s="466"/>
      <c r="F209" s="466"/>
      <c r="G209" s="467"/>
      <c r="H209" s="466"/>
      <c r="I209" s="466"/>
      <c r="J209" s="467"/>
      <c r="K209" s="466"/>
      <c r="L209" s="466"/>
      <c r="M209" s="467"/>
      <c r="N209" s="467"/>
      <c r="O209" s="467"/>
      <c r="P209" s="467"/>
      <c r="Q209" s="467"/>
    </row>
    <row r="210" spans="2:17" x14ac:dyDescent="0.3">
      <c r="B210" s="101">
        <f>B209+0.1</f>
        <v>8.1</v>
      </c>
      <c r="C210" s="445" t="s">
        <v>29</v>
      </c>
      <c r="D210" s="466"/>
      <c r="E210" s="466">
        <v>0</v>
      </c>
      <c r="F210" s="466">
        <f t="shared" ref="F210:F217" si="120">E210-D210</f>
        <v>0</v>
      </c>
      <c r="G210" s="467"/>
      <c r="H210" s="466">
        <v>0</v>
      </c>
      <c r="I210" s="466">
        <f t="shared" ref="I210:I217" si="121">H210-G210</f>
        <v>0</v>
      </c>
      <c r="J210" s="467"/>
      <c r="K210" s="466"/>
      <c r="L210" s="466">
        <f t="shared" ref="L210:L217" si="122">K210-J210</f>
        <v>0</v>
      </c>
      <c r="M210" s="467"/>
      <c r="N210" s="467"/>
      <c r="O210" s="467"/>
      <c r="P210" s="467"/>
      <c r="Q210" s="467"/>
    </row>
    <row r="211" spans="2:17" x14ac:dyDescent="0.3">
      <c r="B211" s="101">
        <f t="shared" ref="B211:B217" si="123">B210+0.1</f>
        <v>8.1999999999999993</v>
      </c>
      <c r="C211" s="445" t="s">
        <v>405</v>
      </c>
      <c r="D211" s="466"/>
      <c r="E211" s="466">
        <v>0</v>
      </c>
      <c r="F211" s="466">
        <f t="shared" si="120"/>
        <v>0</v>
      </c>
      <c r="G211" s="467"/>
      <c r="H211" s="466">
        <v>0</v>
      </c>
      <c r="I211" s="466">
        <f t="shared" si="121"/>
        <v>0</v>
      </c>
      <c r="J211" s="467"/>
      <c r="K211" s="466"/>
      <c r="L211" s="466">
        <f t="shared" si="122"/>
        <v>0</v>
      </c>
      <c r="M211" s="467"/>
      <c r="N211" s="467"/>
      <c r="O211" s="467"/>
      <c r="P211" s="467"/>
      <c r="Q211" s="467"/>
    </row>
    <row r="212" spans="2:17" x14ac:dyDescent="0.3">
      <c r="B212" s="101">
        <f t="shared" si="123"/>
        <v>8.2999999999999989</v>
      </c>
      <c r="C212" s="445" t="s">
        <v>345</v>
      </c>
      <c r="D212" s="466"/>
      <c r="E212" s="466">
        <v>0</v>
      </c>
      <c r="F212" s="466">
        <f t="shared" si="120"/>
        <v>0</v>
      </c>
      <c r="G212" s="467"/>
      <c r="H212" s="466">
        <v>0</v>
      </c>
      <c r="I212" s="466">
        <f t="shared" si="121"/>
        <v>0</v>
      </c>
      <c r="J212" s="467"/>
      <c r="K212" s="466"/>
      <c r="L212" s="466">
        <f t="shared" si="122"/>
        <v>0</v>
      </c>
      <c r="M212" s="467"/>
      <c r="N212" s="467"/>
      <c r="O212" s="467"/>
      <c r="P212" s="467"/>
      <c r="Q212" s="467"/>
    </row>
    <row r="213" spans="2:17" x14ac:dyDescent="0.3">
      <c r="B213" s="101">
        <f t="shared" si="123"/>
        <v>8.3999999999999986</v>
      </c>
      <c r="C213" s="445" t="s">
        <v>30</v>
      </c>
      <c r="D213" s="466"/>
      <c r="E213" s="466">
        <v>0</v>
      </c>
      <c r="F213" s="466">
        <f t="shared" si="120"/>
        <v>0</v>
      </c>
      <c r="G213" s="467"/>
      <c r="H213" s="466">
        <v>0</v>
      </c>
      <c r="I213" s="466">
        <f t="shared" si="121"/>
        <v>0</v>
      </c>
      <c r="J213" s="467"/>
      <c r="K213" s="466"/>
      <c r="L213" s="466">
        <f t="shared" si="122"/>
        <v>0</v>
      </c>
      <c r="M213" s="467"/>
      <c r="N213" s="467"/>
      <c r="O213" s="467"/>
      <c r="P213" s="467"/>
      <c r="Q213" s="467"/>
    </row>
    <row r="214" spans="2:17" x14ac:dyDescent="0.3">
      <c r="B214" s="101">
        <f t="shared" si="123"/>
        <v>8.4999999999999982</v>
      </c>
      <c r="C214" s="445" t="s">
        <v>31</v>
      </c>
      <c r="D214" s="466"/>
      <c r="E214" s="466">
        <f>+E210-E211+E212-E213</f>
        <v>0</v>
      </c>
      <c r="F214" s="466">
        <f t="shared" si="120"/>
        <v>0</v>
      </c>
      <c r="G214" s="467"/>
      <c r="H214" s="466">
        <f>+H210-H211+H212-H213</f>
        <v>0</v>
      </c>
      <c r="I214" s="466">
        <f t="shared" si="121"/>
        <v>0</v>
      </c>
      <c r="J214" s="467"/>
      <c r="K214" s="467">
        <f>+J210-J211+J212-J213</f>
        <v>0</v>
      </c>
      <c r="L214" s="466">
        <f t="shared" si="122"/>
        <v>0</v>
      </c>
      <c r="M214" s="467"/>
      <c r="N214" s="467"/>
      <c r="O214" s="467"/>
      <c r="P214" s="467"/>
      <c r="Q214" s="467"/>
    </row>
    <row r="215" spans="2:17" x14ac:dyDescent="0.3">
      <c r="B215" s="101">
        <f t="shared" si="123"/>
        <v>8.5999999999999979</v>
      </c>
      <c r="C215" s="445" t="s">
        <v>483</v>
      </c>
      <c r="D215" s="466"/>
      <c r="E215" s="393">
        <f t="shared" ref="E215" si="124">AVERAGE(E210,E214)</f>
        <v>0</v>
      </c>
      <c r="F215" s="466">
        <f t="shared" si="120"/>
        <v>0</v>
      </c>
      <c r="G215" s="467"/>
      <c r="H215" s="393">
        <f t="shared" ref="H215" si="125">AVERAGE(H210,H214)</f>
        <v>0</v>
      </c>
      <c r="I215" s="466">
        <f t="shared" si="121"/>
        <v>0</v>
      </c>
      <c r="J215" s="467"/>
      <c r="K215" s="466"/>
      <c r="L215" s="466">
        <f t="shared" si="122"/>
        <v>0</v>
      </c>
      <c r="M215" s="467"/>
      <c r="N215" s="467"/>
      <c r="O215" s="467"/>
      <c r="P215" s="467"/>
      <c r="Q215" s="467"/>
    </row>
    <row r="216" spans="2:17" x14ac:dyDescent="0.3">
      <c r="B216" s="101">
        <f t="shared" si="123"/>
        <v>8.6999999999999975</v>
      </c>
      <c r="C216" s="445" t="s">
        <v>32</v>
      </c>
      <c r="D216" s="466"/>
      <c r="E216" s="466">
        <f>IFERROR(E217/E215,0)</f>
        <v>0</v>
      </c>
      <c r="F216" s="466">
        <f>IFERROR(F217/F215,0)</f>
        <v>0</v>
      </c>
      <c r="G216" s="467"/>
      <c r="H216" s="466">
        <f>IFERROR(H217/H215,0)</f>
        <v>0</v>
      </c>
      <c r="I216" s="466" t="e">
        <f>I217/I215</f>
        <v>#DIV/0!</v>
      </c>
      <c r="J216" s="467"/>
      <c r="K216" s="467" t="e">
        <f>J217/K215</f>
        <v>#DIV/0!</v>
      </c>
      <c r="L216" s="466" t="e">
        <f>L217/L215</f>
        <v>#DIV/0!</v>
      </c>
      <c r="M216" s="467"/>
      <c r="N216" s="467"/>
      <c r="O216" s="467"/>
      <c r="P216" s="467"/>
      <c r="Q216" s="467"/>
    </row>
    <row r="217" spans="2:17" x14ac:dyDescent="0.3">
      <c r="B217" s="101">
        <f t="shared" si="123"/>
        <v>8.7999999999999972</v>
      </c>
      <c r="C217" s="445" t="s">
        <v>33</v>
      </c>
      <c r="D217" s="466"/>
      <c r="E217" s="466">
        <v>0</v>
      </c>
      <c r="F217" s="466">
        <f t="shared" si="120"/>
        <v>0</v>
      </c>
      <c r="G217" s="467"/>
      <c r="H217" s="466">
        <v>0</v>
      </c>
      <c r="I217" s="466">
        <f t="shared" si="121"/>
        <v>0</v>
      </c>
      <c r="J217" s="467"/>
      <c r="K217" s="466"/>
      <c r="L217" s="466">
        <f t="shared" si="122"/>
        <v>0</v>
      </c>
      <c r="M217" s="467"/>
      <c r="N217" s="467"/>
      <c r="O217" s="467"/>
      <c r="P217" s="467"/>
      <c r="Q217" s="467"/>
    </row>
    <row r="218" spans="2:17" x14ac:dyDescent="0.3">
      <c r="B218" s="101"/>
      <c r="C218" s="445"/>
      <c r="D218" s="466"/>
      <c r="E218" s="466"/>
      <c r="F218" s="466"/>
      <c r="G218" s="467"/>
      <c r="H218" s="466"/>
      <c r="I218" s="466"/>
      <c r="J218" s="467"/>
      <c r="K218" s="466"/>
      <c r="L218" s="466"/>
      <c r="M218" s="467"/>
      <c r="N218" s="467"/>
      <c r="O218" s="467"/>
      <c r="P218" s="467"/>
      <c r="Q218" s="467"/>
    </row>
    <row r="219" spans="2:17" x14ac:dyDescent="0.3">
      <c r="B219" s="101">
        <v>9</v>
      </c>
      <c r="C219" s="616" t="s">
        <v>1392</v>
      </c>
      <c r="D219" s="466"/>
      <c r="E219" s="466"/>
      <c r="F219" s="466"/>
      <c r="G219" s="467"/>
      <c r="H219" s="466"/>
      <c r="I219" s="466"/>
      <c r="J219" s="467"/>
      <c r="K219" s="466"/>
      <c r="L219" s="466"/>
      <c r="M219" s="467"/>
      <c r="N219" s="467"/>
      <c r="O219" s="467"/>
      <c r="P219" s="467"/>
      <c r="Q219" s="467"/>
    </row>
    <row r="220" spans="2:17" x14ac:dyDescent="0.3">
      <c r="B220" s="101">
        <v>9.1</v>
      </c>
      <c r="C220" s="445" t="s">
        <v>29</v>
      </c>
      <c r="D220" s="466"/>
      <c r="E220" s="466">
        <v>0</v>
      </c>
      <c r="F220" s="466">
        <f t="shared" ref="F220:F227" si="126">E220-D220</f>
        <v>0</v>
      </c>
      <c r="G220" s="467"/>
      <c r="H220" s="466">
        <v>0</v>
      </c>
      <c r="I220" s="466">
        <f t="shared" ref="I220:I227" si="127">H220-G220</f>
        <v>0</v>
      </c>
      <c r="J220" s="467"/>
      <c r="K220" s="466"/>
      <c r="L220" s="466">
        <f t="shared" ref="L220:L227" si="128">K220-J220</f>
        <v>0</v>
      </c>
      <c r="M220" s="467"/>
      <c r="N220" s="467"/>
      <c r="O220" s="467"/>
      <c r="P220" s="467"/>
      <c r="Q220" s="467"/>
    </row>
    <row r="221" spans="2:17" x14ac:dyDescent="0.3">
      <c r="B221" s="101">
        <v>9.1999999999999993</v>
      </c>
      <c r="C221" s="445" t="s">
        <v>405</v>
      </c>
      <c r="D221" s="466"/>
      <c r="E221" s="466">
        <v>0</v>
      </c>
      <c r="F221" s="466">
        <f t="shared" si="126"/>
        <v>0</v>
      </c>
      <c r="G221" s="467"/>
      <c r="H221" s="466">
        <v>0</v>
      </c>
      <c r="I221" s="466">
        <f t="shared" si="127"/>
        <v>0</v>
      </c>
      <c r="J221" s="467"/>
      <c r="K221" s="466"/>
      <c r="L221" s="466">
        <f t="shared" si="128"/>
        <v>0</v>
      </c>
      <c r="M221" s="467"/>
      <c r="N221" s="467"/>
      <c r="O221" s="467"/>
      <c r="P221" s="467"/>
      <c r="Q221" s="467"/>
    </row>
    <row r="222" spans="2:17" x14ac:dyDescent="0.3">
      <c r="B222" s="101">
        <v>9.2999999999999989</v>
      </c>
      <c r="C222" s="445" t="s">
        <v>345</v>
      </c>
      <c r="D222" s="466"/>
      <c r="E222" s="466">
        <v>0</v>
      </c>
      <c r="F222" s="466">
        <f t="shared" si="126"/>
        <v>0</v>
      </c>
      <c r="G222" s="467"/>
      <c r="H222" s="466">
        <v>0</v>
      </c>
      <c r="I222" s="466">
        <f t="shared" si="127"/>
        <v>0</v>
      </c>
      <c r="J222" s="467"/>
      <c r="K222" s="466"/>
      <c r="L222" s="466">
        <f t="shared" si="128"/>
        <v>0</v>
      </c>
      <c r="M222" s="467"/>
      <c r="N222" s="467"/>
      <c r="O222" s="467"/>
      <c r="P222" s="467"/>
      <c r="Q222" s="467"/>
    </row>
    <row r="223" spans="2:17" x14ac:dyDescent="0.3">
      <c r="B223" s="101">
        <v>9.3999999999999986</v>
      </c>
      <c r="C223" s="445" t="s">
        <v>30</v>
      </c>
      <c r="D223" s="466"/>
      <c r="E223" s="466">
        <v>0</v>
      </c>
      <c r="F223" s="466">
        <f t="shared" si="126"/>
        <v>0</v>
      </c>
      <c r="G223" s="467"/>
      <c r="H223" s="466">
        <v>0</v>
      </c>
      <c r="I223" s="466">
        <f t="shared" si="127"/>
        <v>0</v>
      </c>
      <c r="J223" s="467"/>
      <c r="K223" s="466"/>
      <c r="L223" s="466">
        <f t="shared" si="128"/>
        <v>0</v>
      </c>
      <c r="M223" s="467"/>
      <c r="N223" s="467"/>
      <c r="O223" s="467"/>
      <c r="P223" s="467"/>
      <c r="Q223" s="467"/>
    </row>
    <row r="224" spans="2:17" x14ac:dyDescent="0.3">
      <c r="B224" s="101">
        <v>9.4999999999999982</v>
      </c>
      <c r="C224" s="445" t="s">
        <v>31</v>
      </c>
      <c r="D224" s="466"/>
      <c r="E224" s="466">
        <f>+E220-E221+E222-E223</f>
        <v>0</v>
      </c>
      <c r="F224" s="466">
        <f t="shared" si="126"/>
        <v>0</v>
      </c>
      <c r="G224" s="467"/>
      <c r="H224" s="466">
        <f>+H220-H221+H222-H223</f>
        <v>0</v>
      </c>
      <c r="I224" s="466">
        <f t="shared" si="127"/>
        <v>0</v>
      </c>
      <c r="J224" s="467"/>
      <c r="K224" s="467">
        <f>+J220-J221+J222-J223</f>
        <v>0</v>
      </c>
      <c r="L224" s="466">
        <f t="shared" si="128"/>
        <v>0</v>
      </c>
      <c r="M224" s="467"/>
      <c r="N224" s="467"/>
      <c r="O224" s="467"/>
      <c r="P224" s="467"/>
      <c r="Q224" s="467"/>
    </row>
    <row r="225" spans="2:17" x14ac:dyDescent="0.3">
      <c r="B225" s="101">
        <v>9.5999999999999979</v>
      </c>
      <c r="C225" s="445" t="s">
        <v>483</v>
      </c>
      <c r="D225" s="466"/>
      <c r="E225" s="393">
        <f t="shared" ref="E225" si="129">AVERAGE(E220,E224)</f>
        <v>0</v>
      </c>
      <c r="F225" s="466">
        <f t="shared" si="126"/>
        <v>0</v>
      </c>
      <c r="G225" s="467"/>
      <c r="H225" s="393">
        <f t="shared" ref="H225" si="130">AVERAGE(H220,H224)</f>
        <v>0</v>
      </c>
      <c r="I225" s="466">
        <f t="shared" si="127"/>
        <v>0</v>
      </c>
      <c r="J225" s="467"/>
      <c r="K225" s="466"/>
      <c r="L225" s="466">
        <f t="shared" si="128"/>
        <v>0</v>
      </c>
      <c r="M225" s="467"/>
      <c r="N225" s="467"/>
      <c r="O225" s="467"/>
      <c r="P225" s="467"/>
      <c r="Q225" s="467"/>
    </row>
    <row r="226" spans="2:17" x14ac:dyDescent="0.3">
      <c r="B226" s="101">
        <v>9.6999999999999975</v>
      </c>
      <c r="C226" s="445" t="s">
        <v>32</v>
      </c>
      <c r="D226" s="466"/>
      <c r="E226" s="466">
        <f>IFERROR(E227/E225,0)</f>
        <v>0</v>
      </c>
      <c r="F226" s="466">
        <f>IFERROR(F227/F225,0)</f>
        <v>0</v>
      </c>
      <c r="G226" s="467"/>
      <c r="H226" s="466">
        <f>IFERROR(H227/H225,0)</f>
        <v>0</v>
      </c>
      <c r="I226" s="466" t="e">
        <f>I227/I225</f>
        <v>#DIV/0!</v>
      </c>
      <c r="J226" s="467"/>
      <c r="K226" s="467" t="e">
        <f>J227/K225</f>
        <v>#DIV/0!</v>
      </c>
      <c r="L226" s="466" t="e">
        <f>L227/L225</f>
        <v>#DIV/0!</v>
      </c>
      <c r="M226" s="467"/>
      <c r="N226" s="467"/>
      <c r="O226" s="467"/>
      <c r="P226" s="467"/>
      <c r="Q226" s="467"/>
    </row>
    <row r="227" spans="2:17" x14ac:dyDescent="0.3">
      <c r="B227" s="101">
        <v>9.7999999999999972</v>
      </c>
      <c r="C227" s="445" t="s">
        <v>33</v>
      </c>
      <c r="D227" s="466"/>
      <c r="E227" s="466">
        <v>0</v>
      </c>
      <c r="F227" s="466">
        <f t="shared" si="126"/>
        <v>0</v>
      </c>
      <c r="G227" s="467"/>
      <c r="H227" s="466">
        <v>0</v>
      </c>
      <c r="I227" s="466">
        <f t="shared" si="127"/>
        <v>0</v>
      </c>
      <c r="J227" s="467"/>
      <c r="K227" s="466"/>
      <c r="L227" s="466">
        <f t="shared" si="128"/>
        <v>0</v>
      </c>
      <c r="M227" s="467"/>
      <c r="N227" s="467"/>
      <c r="O227" s="467"/>
      <c r="P227" s="467"/>
      <c r="Q227" s="467"/>
    </row>
    <row r="228" spans="2:17" x14ac:dyDescent="0.3">
      <c r="B228" s="101"/>
      <c r="C228" s="445"/>
      <c r="D228" s="466"/>
      <c r="E228" s="466"/>
      <c r="F228" s="466"/>
      <c r="G228" s="467"/>
      <c r="H228" s="466"/>
      <c r="I228" s="466"/>
      <c r="J228" s="467"/>
      <c r="K228" s="466"/>
      <c r="L228" s="466"/>
      <c r="M228" s="467"/>
      <c r="N228" s="467"/>
      <c r="O228" s="467"/>
      <c r="P228" s="467"/>
      <c r="Q228" s="467"/>
    </row>
    <row r="229" spans="2:17" x14ac:dyDescent="0.3">
      <c r="B229" s="101">
        <v>10</v>
      </c>
      <c r="C229" s="616" t="s">
        <v>1397</v>
      </c>
      <c r="D229" s="466"/>
      <c r="E229" s="466"/>
      <c r="F229" s="466"/>
      <c r="G229" s="467"/>
      <c r="H229" s="466"/>
      <c r="I229" s="466"/>
      <c r="J229" s="467"/>
      <c r="K229" s="466"/>
      <c r="L229" s="466"/>
      <c r="M229" s="467"/>
      <c r="N229" s="467"/>
      <c r="O229" s="467"/>
      <c r="P229" s="467"/>
      <c r="Q229" s="467"/>
    </row>
    <row r="230" spans="2:17" x14ac:dyDescent="0.3">
      <c r="B230" s="101">
        <v>10.1</v>
      </c>
      <c r="C230" s="445" t="s">
        <v>29</v>
      </c>
      <c r="D230" s="466"/>
      <c r="E230" s="466">
        <v>0</v>
      </c>
      <c r="F230" s="466">
        <f t="shared" ref="F230:F237" si="131">E230-D230</f>
        <v>0</v>
      </c>
      <c r="G230" s="467"/>
      <c r="H230" s="466">
        <v>0</v>
      </c>
      <c r="I230" s="466">
        <f t="shared" ref="I230:I237" si="132">H230-G230</f>
        <v>0</v>
      </c>
      <c r="J230" s="467"/>
      <c r="K230" s="466"/>
      <c r="L230" s="466">
        <f t="shared" ref="L230:L237" si="133">K230-J230</f>
        <v>0</v>
      </c>
      <c r="M230" s="467"/>
      <c r="N230" s="467"/>
      <c r="O230" s="467"/>
      <c r="P230" s="467"/>
      <c r="Q230" s="467"/>
    </row>
    <row r="231" spans="2:17" x14ac:dyDescent="0.3">
      <c r="B231" s="101">
        <v>10.199999999999999</v>
      </c>
      <c r="C231" s="445" t="s">
        <v>405</v>
      </c>
      <c r="D231" s="466"/>
      <c r="E231" s="466">
        <v>0</v>
      </c>
      <c r="F231" s="466">
        <f t="shared" si="131"/>
        <v>0</v>
      </c>
      <c r="G231" s="467"/>
      <c r="H231" s="466">
        <v>0</v>
      </c>
      <c r="I231" s="466">
        <f t="shared" si="132"/>
        <v>0</v>
      </c>
      <c r="J231" s="467"/>
      <c r="K231" s="466"/>
      <c r="L231" s="466">
        <f t="shared" si="133"/>
        <v>0</v>
      </c>
      <c r="M231" s="467"/>
      <c r="N231" s="467"/>
      <c r="O231" s="467"/>
      <c r="P231" s="467"/>
      <c r="Q231" s="467"/>
    </row>
    <row r="232" spans="2:17" x14ac:dyDescent="0.3">
      <c r="B232" s="101">
        <v>10.299999999999999</v>
      </c>
      <c r="C232" s="445" t="s">
        <v>345</v>
      </c>
      <c r="D232" s="466"/>
      <c r="E232" s="466">
        <v>0</v>
      </c>
      <c r="F232" s="466">
        <f t="shared" si="131"/>
        <v>0</v>
      </c>
      <c r="G232" s="467"/>
      <c r="H232" s="466">
        <v>0</v>
      </c>
      <c r="I232" s="466">
        <f t="shared" si="132"/>
        <v>0</v>
      </c>
      <c r="J232" s="467"/>
      <c r="K232" s="466"/>
      <c r="L232" s="466">
        <f t="shared" si="133"/>
        <v>0</v>
      </c>
      <c r="M232" s="467"/>
      <c r="N232" s="467"/>
      <c r="O232" s="467"/>
      <c r="P232" s="467"/>
      <c r="Q232" s="467"/>
    </row>
    <row r="233" spans="2:17" x14ac:dyDescent="0.3">
      <c r="B233" s="101">
        <v>10.399999999999999</v>
      </c>
      <c r="C233" s="445" t="s">
        <v>30</v>
      </c>
      <c r="D233" s="466"/>
      <c r="E233" s="466">
        <v>0</v>
      </c>
      <c r="F233" s="466">
        <f t="shared" si="131"/>
        <v>0</v>
      </c>
      <c r="G233" s="467"/>
      <c r="H233" s="466">
        <v>0</v>
      </c>
      <c r="I233" s="466">
        <f t="shared" si="132"/>
        <v>0</v>
      </c>
      <c r="J233" s="467"/>
      <c r="K233" s="466"/>
      <c r="L233" s="466">
        <f t="shared" si="133"/>
        <v>0</v>
      </c>
      <c r="M233" s="467"/>
      <c r="N233" s="467"/>
      <c r="O233" s="467"/>
      <c r="P233" s="467"/>
      <c r="Q233" s="467"/>
    </row>
    <row r="234" spans="2:17" x14ac:dyDescent="0.3">
      <c r="B234" s="101">
        <v>10.499999999999998</v>
      </c>
      <c r="C234" s="445" t="s">
        <v>31</v>
      </c>
      <c r="D234" s="466"/>
      <c r="E234" s="466">
        <f>+E230-E231+E232-E233</f>
        <v>0</v>
      </c>
      <c r="F234" s="466">
        <f t="shared" si="131"/>
        <v>0</v>
      </c>
      <c r="G234" s="467"/>
      <c r="H234" s="466">
        <f>+H230-H231+H232-H233</f>
        <v>0</v>
      </c>
      <c r="I234" s="466">
        <f t="shared" si="132"/>
        <v>0</v>
      </c>
      <c r="J234" s="467"/>
      <c r="K234" s="467">
        <f>+J230-J231+J232-J233</f>
        <v>0</v>
      </c>
      <c r="L234" s="466">
        <f t="shared" si="133"/>
        <v>0</v>
      </c>
      <c r="M234" s="467"/>
      <c r="N234" s="467"/>
      <c r="O234" s="467"/>
      <c r="P234" s="467"/>
      <c r="Q234" s="467"/>
    </row>
    <row r="235" spans="2:17" x14ac:dyDescent="0.3">
      <c r="B235" s="101">
        <v>10.599999999999998</v>
      </c>
      <c r="C235" s="445" t="s">
        <v>483</v>
      </c>
      <c r="D235" s="466"/>
      <c r="E235" s="393">
        <f t="shared" ref="E235" si="134">AVERAGE(E230,E234)</f>
        <v>0</v>
      </c>
      <c r="F235" s="466">
        <f t="shared" si="131"/>
        <v>0</v>
      </c>
      <c r="G235" s="467"/>
      <c r="H235" s="393">
        <f t="shared" ref="H235" si="135">AVERAGE(H230,H234)</f>
        <v>0</v>
      </c>
      <c r="I235" s="466">
        <f t="shared" si="132"/>
        <v>0</v>
      </c>
      <c r="J235" s="467"/>
      <c r="K235" s="466"/>
      <c r="L235" s="466">
        <f t="shared" si="133"/>
        <v>0</v>
      </c>
      <c r="M235" s="467"/>
      <c r="N235" s="467"/>
      <c r="O235" s="467"/>
      <c r="P235" s="467"/>
      <c r="Q235" s="467"/>
    </row>
    <row r="236" spans="2:17" x14ac:dyDescent="0.3">
      <c r="B236" s="101">
        <v>10.699999999999998</v>
      </c>
      <c r="C236" s="445" t="s">
        <v>32</v>
      </c>
      <c r="D236" s="466"/>
      <c r="E236" s="466">
        <f>IFERROR(E237/E235,0)</f>
        <v>0</v>
      </c>
      <c r="F236" s="466">
        <f>IFERROR(F237/F235,0)</f>
        <v>0</v>
      </c>
      <c r="G236" s="467"/>
      <c r="H236" s="466">
        <f>IFERROR(H237/H235,0)</f>
        <v>0</v>
      </c>
      <c r="I236" s="466" t="e">
        <f>I237/I235</f>
        <v>#DIV/0!</v>
      </c>
      <c r="J236" s="467"/>
      <c r="K236" s="467" t="e">
        <f>J237/K235</f>
        <v>#DIV/0!</v>
      </c>
      <c r="L236" s="466" t="e">
        <f>L237/L235</f>
        <v>#DIV/0!</v>
      </c>
      <c r="M236" s="467"/>
      <c r="N236" s="467"/>
      <c r="O236" s="467"/>
      <c r="P236" s="467"/>
      <c r="Q236" s="467"/>
    </row>
    <row r="237" spans="2:17" x14ac:dyDescent="0.3">
      <c r="B237" s="101">
        <v>10.799999999999997</v>
      </c>
      <c r="C237" s="445" t="s">
        <v>33</v>
      </c>
      <c r="D237" s="466"/>
      <c r="E237" s="466">
        <v>0</v>
      </c>
      <c r="F237" s="466">
        <f t="shared" si="131"/>
        <v>0</v>
      </c>
      <c r="G237" s="467"/>
      <c r="H237" s="466">
        <v>0</v>
      </c>
      <c r="I237" s="466">
        <f t="shared" si="132"/>
        <v>0</v>
      </c>
      <c r="J237" s="467"/>
      <c r="K237" s="466"/>
      <c r="L237" s="466">
        <f t="shared" si="133"/>
        <v>0</v>
      </c>
      <c r="M237" s="467"/>
      <c r="N237" s="467"/>
      <c r="O237" s="467"/>
      <c r="P237" s="467"/>
      <c r="Q237" s="467"/>
    </row>
    <row r="238" spans="2:17" x14ac:dyDescent="0.3">
      <c r="B238" s="101"/>
      <c r="C238" s="445"/>
      <c r="D238" s="466"/>
      <c r="E238" s="466"/>
      <c r="F238" s="466"/>
      <c r="G238" s="467"/>
      <c r="H238" s="466"/>
      <c r="I238" s="466"/>
      <c r="J238" s="467"/>
      <c r="K238" s="466"/>
      <c r="L238" s="466"/>
      <c r="M238" s="467"/>
      <c r="N238" s="467"/>
      <c r="O238" s="467"/>
      <c r="P238" s="467"/>
      <c r="Q238" s="467"/>
    </row>
    <row r="239" spans="2:17" x14ac:dyDescent="0.3">
      <c r="B239" s="101">
        <v>11</v>
      </c>
      <c r="C239" s="616" t="s">
        <v>1398</v>
      </c>
      <c r="D239" s="466"/>
      <c r="E239" s="466"/>
      <c r="F239" s="466"/>
      <c r="G239" s="467"/>
      <c r="H239" s="466"/>
      <c r="I239" s="466"/>
      <c r="J239" s="467"/>
      <c r="K239" s="466"/>
      <c r="L239" s="466"/>
      <c r="M239" s="467"/>
      <c r="N239" s="467"/>
      <c r="O239" s="467"/>
      <c r="P239" s="467"/>
      <c r="Q239" s="467"/>
    </row>
    <row r="240" spans="2:17" x14ac:dyDescent="0.3">
      <c r="B240" s="101">
        <v>11.1</v>
      </c>
      <c r="C240" s="445" t="s">
        <v>29</v>
      </c>
      <c r="D240" s="466"/>
      <c r="E240" s="466">
        <v>0</v>
      </c>
      <c r="F240" s="466">
        <f t="shared" ref="F240:F247" si="136">E240-D240</f>
        <v>0</v>
      </c>
      <c r="G240" s="467"/>
      <c r="H240" s="466">
        <v>0</v>
      </c>
      <c r="I240" s="466">
        <f t="shared" ref="I240:I247" si="137">H240-G240</f>
        <v>0</v>
      </c>
      <c r="J240" s="467"/>
      <c r="K240" s="466"/>
      <c r="L240" s="466">
        <f t="shared" ref="L240:L247" si="138">K240-J240</f>
        <v>0</v>
      </c>
      <c r="M240" s="467"/>
      <c r="N240" s="467"/>
      <c r="O240" s="467"/>
      <c r="P240" s="467"/>
      <c r="Q240" s="467"/>
    </row>
    <row r="241" spans="2:17" x14ac:dyDescent="0.3">
      <c r="B241" s="101">
        <v>11.2</v>
      </c>
      <c r="C241" s="445" t="s">
        <v>405</v>
      </c>
      <c r="D241" s="466"/>
      <c r="E241" s="466">
        <v>0</v>
      </c>
      <c r="F241" s="466">
        <f t="shared" si="136"/>
        <v>0</v>
      </c>
      <c r="G241" s="467"/>
      <c r="H241" s="466">
        <v>0</v>
      </c>
      <c r="I241" s="466">
        <f t="shared" si="137"/>
        <v>0</v>
      </c>
      <c r="J241" s="467"/>
      <c r="K241" s="466"/>
      <c r="L241" s="466">
        <f t="shared" si="138"/>
        <v>0</v>
      </c>
      <c r="M241" s="467"/>
      <c r="N241" s="467"/>
      <c r="O241" s="467"/>
      <c r="P241" s="467"/>
      <c r="Q241" s="467"/>
    </row>
    <row r="242" spans="2:17" x14ac:dyDescent="0.3">
      <c r="B242" s="101">
        <v>11.299999999999999</v>
      </c>
      <c r="C242" s="445" t="s">
        <v>345</v>
      </c>
      <c r="D242" s="466"/>
      <c r="E242" s="466">
        <v>0</v>
      </c>
      <c r="F242" s="466">
        <f t="shared" si="136"/>
        <v>0</v>
      </c>
      <c r="G242" s="467"/>
      <c r="H242" s="466">
        <v>0</v>
      </c>
      <c r="I242" s="466">
        <f t="shared" si="137"/>
        <v>0</v>
      </c>
      <c r="J242" s="467"/>
      <c r="K242" s="466"/>
      <c r="L242" s="466">
        <f t="shared" si="138"/>
        <v>0</v>
      </c>
      <c r="M242" s="467"/>
      <c r="N242" s="467"/>
      <c r="O242" s="467"/>
      <c r="P242" s="467"/>
      <c r="Q242" s="467"/>
    </row>
    <row r="243" spans="2:17" x14ac:dyDescent="0.3">
      <c r="B243" s="101">
        <v>11.399999999999999</v>
      </c>
      <c r="C243" s="445" t="s">
        <v>30</v>
      </c>
      <c r="D243" s="466"/>
      <c r="E243" s="466">
        <v>0</v>
      </c>
      <c r="F243" s="466">
        <f t="shared" si="136"/>
        <v>0</v>
      </c>
      <c r="G243" s="467"/>
      <c r="H243" s="466">
        <v>0</v>
      </c>
      <c r="I243" s="466">
        <f t="shared" si="137"/>
        <v>0</v>
      </c>
      <c r="J243" s="467"/>
      <c r="K243" s="466"/>
      <c r="L243" s="466">
        <f t="shared" si="138"/>
        <v>0</v>
      </c>
      <c r="M243" s="467"/>
      <c r="N243" s="467"/>
      <c r="O243" s="467"/>
      <c r="P243" s="467"/>
      <c r="Q243" s="467"/>
    </row>
    <row r="244" spans="2:17" x14ac:dyDescent="0.3">
      <c r="B244" s="101">
        <v>11.499999999999998</v>
      </c>
      <c r="C244" s="445" t="s">
        <v>31</v>
      </c>
      <c r="D244" s="466"/>
      <c r="E244" s="466">
        <f>+E240-E241+E242-E243</f>
        <v>0</v>
      </c>
      <c r="F244" s="466">
        <f t="shared" si="136"/>
        <v>0</v>
      </c>
      <c r="G244" s="467"/>
      <c r="H244" s="466">
        <f>+H240-H241+H242-H243</f>
        <v>0</v>
      </c>
      <c r="I244" s="466">
        <f t="shared" si="137"/>
        <v>0</v>
      </c>
      <c r="J244" s="467"/>
      <c r="K244" s="467">
        <f>+J240-J241+J242-J243</f>
        <v>0</v>
      </c>
      <c r="L244" s="466">
        <f t="shared" si="138"/>
        <v>0</v>
      </c>
      <c r="M244" s="467"/>
      <c r="N244" s="467"/>
      <c r="O244" s="467"/>
      <c r="P244" s="467"/>
      <c r="Q244" s="467"/>
    </row>
    <row r="245" spans="2:17" x14ac:dyDescent="0.3">
      <c r="B245" s="101">
        <v>11.599999999999998</v>
      </c>
      <c r="C245" s="445" t="s">
        <v>483</v>
      </c>
      <c r="D245" s="466"/>
      <c r="E245" s="393">
        <f t="shared" ref="E245" si="139">AVERAGE(E240,E244)</f>
        <v>0</v>
      </c>
      <c r="F245" s="466">
        <f t="shared" si="136"/>
        <v>0</v>
      </c>
      <c r="G245" s="467"/>
      <c r="H245" s="393">
        <f t="shared" ref="H245" si="140">AVERAGE(H240,H244)</f>
        <v>0</v>
      </c>
      <c r="I245" s="466">
        <f t="shared" si="137"/>
        <v>0</v>
      </c>
      <c r="J245" s="467"/>
      <c r="K245" s="466"/>
      <c r="L245" s="466">
        <f t="shared" si="138"/>
        <v>0</v>
      </c>
      <c r="M245" s="467"/>
      <c r="N245" s="467"/>
      <c r="O245" s="467"/>
      <c r="P245" s="467"/>
      <c r="Q245" s="467"/>
    </row>
    <row r="246" spans="2:17" x14ac:dyDescent="0.3">
      <c r="B246" s="101">
        <v>11.699999999999998</v>
      </c>
      <c r="C246" s="445" t="s">
        <v>32</v>
      </c>
      <c r="D246" s="466"/>
      <c r="E246" s="466">
        <f>IFERROR(E247/E245,0)</f>
        <v>0</v>
      </c>
      <c r="F246" s="466">
        <f>IFERROR(F247/F245,0)</f>
        <v>0</v>
      </c>
      <c r="G246" s="467"/>
      <c r="H246" s="466">
        <f>IFERROR(H247/H245,0)</f>
        <v>0</v>
      </c>
      <c r="I246" s="466" t="e">
        <f>I247/I245</f>
        <v>#DIV/0!</v>
      </c>
      <c r="J246" s="467"/>
      <c r="K246" s="467" t="e">
        <f>J247/K245</f>
        <v>#DIV/0!</v>
      </c>
      <c r="L246" s="466" t="e">
        <f>L247/L245</f>
        <v>#DIV/0!</v>
      </c>
      <c r="M246" s="467"/>
      <c r="N246" s="467"/>
      <c r="O246" s="467"/>
      <c r="P246" s="467"/>
      <c r="Q246" s="467"/>
    </row>
    <row r="247" spans="2:17" x14ac:dyDescent="0.3">
      <c r="B247" s="101">
        <v>11.799999999999997</v>
      </c>
      <c r="C247" s="445" t="s">
        <v>33</v>
      </c>
      <c r="D247" s="466"/>
      <c r="E247" s="466">
        <v>0</v>
      </c>
      <c r="F247" s="466">
        <f t="shared" si="136"/>
        <v>0</v>
      </c>
      <c r="G247" s="467"/>
      <c r="H247" s="466">
        <v>0</v>
      </c>
      <c r="I247" s="466">
        <f t="shared" si="137"/>
        <v>0</v>
      </c>
      <c r="J247" s="467"/>
      <c r="K247" s="466"/>
      <c r="L247" s="466">
        <f t="shared" si="138"/>
        <v>0</v>
      </c>
      <c r="M247" s="467"/>
      <c r="N247" s="467"/>
      <c r="O247" s="467"/>
      <c r="P247" s="467"/>
      <c r="Q247" s="467"/>
    </row>
    <row r="248" spans="2:17" x14ac:dyDescent="0.3">
      <c r="B248" s="101"/>
      <c r="C248" s="445"/>
      <c r="D248" s="466"/>
      <c r="E248" s="466"/>
      <c r="F248" s="466"/>
      <c r="G248" s="467"/>
      <c r="H248" s="466"/>
      <c r="I248" s="466"/>
      <c r="J248" s="467"/>
      <c r="K248" s="466"/>
      <c r="L248" s="466"/>
      <c r="M248" s="467"/>
      <c r="N248" s="467"/>
      <c r="O248" s="467"/>
      <c r="P248" s="467"/>
      <c r="Q248" s="467"/>
    </row>
    <row r="249" spans="2:17" x14ac:dyDescent="0.3">
      <c r="B249" s="101">
        <v>12</v>
      </c>
      <c r="C249" s="616" t="s">
        <v>1399</v>
      </c>
      <c r="D249" s="466"/>
      <c r="E249" s="466"/>
      <c r="F249" s="466"/>
      <c r="G249" s="467"/>
      <c r="H249" s="466"/>
      <c r="I249" s="466"/>
      <c r="J249" s="467"/>
      <c r="K249" s="466"/>
      <c r="L249" s="466"/>
      <c r="M249" s="467"/>
      <c r="N249" s="467"/>
      <c r="O249" s="467"/>
      <c r="P249" s="467"/>
      <c r="Q249" s="467"/>
    </row>
    <row r="250" spans="2:17" x14ac:dyDescent="0.3">
      <c r="B250" s="101">
        <v>12.1</v>
      </c>
      <c r="C250" s="445" t="s">
        <v>29</v>
      </c>
      <c r="D250" s="466"/>
      <c r="E250" s="466">
        <v>0</v>
      </c>
      <c r="F250" s="466">
        <f t="shared" ref="F250:F257" si="141">E250-D250</f>
        <v>0</v>
      </c>
      <c r="G250" s="467"/>
      <c r="H250" s="466">
        <v>0</v>
      </c>
      <c r="I250" s="466">
        <f t="shared" ref="I250:I257" si="142">H250-G250</f>
        <v>0</v>
      </c>
      <c r="J250" s="467"/>
      <c r="K250" s="466"/>
      <c r="L250" s="466">
        <f t="shared" ref="L250:L257" si="143">K250-J250</f>
        <v>0</v>
      </c>
      <c r="M250" s="467"/>
      <c r="N250" s="467"/>
      <c r="O250" s="467"/>
      <c r="P250" s="467"/>
      <c r="Q250" s="467"/>
    </row>
    <row r="251" spans="2:17" x14ac:dyDescent="0.3">
      <c r="B251" s="101">
        <v>12.2</v>
      </c>
      <c r="C251" s="445" t="s">
        <v>405</v>
      </c>
      <c r="D251" s="466"/>
      <c r="E251" s="466">
        <v>0</v>
      </c>
      <c r="F251" s="466">
        <f t="shared" si="141"/>
        <v>0</v>
      </c>
      <c r="G251" s="467"/>
      <c r="H251" s="466">
        <v>0</v>
      </c>
      <c r="I251" s="466">
        <f t="shared" si="142"/>
        <v>0</v>
      </c>
      <c r="J251" s="467"/>
      <c r="K251" s="466"/>
      <c r="L251" s="466">
        <f t="shared" si="143"/>
        <v>0</v>
      </c>
      <c r="M251" s="467"/>
      <c r="N251" s="467"/>
      <c r="O251" s="467"/>
      <c r="P251" s="467"/>
      <c r="Q251" s="467"/>
    </row>
    <row r="252" spans="2:17" x14ac:dyDescent="0.3">
      <c r="B252" s="101">
        <v>12.299999999999999</v>
      </c>
      <c r="C252" s="445" t="s">
        <v>345</v>
      </c>
      <c r="D252" s="466"/>
      <c r="E252" s="466">
        <v>0</v>
      </c>
      <c r="F252" s="466">
        <f t="shared" si="141"/>
        <v>0</v>
      </c>
      <c r="G252" s="467"/>
      <c r="H252" s="466">
        <v>0</v>
      </c>
      <c r="I252" s="466">
        <f t="shared" si="142"/>
        <v>0</v>
      </c>
      <c r="J252" s="467"/>
      <c r="K252" s="466"/>
      <c r="L252" s="466">
        <f t="shared" si="143"/>
        <v>0</v>
      </c>
      <c r="M252" s="467"/>
      <c r="N252" s="467"/>
      <c r="O252" s="467"/>
      <c r="P252" s="467"/>
      <c r="Q252" s="467"/>
    </row>
    <row r="253" spans="2:17" x14ac:dyDescent="0.3">
      <c r="B253" s="101">
        <v>12.399999999999999</v>
      </c>
      <c r="C253" s="445" t="s">
        <v>30</v>
      </c>
      <c r="D253" s="466"/>
      <c r="E253" s="466">
        <v>0</v>
      </c>
      <c r="F253" s="466">
        <f t="shared" si="141"/>
        <v>0</v>
      </c>
      <c r="G253" s="467"/>
      <c r="H253" s="466">
        <v>0</v>
      </c>
      <c r="I253" s="466">
        <f t="shared" si="142"/>
        <v>0</v>
      </c>
      <c r="J253" s="467"/>
      <c r="K253" s="466"/>
      <c r="L253" s="466">
        <f t="shared" si="143"/>
        <v>0</v>
      </c>
      <c r="M253" s="467"/>
      <c r="N253" s="467"/>
      <c r="O253" s="467"/>
      <c r="P253" s="467"/>
      <c r="Q253" s="467"/>
    </row>
    <row r="254" spans="2:17" x14ac:dyDescent="0.3">
      <c r="B254" s="101">
        <v>12.499999999999998</v>
      </c>
      <c r="C254" s="445" t="s">
        <v>31</v>
      </c>
      <c r="D254" s="466"/>
      <c r="E254" s="466">
        <f>+E250-E251+E252-E253</f>
        <v>0</v>
      </c>
      <c r="F254" s="466">
        <f t="shared" si="141"/>
        <v>0</v>
      </c>
      <c r="G254" s="467"/>
      <c r="H254" s="466">
        <f>+H250-H251+H252-H253</f>
        <v>0</v>
      </c>
      <c r="I254" s="466">
        <f t="shared" si="142"/>
        <v>0</v>
      </c>
      <c r="J254" s="467"/>
      <c r="K254" s="467">
        <f>+J250-J251+J252-J253</f>
        <v>0</v>
      </c>
      <c r="L254" s="466">
        <f t="shared" si="143"/>
        <v>0</v>
      </c>
      <c r="M254" s="467"/>
      <c r="N254" s="467"/>
      <c r="O254" s="467"/>
      <c r="P254" s="467"/>
      <c r="Q254" s="467"/>
    </row>
    <row r="255" spans="2:17" x14ac:dyDescent="0.3">
      <c r="B255" s="101">
        <v>12.599999999999998</v>
      </c>
      <c r="C255" s="445" t="s">
        <v>483</v>
      </c>
      <c r="D255" s="466"/>
      <c r="E255" s="393">
        <f t="shared" ref="E255" si="144">AVERAGE(E250,E254)</f>
        <v>0</v>
      </c>
      <c r="F255" s="466">
        <f t="shared" si="141"/>
        <v>0</v>
      </c>
      <c r="G255" s="467"/>
      <c r="H255" s="393">
        <f t="shared" ref="H255" si="145">AVERAGE(H250,H254)</f>
        <v>0</v>
      </c>
      <c r="I255" s="466">
        <f t="shared" si="142"/>
        <v>0</v>
      </c>
      <c r="J255" s="467"/>
      <c r="K255" s="466"/>
      <c r="L255" s="466">
        <f t="shared" si="143"/>
        <v>0</v>
      </c>
      <c r="M255" s="467"/>
      <c r="N255" s="467"/>
      <c r="O255" s="467"/>
      <c r="P255" s="467"/>
      <c r="Q255" s="467"/>
    </row>
    <row r="256" spans="2:17" x14ac:dyDescent="0.3">
      <c r="B256" s="101">
        <v>12.699999999999998</v>
      </c>
      <c r="C256" s="445" t="s">
        <v>32</v>
      </c>
      <c r="D256" s="466"/>
      <c r="E256" s="466">
        <f>IFERROR(E257/E255,0)</f>
        <v>0</v>
      </c>
      <c r="F256" s="466">
        <f>IFERROR(F257/F255,0)</f>
        <v>0</v>
      </c>
      <c r="G256" s="467"/>
      <c r="H256" s="466">
        <f>IFERROR(H257/H255,0)</f>
        <v>0</v>
      </c>
      <c r="I256" s="466" t="e">
        <f>I257/I255</f>
        <v>#DIV/0!</v>
      </c>
      <c r="J256" s="467"/>
      <c r="K256" s="467" t="e">
        <f>J257/K255</f>
        <v>#DIV/0!</v>
      </c>
      <c r="L256" s="466" t="e">
        <f>L257/L255</f>
        <v>#DIV/0!</v>
      </c>
      <c r="M256" s="467"/>
      <c r="N256" s="467"/>
      <c r="O256" s="467"/>
      <c r="P256" s="467"/>
      <c r="Q256" s="467"/>
    </row>
    <row r="257" spans="2:17" x14ac:dyDescent="0.3">
      <c r="B257" s="101">
        <v>12.799999999999997</v>
      </c>
      <c r="C257" s="445" t="s">
        <v>33</v>
      </c>
      <c r="D257" s="466"/>
      <c r="E257" s="466">
        <v>0</v>
      </c>
      <c r="F257" s="466">
        <f t="shared" si="141"/>
        <v>0</v>
      </c>
      <c r="G257" s="467"/>
      <c r="H257" s="466">
        <v>0</v>
      </c>
      <c r="I257" s="466">
        <f t="shared" si="142"/>
        <v>0</v>
      </c>
      <c r="J257" s="467"/>
      <c r="K257" s="466"/>
      <c r="L257" s="466">
        <f t="shared" si="143"/>
        <v>0</v>
      </c>
      <c r="M257" s="467"/>
      <c r="N257" s="467"/>
      <c r="O257" s="467"/>
      <c r="P257" s="467"/>
      <c r="Q257" s="467"/>
    </row>
    <row r="258" spans="2:17" x14ac:dyDescent="0.3">
      <c r="B258" s="101"/>
      <c r="C258" s="445" t="s">
        <v>24</v>
      </c>
      <c r="D258" s="466"/>
      <c r="E258" s="466"/>
      <c r="F258" s="466"/>
      <c r="G258" s="467"/>
      <c r="H258" s="467"/>
      <c r="I258" s="467"/>
      <c r="J258" s="467"/>
      <c r="K258" s="467"/>
      <c r="L258" s="467"/>
      <c r="M258" s="467"/>
      <c r="N258" s="467"/>
      <c r="O258" s="467"/>
      <c r="P258" s="467"/>
      <c r="Q258" s="467"/>
    </row>
    <row r="259" spans="2:17" x14ac:dyDescent="0.3">
      <c r="B259" s="101"/>
      <c r="C259" s="445" t="s">
        <v>24</v>
      </c>
      <c r="D259" s="466"/>
      <c r="E259" s="466"/>
      <c r="F259" s="466"/>
      <c r="G259" s="467"/>
      <c r="H259" s="467"/>
      <c r="I259" s="467"/>
      <c r="J259" s="467"/>
      <c r="K259" s="467"/>
      <c r="L259" s="467"/>
      <c r="M259" s="467"/>
      <c r="N259" s="467"/>
      <c r="O259" s="467"/>
      <c r="P259" s="467"/>
      <c r="Q259" s="467"/>
    </row>
    <row r="260" spans="2:17" x14ac:dyDescent="0.3">
      <c r="B260" s="101"/>
      <c r="C260" s="445" t="s">
        <v>24</v>
      </c>
      <c r="D260" s="466"/>
      <c r="E260" s="466"/>
      <c r="F260" s="466"/>
      <c r="G260" s="467"/>
      <c r="H260" s="467"/>
      <c r="I260" s="467"/>
      <c r="J260" s="467"/>
      <c r="K260" s="467"/>
      <c r="L260" s="467"/>
      <c r="M260" s="467"/>
      <c r="N260" s="467"/>
      <c r="O260" s="467"/>
      <c r="P260" s="467"/>
      <c r="Q260" s="467"/>
    </row>
    <row r="261" spans="2:17" x14ac:dyDescent="0.3">
      <c r="B261" s="101"/>
      <c r="C261" s="445"/>
      <c r="D261" s="466"/>
      <c r="E261" s="466"/>
      <c r="F261" s="466"/>
      <c r="G261" s="467"/>
      <c r="H261" s="467"/>
      <c r="I261" s="467"/>
      <c r="J261" s="467"/>
      <c r="K261" s="467"/>
      <c r="L261" s="467"/>
      <c r="M261" s="467"/>
      <c r="N261" s="467"/>
      <c r="O261" s="467"/>
      <c r="P261" s="467"/>
      <c r="Q261" s="467"/>
    </row>
    <row r="262" spans="2:17" x14ac:dyDescent="0.3">
      <c r="B262" s="101">
        <v>13</v>
      </c>
      <c r="C262" s="445" t="s">
        <v>271</v>
      </c>
      <c r="D262" s="466"/>
      <c r="E262" s="466"/>
      <c r="F262" s="466"/>
      <c r="G262" s="467"/>
      <c r="H262" s="467"/>
      <c r="I262" s="467"/>
      <c r="J262" s="467"/>
      <c r="K262" s="467"/>
      <c r="L262" s="467"/>
      <c r="M262" s="467"/>
      <c r="N262" s="467"/>
      <c r="O262" s="467"/>
      <c r="P262" s="467"/>
      <c r="Q262" s="467"/>
    </row>
    <row r="263" spans="2:17" x14ac:dyDescent="0.3">
      <c r="B263" s="101">
        <f t="shared" ref="B263:B270" si="146">B262+0.1</f>
        <v>13.1</v>
      </c>
      <c r="C263" s="445" t="s">
        <v>29</v>
      </c>
      <c r="D263" s="466"/>
      <c r="E263" s="466">
        <f>E140+E150+E160+E170+E180+E190+E200+E210+E220+E230+E240+E250</f>
        <v>39.625715783124605</v>
      </c>
      <c r="F263" s="466"/>
      <c r="G263" s="467"/>
      <c r="H263" s="467">
        <f>H140+H150+H160+H170+H180+H190+H200+H210+H220+H230+H240+H250</f>
        <v>53.603607121866489</v>
      </c>
      <c r="I263" s="467"/>
      <c r="J263" s="467"/>
      <c r="K263" s="467">
        <f>K140+K150+K160+K170+K180+K190+K200+K210+K220+K230+K240+K250</f>
        <v>0</v>
      </c>
      <c r="L263" s="467"/>
      <c r="M263" s="467">
        <f>M140+M150+M160+M170+M180+M190+M200+M210+M220+M230+M240+M250</f>
        <v>0</v>
      </c>
      <c r="N263" s="467">
        <f>N140+N150+N160+N170+N180+N190+N200+N210+N220+N230+N240+N250</f>
        <v>0</v>
      </c>
      <c r="O263" s="467">
        <f t="shared" ref="O263:Q263" si="147">O140+O150+O160+O170+O180+O190+O200+O210+O220+O230+O240+O250</f>
        <v>0</v>
      </c>
      <c r="P263" s="467">
        <f t="shared" si="147"/>
        <v>0</v>
      </c>
      <c r="Q263" s="467">
        <f t="shared" si="147"/>
        <v>0</v>
      </c>
    </row>
    <row r="264" spans="2:17" x14ac:dyDescent="0.3">
      <c r="B264" s="101">
        <f t="shared" si="146"/>
        <v>13.2</v>
      </c>
      <c r="C264" s="445" t="s">
        <v>405</v>
      </c>
      <c r="D264" s="466"/>
      <c r="E264" s="466">
        <f t="shared" ref="E264:E270" si="148">E141+E151+E161+E171+E181+E191+E201+E211+E221+E231+E241+E251</f>
        <v>0</v>
      </c>
      <c r="F264" s="466"/>
      <c r="G264" s="467"/>
      <c r="H264" s="467">
        <f t="shared" ref="H264:H270" si="149">H141+H151+H161+H171+H181+H191+H201+H211+H221+H231+H241+H251</f>
        <v>0</v>
      </c>
      <c r="I264" s="467"/>
      <c r="J264" s="467"/>
      <c r="K264" s="467">
        <f t="shared" ref="K264:K270" si="150">K141+K151+K161+K171+K181+K191+K201+K211+K221+K231+K241+K251</f>
        <v>0</v>
      </c>
      <c r="L264" s="467"/>
      <c r="M264" s="467">
        <f t="shared" ref="M264:N270" si="151">M141+M151+M161+M171+M181+M191+M201+M211+M221+M231+M241+M251</f>
        <v>0</v>
      </c>
      <c r="N264" s="467">
        <f t="shared" si="151"/>
        <v>0</v>
      </c>
      <c r="O264" s="467">
        <f t="shared" ref="O264:Q264" si="152">O141+O151+O161+O171+O181+O191+O201+O211+O221+O231+O241+O251</f>
        <v>0</v>
      </c>
      <c r="P264" s="467">
        <f t="shared" si="152"/>
        <v>0</v>
      </c>
      <c r="Q264" s="467">
        <f t="shared" si="152"/>
        <v>0</v>
      </c>
    </row>
    <row r="265" spans="2:17" x14ac:dyDescent="0.3">
      <c r="B265" s="101">
        <f t="shared" si="146"/>
        <v>13.299999999999999</v>
      </c>
      <c r="C265" s="445" t="s">
        <v>345</v>
      </c>
      <c r="D265" s="466"/>
      <c r="E265" s="466">
        <f t="shared" si="148"/>
        <v>18.5211641</v>
      </c>
      <c r="F265" s="466"/>
      <c r="G265" s="467"/>
      <c r="H265" s="467">
        <f t="shared" si="149"/>
        <v>8.2705103000000015</v>
      </c>
      <c r="I265" s="467"/>
      <c r="J265" s="467"/>
      <c r="K265" s="467">
        <f t="shared" si="150"/>
        <v>0</v>
      </c>
      <c r="L265" s="467"/>
      <c r="M265" s="467">
        <f t="shared" si="151"/>
        <v>0</v>
      </c>
      <c r="N265" s="467">
        <f t="shared" si="151"/>
        <v>0</v>
      </c>
      <c r="O265" s="467">
        <f t="shared" ref="O265:Q265" si="153">O142+O152+O162+O172+O182+O192+O202+O212+O222+O232+O242+O252</f>
        <v>0</v>
      </c>
      <c r="P265" s="467">
        <f t="shared" si="153"/>
        <v>0</v>
      </c>
      <c r="Q265" s="467">
        <f t="shared" si="153"/>
        <v>0</v>
      </c>
    </row>
    <row r="266" spans="2:17" x14ac:dyDescent="0.3">
      <c r="B266" s="101">
        <f t="shared" si="146"/>
        <v>13.399999999999999</v>
      </c>
      <c r="C266" s="445" t="s">
        <v>30</v>
      </c>
      <c r="D266" s="466"/>
      <c r="E266" s="466">
        <f t="shared" si="148"/>
        <v>4.5432727612581267</v>
      </c>
      <c r="F266" s="466"/>
      <c r="G266" s="467"/>
      <c r="H266" s="467">
        <f t="shared" si="149"/>
        <v>5.3537868356959262</v>
      </c>
      <c r="I266" s="467"/>
      <c r="J266" s="467"/>
      <c r="K266" s="467">
        <f t="shared" si="150"/>
        <v>0</v>
      </c>
      <c r="L266" s="467"/>
      <c r="M266" s="467">
        <f t="shared" si="151"/>
        <v>0</v>
      </c>
      <c r="N266" s="467">
        <f t="shared" si="151"/>
        <v>0</v>
      </c>
      <c r="O266" s="467">
        <f t="shared" ref="O266:Q266" si="154">O143+O153+O163+O173+O183+O193+O203+O213+O223+O233+O243+O253</f>
        <v>0</v>
      </c>
      <c r="P266" s="467">
        <f t="shared" si="154"/>
        <v>0</v>
      </c>
      <c r="Q266" s="467">
        <f t="shared" si="154"/>
        <v>0</v>
      </c>
    </row>
    <row r="267" spans="2:17" x14ac:dyDescent="0.3">
      <c r="B267" s="101">
        <f t="shared" si="146"/>
        <v>13.499999999999998</v>
      </c>
      <c r="C267" s="445" t="s">
        <v>31</v>
      </c>
      <c r="D267" s="466"/>
      <c r="E267" s="466">
        <f t="shared" si="148"/>
        <v>53.603607121866482</v>
      </c>
      <c r="F267" s="466"/>
      <c r="G267" s="467"/>
      <c r="H267" s="467">
        <f t="shared" si="149"/>
        <v>56.520330586170559</v>
      </c>
      <c r="I267" s="467"/>
      <c r="J267" s="467"/>
      <c r="K267" s="467">
        <f t="shared" si="150"/>
        <v>0</v>
      </c>
      <c r="L267" s="467"/>
      <c r="M267" s="467">
        <f t="shared" si="151"/>
        <v>0</v>
      </c>
      <c r="N267" s="467">
        <f t="shared" si="151"/>
        <v>0</v>
      </c>
      <c r="O267" s="467">
        <f t="shared" ref="O267:Q267" si="155">O144+O154+O164+O174+O184+O194+O204+O214+O224+O234+O244+O254</f>
        <v>0</v>
      </c>
      <c r="P267" s="467">
        <f t="shared" si="155"/>
        <v>0</v>
      </c>
      <c r="Q267" s="467">
        <f t="shared" si="155"/>
        <v>0</v>
      </c>
    </row>
    <row r="268" spans="2:17" x14ac:dyDescent="0.3">
      <c r="B268" s="101">
        <f t="shared" si="146"/>
        <v>13.599999999999998</v>
      </c>
      <c r="C268" s="445" t="s">
        <v>483</v>
      </c>
      <c r="D268" s="466"/>
      <c r="E268" s="393">
        <f t="shared" ref="E268" si="156">AVERAGE(E263,E267)</f>
        <v>46.61466145249554</v>
      </c>
      <c r="F268" s="466">
        <f t="shared" ref="F268" si="157">E268-D268</f>
        <v>46.61466145249554</v>
      </c>
      <c r="G268" s="467"/>
      <c r="H268" s="467">
        <f t="shared" si="149"/>
        <v>55.061968854018524</v>
      </c>
      <c r="I268" s="467"/>
      <c r="J268" s="467"/>
      <c r="K268" s="467">
        <f t="shared" si="150"/>
        <v>0</v>
      </c>
      <c r="L268" s="467"/>
      <c r="M268" s="467">
        <f t="shared" si="151"/>
        <v>0</v>
      </c>
      <c r="N268" s="467">
        <f t="shared" si="151"/>
        <v>0</v>
      </c>
      <c r="O268" s="467">
        <f t="shared" ref="O268:Q268" si="158">O145+O155+O165+O175+O185+O195+O205+O215+O225+O235+O245+O255</f>
        <v>0</v>
      </c>
      <c r="P268" s="467">
        <f t="shared" si="158"/>
        <v>0</v>
      </c>
      <c r="Q268" s="467">
        <f t="shared" si="158"/>
        <v>0</v>
      </c>
    </row>
    <row r="269" spans="2:17" x14ac:dyDescent="0.3">
      <c r="B269" s="101">
        <f t="shared" si="146"/>
        <v>13.699999999999998</v>
      </c>
      <c r="C269" s="445" t="s">
        <v>32</v>
      </c>
      <c r="D269" s="466"/>
      <c r="E269" s="645">
        <f>IFERROR(E270/E268,0)</f>
        <v>0.10118846761368064</v>
      </c>
      <c r="F269" s="466">
        <f>IFERROR(F270/F268,0)</f>
        <v>0</v>
      </c>
      <c r="G269" s="466" t="e">
        <f t="shared" ref="G269:N269" si="159">G270/G268</f>
        <v>#DIV/0!</v>
      </c>
      <c r="H269" s="466">
        <f t="shared" si="159"/>
        <v>0.10397426467242413</v>
      </c>
      <c r="I269" s="466" t="e">
        <f t="shared" si="159"/>
        <v>#DIV/0!</v>
      </c>
      <c r="J269" s="466" t="e">
        <f t="shared" si="159"/>
        <v>#DIV/0!</v>
      </c>
      <c r="K269" s="466" t="e">
        <f t="shared" si="159"/>
        <v>#DIV/0!</v>
      </c>
      <c r="L269" s="466" t="e">
        <f t="shared" si="159"/>
        <v>#DIV/0!</v>
      </c>
      <c r="M269" s="466" t="e">
        <f t="shared" ref="M269" si="160">M270/M268</f>
        <v>#DIV/0!</v>
      </c>
      <c r="N269" s="466" t="e">
        <f t="shared" si="159"/>
        <v>#DIV/0!</v>
      </c>
      <c r="O269" s="466" t="e">
        <f t="shared" ref="O269:Q269" si="161">O270/O268</f>
        <v>#DIV/0!</v>
      </c>
      <c r="P269" s="466" t="e">
        <f t="shared" si="161"/>
        <v>#DIV/0!</v>
      </c>
      <c r="Q269" s="466" t="e">
        <f t="shared" si="161"/>
        <v>#DIV/0!</v>
      </c>
    </row>
    <row r="270" spans="2:17" x14ac:dyDescent="0.3">
      <c r="B270" s="101">
        <f t="shared" si="146"/>
        <v>13.799999999999997</v>
      </c>
      <c r="C270" s="445" t="s">
        <v>33</v>
      </c>
      <c r="D270" s="466"/>
      <c r="E270" s="466">
        <f t="shared" si="148"/>
        <v>4.7168661607085323</v>
      </c>
      <c r="F270" s="466"/>
      <c r="G270" s="467"/>
      <c r="H270" s="467">
        <f t="shared" si="149"/>
        <v>5.725027723012496</v>
      </c>
      <c r="I270" s="467"/>
      <c r="J270" s="467"/>
      <c r="K270" s="467">
        <f t="shared" si="150"/>
        <v>0</v>
      </c>
      <c r="L270" s="467"/>
      <c r="M270" s="467">
        <f t="shared" si="151"/>
        <v>0</v>
      </c>
      <c r="N270" s="467">
        <f t="shared" si="151"/>
        <v>0</v>
      </c>
      <c r="O270" s="467">
        <f t="shared" ref="O270:Q270" si="162">O147+O157+O167+O177+O187+O197+O207+O217+O227+O237+O247+O257</f>
        <v>0</v>
      </c>
      <c r="P270" s="467">
        <f t="shared" si="162"/>
        <v>0</v>
      </c>
      <c r="Q270" s="467">
        <f t="shared" si="162"/>
        <v>0</v>
      </c>
    </row>
    <row r="271" spans="2:17" x14ac:dyDescent="0.3">
      <c r="B271" s="101"/>
      <c r="C271" s="445"/>
      <c r="D271" s="466"/>
      <c r="E271" s="466"/>
      <c r="F271" s="466"/>
      <c r="G271" s="467"/>
      <c r="H271" s="467"/>
      <c r="I271" s="467"/>
      <c r="J271" s="467"/>
      <c r="K271" s="467"/>
      <c r="L271" s="467"/>
      <c r="M271" s="467"/>
      <c r="N271" s="467"/>
      <c r="O271" s="467"/>
      <c r="P271" s="467"/>
      <c r="Q271" s="467"/>
    </row>
    <row r="272" spans="2:17" x14ac:dyDescent="0.3">
      <c r="B272" s="101"/>
      <c r="C272" s="445"/>
      <c r="D272" s="466"/>
      <c r="E272" s="466"/>
      <c r="F272" s="466"/>
      <c r="G272" s="467"/>
      <c r="H272" s="467"/>
      <c r="I272" s="467"/>
      <c r="J272" s="467"/>
      <c r="K272" s="467"/>
      <c r="L272" s="467"/>
      <c r="M272" s="467"/>
      <c r="N272" s="467"/>
      <c r="O272" s="467"/>
      <c r="P272" s="467"/>
      <c r="Q272" s="467"/>
    </row>
    <row r="273" spans="2:20" x14ac:dyDescent="0.3">
      <c r="B273" s="101">
        <v>14</v>
      </c>
      <c r="C273" s="445" t="s">
        <v>34</v>
      </c>
      <c r="D273" s="466"/>
      <c r="E273" s="466">
        <f>E270</f>
        <v>4.7168661607085323</v>
      </c>
      <c r="F273" s="466"/>
      <c r="G273" s="467"/>
      <c r="H273" s="467">
        <f>H270</f>
        <v>5.725027723012496</v>
      </c>
      <c r="I273" s="467"/>
      <c r="J273" s="467"/>
      <c r="K273" s="467">
        <f>K270</f>
        <v>0</v>
      </c>
      <c r="L273" s="467"/>
      <c r="M273" s="467">
        <f>M270</f>
        <v>0</v>
      </c>
      <c r="N273" s="467">
        <f>N270</f>
        <v>0</v>
      </c>
      <c r="O273" s="467">
        <f t="shared" ref="O273:Q273" si="163">O270</f>
        <v>0</v>
      </c>
      <c r="P273" s="467">
        <f t="shared" si="163"/>
        <v>0</v>
      </c>
      <c r="Q273" s="467">
        <f t="shared" si="163"/>
        <v>0</v>
      </c>
    </row>
    <row r="274" spans="2:20" x14ac:dyDescent="0.3">
      <c r="B274" s="101">
        <v>15</v>
      </c>
      <c r="C274" s="445" t="s">
        <v>35</v>
      </c>
      <c r="D274" s="466"/>
      <c r="E274" s="466"/>
      <c r="F274" s="466"/>
      <c r="G274" s="467"/>
      <c r="H274" s="467"/>
      <c r="I274" s="467"/>
      <c r="J274" s="467"/>
      <c r="K274" s="467"/>
      <c r="L274" s="467"/>
      <c r="M274" s="467"/>
      <c r="N274" s="467"/>
      <c r="O274" s="467"/>
      <c r="P274" s="467"/>
      <c r="Q274" s="467"/>
    </row>
    <row r="275" spans="2:20" x14ac:dyDescent="0.3">
      <c r="B275" s="101">
        <v>16</v>
      </c>
      <c r="C275" s="445" t="s">
        <v>36</v>
      </c>
      <c r="D275" s="466"/>
      <c r="E275" s="466">
        <f>E273-E274</f>
        <v>4.7168661607085323</v>
      </c>
      <c r="F275" s="466"/>
      <c r="G275" s="467"/>
      <c r="H275" s="467">
        <f>H273-H274</f>
        <v>5.725027723012496</v>
      </c>
      <c r="I275" s="467"/>
      <c r="J275" s="467"/>
      <c r="K275" s="467">
        <f>K273-K274</f>
        <v>0</v>
      </c>
      <c r="L275" s="467"/>
      <c r="M275" s="467">
        <f>M273-M274</f>
        <v>0</v>
      </c>
      <c r="N275" s="467">
        <f>N273-N274</f>
        <v>0</v>
      </c>
      <c r="O275" s="467">
        <f t="shared" ref="O275:Q275" si="164">O273-O274</f>
        <v>0</v>
      </c>
      <c r="P275" s="467">
        <f t="shared" si="164"/>
        <v>0</v>
      </c>
      <c r="Q275" s="467">
        <f t="shared" si="164"/>
        <v>0</v>
      </c>
    </row>
    <row r="276" spans="2:20" x14ac:dyDescent="0.3">
      <c r="B276" s="101"/>
      <c r="C276" s="445"/>
      <c r="D276" s="454"/>
      <c r="E276" s="454"/>
      <c r="F276" s="454"/>
      <c r="G276" s="454"/>
      <c r="H276" s="454"/>
      <c r="I276" s="454"/>
      <c r="J276" s="454"/>
      <c r="K276" s="454"/>
      <c r="L276" s="454"/>
      <c r="M276" s="454"/>
      <c r="N276" s="454"/>
      <c r="O276" s="454"/>
      <c r="P276" s="454"/>
      <c r="Q276" s="454"/>
    </row>
    <row r="277" spans="2:20" x14ac:dyDescent="0.25">
      <c r="N277" s="13"/>
    </row>
    <row r="278" spans="2:20" ht="17.5" x14ac:dyDescent="0.35">
      <c r="B278" s="441"/>
      <c r="C278" s="448" t="s">
        <v>843</v>
      </c>
      <c r="D278" s="455"/>
      <c r="E278" s="455"/>
      <c r="F278" s="455"/>
      <c r="G278" s="455"/>
      <c r="H278" s="455"/>
      <c r="I278" s="455"/>
      <c r="J278" s="456"/>
      <c r="K278" s="456"/>
      <c r="L278" s="456"/>
      <c r="M278" s="456"/>
      <c r="N278" s="456"/>
      <c r="O278" s="456"/>
      <c r="P278" s="456"/>
      <c r="Q278" s="456"/>
      <c r="R278" s="456"/>
      <c r="S278" s="456"/>
      <c r="T278" s="456"/>
    </row>
    <row r="279" spans="2:20" x14ac:dyDescent="0.25">
      <c r="B279" s="13"/>
      <c r="C279" s="457"/>
      <c r="D279" s="457"/>
      <c r="E279" s="457"/>
      <c r="F279" s="457"/>
      <c r="G279" s="457"/>
      <c r="H279" s="457"/>
      <c r="I279" s="457"/>
      <c r="N279" s="13"/>
      <c r="P279" s="21" t="s">
        <v>10</v>
      </c>
    </row>
    <row r="280" spans="2:20" x14ac:dyDescent="0.25">
      <c r="B280" s="1355" t="s">
        <v>343</v>
      </c>
      <c r="C280" s="1531" t="s">
        <v>26</v>
      </c>
      <c r="D280" s="1465" t="s">
        <v>519</v>
      </c>
      <c r="E280" s="1466"/>
      <c r="F280" s="1467"/>
      <c r="G280" s="1465" t="s">
        <v>520</v>
      </c>
      <c r="H280" s="1466"/>
      <c r="I280" s="1467"/>
      <c r="J280" s="1465"/>
      <c r="K280" s="1466"/>
      <c r="L280" s="1467"/>
      <c r="M280" s="607" t="s">
        <v>913</v>
      </c>
      <c r="N280" s="607" t="s">
        <v>914</v>
      </c>
      <c r="O280" s="594" t="s">
        <v>918</v>
      </c>
      <c r="P280" s="594" t="s">
        <v>915</v>
      </c>
      <c r="Q280" s="594" t="s">
        <v>917</v>
      </c>
      <c r="R280" s="1368" t="s">
        <v>27</v>
      </c>
    </row>
    <row r="281" spans="2:20" ht="28" x14ac:dyDescent="0.25">
      <c r="B281" s="1356"/>
      <c r="C281" s="1532"/>
      <c r="D281" s="451" t="s">
        <v>458</v>
      </c>
      <c r="E281" s="452" t="s">
        <v>79</v>
      </c>
      <c r="F281" s="452" t="s">
        <v>459</v>
      </c>
      <c r="G281" s="345" t="s">
        <v>458</v>
      </c>
      <c r="H281" s="443" t="s">
        <v>79</v>
      </c>
      <c r="I281" s="443" t="s">
        <v>459</v>
      </c>
      <c r="J281" s="443" t="s">
        <v>458</v>
      </c>
      <c r="K281" s="443" t="s">
        <v>80</v>
      </c>
      <c r="L281" s="443" t="s">
        <v>460</v>
      </c>
      <c r="M281" s="596" t="s">
        <v>916</v>
      </c>
      <c r="N281" s="596" t="s">
        <v>916</v>
      </c>
      <c r="O281" s="596" t="s">
        <v>916</v>
      </c>
      <c r="P281" s="596" t="s">
        <v>916</v>
      </c>
      <c r="Q281" s="596" t="s">
        <v>916</v>
      </c>
      <c r="R281" s="1368"/>
    </row>
    <row r="282" spans="2:20" x14ac:dyDescent="0.25">
      <c r="B282" s="1439"/>
      <c r="C282" s="1533"/>
      <c r="D282" s="596" t="s">
        <v>81</v>
      </c>
      <c r="E282" s="596" t="s">
        <v>82</v>
      </c>
      <c r="F282" s="596" t="s">
        <v>692</v>
      </c>
      <c r="G282" s="596" t="s">
        <v>397</v>
      </c>
      <c r="H282" s="596" t="s">
        <v>414</v>
      </c>
      <c r="I282" s="596" t="s">
        <v>465</v>
      </c>
      <c r="J282" s="610" t="s">
        <v>415</v>
      </c>
      <c r="K282" s="610" t="s">
        <v>416</v>
      </c>
      <c r="L282" s="610" t="s">
        <v>523</v>
      </c>
      <c r="M282" s="596" t="s">
        <v>670</v>
      </c>
      <c r="N282" s="596" t="s">
        <v>604</v>
      </c>
      <c r="O282" s="596" t="s">
        <v>605</v>
      </c>
      <c r="P282" s="596" t="s">
        <v>606</v>
      </c>
      <c r="Q282" s="596" t="s">
        <v>607</v>
      </c>
      <c r="R282" s="1369"/>
    </row>
    <row r="283" spans="2:20" x14ac:dyDescent="0.3">
      <c r="B283" s="101"/>
      <c r="C283" s="458"/>
      <c r="D283" s="446"/>
      <c r="E283" s="458"/>
      <c r="F283" s="458"/>
      <c r="G283" s="23"/>
      <c r="H283" s="23"/>
      <c r="I283" s="23"/>
      <c r="J283" s="23"/>
      <c r="K283" s="23"/>
      <c r="L283" s="23"/>
      <c r="M283" s="23"/>
      <c r="N283" s="23"/>
      <c r="O283" s="23"/>
      <c r="P283" s="23"/>
      <c r="Q283" s="23"/>
      <c r="R283" s="23"/>
    </row>
    <row r="284" spans="2:20" x14ac:dyDescent="0.3">
      <c r="B284" s="101">
        <v>1</v>
      </c>
      <c r="C284" s="445" t="s">
        <v>427</v>
      </c>
      <c r="D284" s="454"/>
      <c r="E284" s="454"/>
      <c r="F284" s="454"/>
      <c r="G284" s="454"/>
      <c r="H284" s="454"/>
      <c r="I284" s="454"/>
      <c r="J284" s="454"/>
      <c r="K284" s="454"/>
      <c r="L284" s="454"/>
      <c r="M284" s="454"/>
      <c r="N284" s="454"/>
      <c r="O284" s="454"/>
      <c r="P284" s="454"/>
      <c r="Q284" s="454"/>
      <c r="R284" s="454"/>
    </row>
    <row r="285" spans="2:20" x14ac:dyDescent="0.3">
      <c r="B285" s="101">
        <v>1.1000000000000001</v>
      </c>
      <c r="C285" s="445" t="s">
        <v>29</v>
      </c>
      <c r="D285" s="454"/>
      <c r="E285" s="454"/>
      <c r="F285" s="454"/>
      <c r="G285" s="454"/>
      <c r="H285" s="454"/>
      <c r="I285" s="454"/>
      <c r="J285" s="454"/>
      <c r="K285" s="454"/>
      <c r="L285" s="454"/>
      <c r="M285" s="454"/>
      <c r="N285" s="454"/>
      <c r="O285" s="454"/>
      <c r="P285" s="454"/>
      <c r="Q285" s="454"/>
      <c r="R285" s="454"/>
    </row>
    <row r="286" spans="2:20" x14ac:dyDescent="0.3">
      <c r="B286" s="101">
        <f t="shared" ref="B286:B292" si="165">B285+0.1</f>
        <v>1.2000000000000002</v>
      </c>
      <c r="C286" s="445" t="s">
        <v>405</v>
      </c>
      <c r="D286" s="454"/>
      <c r="E286" s="454"/>
      <c r="F286" s="454"/>
      <c r="G286" s="454"/>
      <c r="H286" s="454"/>
      <c r="I286" s="454"/>
      <c r="J286" s="454"/>
      <c r="K286" s="454"/>
      <c r="L286" s="454"/>
      <c r="M286" s="454"/>
      <c r="N286" s="454"/>
      <c r="O286" s="454"/>
      <c r="P286" s="454"/>
      <c r="Q286" s="454"/>
      <c r="R286" s="454"/>
    </row>
    <row r="287" spans="2:20" x14ac:dyDescent="0.3">
      <c r="B287" s="101">
        <f t="shared" si="165"/>
        <v>1.3000000000000003</v>
      </c>
      <c r="C287" s="445" t="s">
        <v>345</v>
      </c>
      <c r="D287" s="454"/>
      <c r="E287" s="454"/>
      <c r="F287" s="454"/>
      <c r="G287" s="454"/>
      <c r="H287" s="454"/>
      <c r="I287" s="454"/>
      <c r="J287" s="454"/>
      <c r="K287" s="454"/>
      <c r="L287" s="454"/>
      <c r="M287" s="454"/>
      <c r="N287" s="454"/>
      <c r="O287" s="454"/>
      <c r="P287" s="454"/>
      <c r="Q287" s="454"/>
      <c r="R287" s="454"/>
    </row>
    <row r="288" spans="2:20" x14ac:dyDescent="0.3">
      <c r="B288" s="101">
        <f t="shared" si="165"/>
        <v>1.4000000000000004</v>
      </c>
      <c r="C288" s="445" t="s">
        <v>30</v>
      </c>
      <c r="D288" s="454"/>
      <c r="E288" s="454"/>
      <c r="F288" s="454"/>
      <c r="G288" s="454"/>
      <c r="H288" s="454"/>
      <c r="I288" s="454"/>
      <c r="J288" s="454"/>
      <c r="K288" s="454"/>
      <c r="L288" s="454"/>
      <c r="M288" s="454"/>
      <c r="N288" s="454"/>
      <c r="O288" s="454"/>
      <c r="P288" s="454"/>
      <c r="Q288" s="454"/>
      <c r="R288" s="454"/>
    </row>
    <row r="289" spans="2:18" x14ac:dyDescent="0.3">
      <c r="B289" s="101">
        <f t="shared" si="165"/>
        <v>1.5000000000000004</v>
      </c>
      <c r="C289" s="445" t="s">
        <v>31</v>
      </c>
      <c r="D289" s="454"/>
      <c r="E289" s="454">
        <f>+E285-E286+E287-E288</f>
        <v>0</v>
      </c>
      <c r="F289" s="454"/>
      <c r="G289" s="454"/>
      <c r="H289" s="454">
        <f>+I285-I286+I287-I288</f>
        <v>0</v>
      </c>
      <c r="I289" s="454"/>
      <c r="J289" s="454"/>
      <c r="K289" s="454">
        <f>+K285-K286+K287-K288</f>
        <v>0</v>
      </c>
      <c r="L289" s="454"/>
      <c r="M289" s="454"/>
      <c r="N289" s="454"/>
      <c r="O289" s="454"/>
      <c r="P289" s="454"/>
      <c r="Q289" s="454"/>
      <c r="R289" s="454"/>
    </row>
    <row r="290" spans="2:18" x14ac:dyDescent="0.3">
      <c r="B290" s="101">
        <f t="shared" si="165"/>
        <v>1.6000000000000005</v>
      </c>
      <c r="C290" s="445" t="s">
        <v>483</v>
      </c>
      <c r="D290" s="454"/>
      <c r="E290" s="454"/>
      <c r="F290" s="454"/>
      <c r="G290" s="454"/>
      <c r="H290" s="454"/>
      <c r="I290" s="454"/>
      <c r="J290" s="454"/>
      <c r="K290" s="454"/>
      <c r="L290" s="454"/>
      <c r="M290" s="454"/>
      <c r="N290" s="454"/>
      <c r="O290" s="454"/>
      <c r="P290" s="454"/>
      <c r="Q290" s="454"/>
      <c r="R290" s="454"/>
    </row>
    <row r="291" spans="2:18" x14ac:dyDescent="0.3">
      <c r="B291" s="101">
        <f t="shared" si="165"/>
        <v>1.7000000000000006</v>
      </c>
      <c r="C291" s="445" t="s">
        <v>32</v>
      </c>
      <c r="D291" s="454"/>
      <c r="E291" s="454" t="e">
        <f>E292/E290</f>
        <v>#DIV/0!</v>
      </c>
      <c r="F291" s="454"/>
      <c r="G291" s="454"/>
      <c r="H291" s="454" t="e">
        <f>I292/H290</f>
        <v>#DIV/0!</v>
      </c>
      <c r="I291" s="454"/>
      <c r="J291" s="454"/>
      <c r="K291" s="454" t="e">
        <f>K292/K290</f>
        <v>#DIV/0!</v>
      </c>
      <c r="L291" s="454"/>
      <c r="M291" s="454"/>
      <c r="N291" s="454"/>
      <c r="O291" s="454"/>
      <c r="P291" s="454"/>
      <c r="Q291" s="454"/>
      <c r="R291" s="454"/>
    </row>
    <row r="292" spans="2:18" x14ac:dyDescent="0.3">
      <c r="B292" s="101">
        <f t="shared" si="165"/>
        <v>1.8000000000000007</v>
      </c>
      <c r="C292" s="445" t="s">
        <v>33</v>
      </c>
      <c r="D292" s="454"/>
      <c r="E292" s="454"/>
      <c r="F292" s="454"/>
      <c r="G292" s="454"/>
      <c r="H292" s="454"/>
      <c r="I292" s="454"/>
      <c r="J292" s="454"/>
      <c r="K292" s="454"/>
      <c r="L292" s="454"/>
      <c r="M292" s="454"/>
      <c r="N292" s="454"/>
      <c r="O292" s="454"/>
      <c r="P292" s="454"/>
      <c r="Q292" s="454"/>
      <c r="R292" s="454"/>
    </row>
    <row r="293" spans="2:18" x14ac:dyDescent="0.3">
      <c r="B293" s="101"/>
      <c r="C293" s="445"/>
      <c r="D293" s="454"/>
      <c r="E293" s="454"/>
      <c r="F293" s="454"/>
      <c r="G293" s="454"/>
      <c r="H293" s="454"/>
      <c r="I293" s="454"/>
      <c r="J293" s="454"/>
      <c r="K293" s="454"/>
      <c r="L293" s="454"/>
      <c r="M293" s="454"/>
      <c r="N293" s="454"/>
      <c r="O293" s="454"/>
      <c r="P293" s="454"/>
      <c r="Q293" s="454"/>
      <c r="R293" s="454"/>
    </row>
    <row r="294" spans="2:18" x14ac:dyDescent="0.3">
      <c r="B294" s="101">
        <v>2</v>
      </c>
      <c r="C294" s="445" t="s">
        <v>426</v>
      </c>
      <c r="D294" s="454"/>
      <c r="E294" s="454"/>
      <c r="F294" s="454"/>
      <c r="G294" s="454"/>
      <c r="H294" s="454"/>
      <c r="I294" s="454"/>
      <c r="J294" s="454"/>
      <c r="K294" s="454"/>
      <c r="L294" s="454"/>
      <c r="M294" s="454"/>
      <c r="N294" s="454"/>
      <c r="O294" s="454"/>
      <c r="P294" s="454"/>
      <c r="Q294" s="454"/>
      <c r="R294" s="454"/>
    </row>
    <row r="295" spans="2:18" x14ac:dyDescent="0.3">
      <c r="B295" s="101">
        <f t="shared" ref="B295:B302" si="166">B294+0.1</f>
        <v>2.1</v>
      </c>
      <c r="C295" s="445" t="s">
        <v>29</v>
      </c>
      <c r="D295" s="454"/>
      <c r="E295" s="454"/>
      <c r="F295" s="454"/>
      <c r="G295" s="454"/>
      <c r="H295" s="454"/>
      <c r="I295" s="454"/>
      <c r="J295" s="454"/>
      <c r="K295" s="454"/>
      <c r="L295" s="454"/>
      <c r="M295" s="454"/>
      <c r="N295" s="454"/>
      <c r="O295" s="454"/>
      <c r="P295" s="454"/>
      <c r="Q295" s="454"/>
      <c r="R295" s="454"/>
    </row>
    <row r="296" spans="2:18" x14ac:dyDescent="0.3">
      <c r="B296" s="101">
        <f t="shared" si="166"/>
        <v>2.2000000000000002</v>
      </c>
      <c r="C296" s="445" t="s">
        <v>405</v>
      </c>
      <c r="D296" s="454"/>
      <c r="E296" s="454"/>
      <c r="F296" s="454"/>
      <c r="G296" s="454"/>
      <c r="H296" s="454"/>
      <c r="I296" s="454"/>
      <c r="J296" s="454"/>
      <c r="K296" s="454"/>
      <c r="L296" s="454"/>
      <c r="M296" s="454"/>
      <c r="N296" s="454"/>
      <c r="O296" s="454"/>
      <c r="P296" s="454"/>
      <c r="Q296" s="454"/>
      <c r="R296" s="454"/>
    </row>
    <row r="297" spans="2:18" x14ac:dyDescent="0.3">
      <c r="B297" s="101">
        <f t="shared" si="166"/>
        <v>2.3000000000000003</v>
      </c>
      <c r="C297" s="445" t="s">
        <v>345</v>
      </c>
      <c r="D297" s="454"/>
      <c r="E297" s="454"/>
      <c r="F297" s="454"/>
      <c r="G297" s="454"/>
      <c r="H297" s="454"/>
      <c r="I297" s="454"/>
      <c r="J297" s="454"/>
      <c r="K297" s="454"/>
      <c r="L297" s="454"/>
      <c r="M297" s="454"/>
      <c r="N297" s="454"/>
      <c r="O297" s="454"/>
      <c r="P297" s="454"/>
      <c r="Q297" s="454"/>
      <c r="R297" s="454"/>
    </row>
    <row r="298" spans="2:18" x14ac:dyDescent="0.3">
      <c r="B298" s="101">
        <f t="shared" si="166"/>
        <v>2.4000000000000004</v>
      </c>
      <c r="C298" s="445" t="s">
        <v>30</v>
      </c>
      <c r="D298" s="454"/>
      <c r="E298" s="454"/>
      <c r="F298" s="454"/>
      <c r="G298" s="454"/>
      <c r="H298" s="454"/>
      <c r="I298" s="454"/>
      <c r="J298" s="454"/>
      <c r="K298" s="454"/>
      <c r="L298" s="454"/>
      <c r="M298" s="454"/>
      <c r="N298" s="454"/>
      <c r="O298" s="454"/>
      <c r="P298" s="454"/>
      <c r="Q298" s="454"/>
      <c r="R298" s="454"/>
    </row>
    <row r="299" spans="2:18" x14ac:dyDescent="0.3">
      <c r="B299" s="101">
        <f t="shared" si="166"/>
        <v>2.5000000000000004</v>
      </c>
      <c r="C299" s="445" t="s">
        <v>31</v>
      </c>
      <c r="D299" s="454"/>
      <c r="E299" s="454">
        <f>+E295-E296+E297-E298</f>
        <v>0</v>
      </c>
      <c r="F299" s="454"/>
      <c r="G299" s="454"/>
      <c r="H299" s="454">
        <f>+I295-I296+I297-I298</f>
        <v>0</v>
      </c>
      <c r="I299" s="454"/>
      <c r="J299" s="454"/>
      <c r="K299" s="454">
        <f>+K295-K296+K297-K298</f>
        <v>0</v>
      </c>
      <c r="L299" s="454"/>
      <c r="M299" s="454"/>
      <c r="N299" s="454"/>
      <c r="O299" s="454"/>
      <c r="P299" s="454"/>
      <c r="Q299" s="454"/>
      <c r="R299" s="454"/>
    </row>
    <row r="300" spans="2:18" x14ac:dyDescent="0.3">
      <c r="B300" s="101">
        <f t="shared" si="166"/>
        <v>2.6000000000000005</v>
      </c>
      <c r="C300" s="445" t="s">
        <v>483</v>
      </c>
      <c r="D300" s="454"/>
      <c r="E300" s="454"/>
      <c r="F300" s="454"/>
      <c r="G300" s="454"/>
      <c r="H300" s="454"/>
      <c r="I300" s="454"/>
      <c r="J300" s="454"/>
      <c r="K300" s="454"/>
      <c r="L300" s="454"/>
      <c r="M300" s="454"/>
      <c r="N300" s="454"/>
      <c r="O300" s="454"/>
      <c r="P300" s="454"/>
      <c r="Q300" s="454"/>
      <c r="R300" s="454"/>
    </row>
    <row r="301" spans="2:18" x14ac:dyDescent="0.3">
      <c r="B301" s="101">
        <f t="shared" si="166"/>
        <v>2.7000000000000006</v>
      </c>
      <c r="C301" s="445" t="s">
        <v>32</v>
      </c>
      <c r="D301" s="454"/>
      <c r="E301" s="454" t="e">
        <f>E302/E300</f>
        <v>#DIV/0!</v>
      </c>
      <c r="F301" s="454"/>
      <c r="G301" s="454"/>
      <c r="H301" s="454" t="e">
        <f>I302/H300</f>
        <v>#DIV/0!</v>
      </c>
      <c r="I301" s="454"/>
      <c r="J301" s="454"/>
      <c r="K301" s="454" t="e">
        <f>K302/K300</f>
        <v>#DIV/0!</v>
      </c>
      <c r="L301" s="454"/>
      <c r="M301" s="454"/>
      <c r="N301" s="454"/>
      <c r="O301" s="454"/>
      <c r="P301" s="454"/>
      <c r="Q301" s="454"/>
      <c r="R301" s="454"/>
    </row>
    <row r="302" spans="2:18" x14ac:dyDescent="0.3">
      <c r="B302" s="101">
        <f t="shared" si="166"/>
        <v>2.8000000000000007</v>
      </c>
      <c r="C302" s="445" t="s">
        <v>33</v>
      </c>
      <c r="D302" s="454"/>
      <c r="E302" s="454"/>
      <c r="F302" s="454"/>
      <c r="G302" s="454"/>
      <c r="H302" s="454"/>
      <c r="I302" s="454"/>
      <c r="J302" s="454"/>
      <c r="K302" s="454"/>
      <c r="L302" s="454"/>
      <c r="M302" s="454"/>
      <c r="N302" s="454"/>
      <c r="O302" s="454"/>
      <c r="P302" s="454"/>
      <c r="Q302" s="454"/>
      <c r="R302" s="454"/>
    </row>
    <row r="303" spans="2:18" x14ac:dyDescent="0.3">
      <c r="B303" s="101"/>
      <c r="C303" s="445"/>
      <c r="D303" s="454"/>
      <c r="E303" s="454"/>
      <c r="F303" s="454"/>
      <c r="G303" s="454"/>
      <c r="H303" s="454"/>
      <c r="I303" s="454"/>
      <c r="J303" s="454"/>
      <c r="K303" s="454"/>
      <c r="L303" s="454"/>
      <c r="M303" s="454"/>
      <c r="N303" s="454"/>
      <c r="O303" s="454"/>
      <c r="P303" s="454"/>
      <c r="Q303" s="454"/>
      <c r="R303" s="454"/>
    </row>
    <row r="304" spans="2:18" x14ac:dyDescent="0.3">
      <c r="B304" s="101">
        <v>3</v>
      </c>
      <c r="C304" s="445" t="s">
        <v>501</v>
      </c>
      <c r="D304" s="454"/>
      <c r="E304" s="454"/>
      <c r="F304" s="454"/>
      <c r="G304" s="454"/>
      <c r="H304" s="454"/>
      <c r="I304" s="454"/>
      <c r="J304" s="454"/>
      <c r="K304" s="454"/>
      <c r="L304" s="454"/>
      <c r="M304" s="454"/>
      <c r="N304" s="454"/>
      <c r="O304" s="454"/>
      <c r="P304" s="454"/>
      <c r="Q304" s="454"/>
      <c r="R304" s="454"/>
    </row>
    <row r="305" spans="2:18" x14ac:dyDescent="0.3">
      <c r="B305" s="101"/>
      <c r="C305" s="445" t="s">
        <v>24</v>
      </c>
      <c r="D305" s="454"/>
      <c r="E305" s="454"/>
      <c r="F305" s="454"/>
      <c r="G305" s="454"/>
      <c r="H305" s="454"/>
      <c r="I305" s="454"/>
      <c r="J305" s="454"/>
      <c r="K305" s="454"/>
      <c r="L305" s="454"/>
      <c r="M305" s="454"/>
      <c r="N305" s="454"/>
      <c r="O305" s="454"/>
      <c r="P305" s="454"/>
      <c r="Q305" s="454"/>
      <c r="R305" s="454"/>
    </row>
    <row r="306" spans="2:18" x14ac:dyDescent="0.3">
      <c r="B306" s="101"/>
      <c r="C306" s="445" t="s">
        <v>24</v>
      </c>
      <c r="D306" s="454"/>
      <c r="E306" s="454"/>
      <c r="F306" s="454"/>
      <c r="G306" s="454"/>
      <c r="H306" s="454"/>
      <c r="I306" s="454"/>
      <c r="J306" s="454"/>
      <c r="K306" s="454"/>
      <c r="L306" s="454"/>
      <c r="M306" s="454"/>
      <c r="N306" s="454"/>
      <c r="O306" s="454"/>
      <c r="P306" s="454"/>
      <c r="Q306" s="454"/>
      <c r="R306" s="454"/>
    </row>
    <row r="307" spans="2:18" x14ac:dyDescent="0.3">
      <c r="B307" s="101"/>
      <c r="C307" s="445" t="s">
        <v>24</v>
      </c>
      <c r="D307" s="454"/>
      <c r="E307" s="454"/>
      <c r="F307" s="454"/>
      <c r="G307" s="454"/>
      <c r="H307" s="454"/>
      <c r="I307" s="454"/>
      <c r="J307" s="454"/>
      <c r="K307" s="454"/>
      <c r="L307" s="454"/>
      <c r="M307" s="454"/>
      <c r="N307" s="454"/>
      <c r="O307" s="454"/>
      <c r="P307" s="454"/>
      <c r="Q307" s="454"/>
      <c r="R307" s="454"/>
    </row>
    <row r="308" spans="2:18" x14ac:dyDescent="0.3">
      <c r="B308" s="101"/>
      <c r="C308" s="445"/>
      <c r="D308" s="454"/>
      <c r="E308" s="454"/>
      <c r="F308" s="454"/>
      <c r="G308" s="454"/>
      <c r="H308" s="454"/>
      <c r="I308" s="454"/>
      <c r="J308" s="454"/>
      <c r="K308" s="454"/>
      <c r="L308" s="454"/>
      <c r="M308" s="454"/>
      <c r="N308" s="454"/>
      <c r="O308" s="454"/>
      <c r="P308" s="454"/>
      <c r="Q308" s="454"/>
      <c r="R308" s="454"/>
    </row>
    <row r="309" spans="2:18" x14ac:dyDescent="0.3">
      <c r="B309" s="101">
        <v>10</v>
      </c>
      <c r="C309" s="445" t="s">
        <v>271</v>
      </c>
      <c r="D309" s="454"/>
      <c r="E309" s="454"/>
      <c r="F309" s="454"/>
      <c r="G309" s="454"/>
      <c r="H309" s="454"/>
      <c r="I309" s="454"/>
      <c r="J309" s="454"/>
      <c r="K309" s="454"/>
      <c r="L309" s="454"/>
      <c r="M309" s="454"/>
      <c r="N309" s="454"/>
      <c r="O309" s="454"/>
      <c r="P309" s="454"/>
      <c r="Q309" s="454"/>
      <c r="R309" s="454"/>
    </row>
    <row r="310" spans="2:18" x14ac:dyDescent="0.3">
      <c r="B310" s="101">
        <f t="shared" ref="B310:B317" si="167">B309+0.1</f>
        <v>10.1</v>
      </c>
      <c r="C310" s="445" t="s">
        <v>29</v>
      </c>
      <c r="D310" s="454"/>
      <c r="E310" s="454"/>
      <c r="F310" s="454"/>
      <c r="G310" s="454"/>
      <c r="H310" s="454"/>
      <c r="I310" s="454"/>
      <c r="J310" s="454"/>
      <c r="K310" s="454"/>
      <c r="L310" s="454"/>
      <c r="M310" s="454"/>
      <c r="N310" s="454"/>
      <c r="O310" s="454"/>
      <c r="P310" s="454"/>
      <c r="Q310" s="454"/>
      <c r="R310" s="454"/>
    </row>
    <row r="311" spans="2:18" x14ac:dyDescent="0.3">
      <c r="B311" s="101">
        <f t="shared" si="167"/>
        <v>10.199999999999999</v>
      </c>
      <c r="C311" s="445" t="s">
        <v>405</v>
      </c>
      <c r="D311" s="454"/>
      <c r="E311" s="454"/>
      <c r="F311" s="454"/>
      <c r="G311" s="454"/>
      <c r="H311" s="454"/>
      <c r="I311" s="454"/>
      <c r="J311" s="454"/>
      <c r="K311" s="454"/>
      <c r="L311" s="454"/>
      <c r="M311" s="454"/>
      <c r="N311" s="454"/>
      <c r="O311" s="454"/>
      <c r="P311" s="454"/>
      <c r="Q311" s="454"/>
      <c r="R311" s="454"/>
    </row>
    <row r="312" spans="2:18" x14ac:dyDescent="0.3">
      <c r="B312" s="101">
        <f t="shared" si="167"/>
        <v>10.299999999999999</v>
      </c>
      <c r="C312" s="445" t="s">
        <v>345</v>
      </c>
      <c r="D312" s="454"/>
      <c r="E312" s="454"/>
      <c r="F312" s="454"/>
      <c r="G312" s="454"/>
      <c r="H312" s="454"/>
      <c r="I312" s="454"/>
      <c r="J312" s="454"/>
      <c r="K312" s="454"/>
      <c r="L312" s="454"/>
      <c r="M312" s="454"/>
      <c r="N312" s="454"/>
      <c r="O312" s="454"/>
      <c r="P312" s="454"/>
      <c r="Q312" s="454"/>
      <c r="R312" s="454"/>
    </row>
    <row r="313" spans="2:18" x14ac:dyDescent="0.3">
      <c r="B313" s="101">
        <f t="shared" si="167"/>
        <v>10.399999999999999</v>
      </c>
      <c r="C313" s="445" t="s">
        <v>30</v>
      </c>
      <c r="D313" s="454"/>
      <c r="E313" s="454"/>
      <c r="F313" s="454"/>
      <c r="G313" s="454"/>
      <c r="H313" s="454"/>
      <c r="I313" s="454"/>
      <c r="J313" s="454"/>
      <c r="K313" s="454"/>
      <c r="L313" s="454"/>
      <c r="M313" s="454"/>
      <c r="N313" s="454"/>
      <c r="O313" s="454"/>
      <c r="P313" s="454"/>
      <c r="Q313" s="454"/>
      <c r="R313" s="454"/>
    </row>
    <row r="314" spans="2:18" x14ac:dyDescent="0.3">
      <c r="B314" s="101">
        <f t="shared" si="167"/>
        <v>10.499999999999998</v>
      </c>
      <c r="C314" s="445" t="s">
        <v>31</v>
      </c>
      <c r="D314" s="454"/>
      <c r="E314" s="454"/>
      <c r="F314" s="454"/>
      <c r="G314" s="454"/>
      <c r="H314" s="454"/>
      <c r="I314" s="454"/>
      <c r="J314" s="454"/>
      <c r="K314" s="454"/>
      <c r="L314" s="454"/>
      <c r="M314" s="454"/>
      <c r="N314" s="454"/>
      <c r="O314" s="454"/>
      <c r="P314" s="454"/>
      <c r="Q314" s="454"/>
      <c r="R314" s="454"/>
    </row>
    <row r="315" spans="2:18" x14ac:dyDescent="0.3">
      <c r="B315" s="101">
        <f t="shared" si="167"/>
        <v>10.599999999999998</v>
      </c>
      <c r="C315" s="445" t="s">
        <v>483</v>
      </c>
      <c r="D315" s="454"/>
      <c r="E315" s="454"/>
      <c r="F315" s="454"/>
      <c r="G315" s="454"/>
      <c r="H315" s="454"/>
      <c r="I315" s="454"/>
      <c r="J315" s="454"/>
      <c r="K315" s="454"/>
      <c r="L315" s="454"/>
      <c r="M315" s="454"/>
      <c r="N315" s="454"/>
      <c r="O315" s="454"/>
      <c r="P315" s="454"/>
      <c r="Q315" s="454"/>
      <c r="R315" s="454"/>
    </row>
    <row r="316" spans="2:18" x14ac:dyDescent="0.3">
      <c r="B316" s="101">
        <f t="shared" si="167"/>
        <v>10.699999999999998</v>
      </c>
      <c r="C316" s="445" t="s">
        <v>32</v>
      </c>
      <c r="D316" s="454"/>
      <c r="E316" s="454"/>
      <c r="F316" s="454"/>
      <c r="G316" s="454"/>
      <c r="H316" s="454"/>
      <c r="I316" s="454"/>
      <c r="J316" s="454"/>
      <c r="K316" s="454"/>
      <c r="L316" s="454"/>
      <c r="M316" s="454"/>
      <c r="N316" s="454"/>
      <c r="O316" s="454"/>
      <c r="P316" s="454"/>
      <c r="Q316" s="454"/>
      <c r="R316" s="454"/>
    </row>
    <row r="317" spans="2:18" x14ac:dyDescent="0.3">
      <c r="B317" s="101">
        <f t="shared" si="167"/>
        <v>10.799999999999997</v>
      </c>
      <c r="C317" s="445" t="s">
        <v>33</v>
      </c>
      <c r="D317" s="454"/>
      <c r="E317" s="454"/>
      <c r="F317" s="454"/>
      <c r="G317" s="454"/>
      <c r="H317" s="454"/>
      <c r="I317" s="454"/>
      <c r="J317" s="454"/>
      <c r="K317" s="454"/>
      <c r="L317" s="454"/>
      <c r="M317" s="454"/>
      <c r="N317" s="454"/>
      <c r="O317" s="454"/>
      <c r="P317" s="454"/>
      <c r="Q317" s="454"/>
      <c r="R317" s="454"/>
    </row>
    <row r="318" spans="2:18" x14ac:dyDescent="0.3">
      <c r="B318" s="101"/>
      <c r="C318" s="445"/>
      <c r="D318" s="454"/>
      <c r="E318" s="454"/>
      <c r="F318" s="454"/>
      <c r="G318" s="454"/>
      <c r="H318" s="454"/>
      <c r="I318" s="454"/>
      <c r="J318" s="454"/>
      <c r="K318" s="454"/>
      <c r="L318" s="454"/>
      <c r="M318" s="454"/>
      <c r="N318" s="454"/>
      <c r="O318" s="454"/>
      <c r="P318" s="454"/>
      <c r="Q318" s="454"/>
      <c r="R318" s="454"/>
    </row>
    <row r="319" spans="2:18" x14ac:dyDescent="0.3">
      <c r="B319" s="101"/>
      <c r="C319" s="445"/>
      <c r="D319" s="454"/>
      <c r="E319" s="454"/>
      <c r="F319" s="454"/>
      <c r="G319" s="454"/>
      <c r="H319" s="454"/>
      <c r="I319" s="454"/>
      <c r="J319" s="454"/>
      <c r="K319" s="454"/>
      <c r="L319" s="454"/>
      <c r="M319" s="454"/>
      <c r="N319" s="454"/>
      <c r="O319" s="454"/>
      <c r="P319" s="454"/>
      <c r="Q319" s="454"/>
      <c r="R319" s="454"/>
    </row>
    <row r="320" spans="2:18" x14ac:dyDescent="0.3">
      <c r="B320" s="101">
        <v>9</v>
      </c>
      <c r="C320" s="445" t="s">
        <v>34</v>
      </c>
      <c r="D320" s="454"/>
      <c r="E320" s="454"/>
      <c r="F320" s="454"/>
      <c r="G320" s="454"/>
      <c r="H320" s="454"/>
      <c r="I320" s="454"/>
      <c r="J320" s="454"/>
      <c r="K320" s="454"/>
      <c r="L320" s="454"/>
      <c r="M320" s="454"/>
      <c r="N320" s="454"/>
      <c r="O320" s="454"/>
      <c r="P320" s="454"/>
      <c r="Q320" s="454"/>
      <c r="R320" s="454"/>
    </row>
    <row r="321" spans="2:18" x14ac:dyDescent="0.3">
      <c r="B321" s="101">
        <v>10</v>
      </c>
      <c r="C321" s="445" t="s">
        <v>35</v>
      </c>
      <c r="D321" s="454"/>
      <c r="E321" s="454"/>
      <c r="F321" s="454"/>
      <c r="G321" s="454"/>
      <c r="H321" s="454"/>
      <c r="I321" s="454"/>
      <c r="J321" s="454"/>
      <c r="K321" s="454"/>
      <c r="L321" s="454"/>
      <c r="M321" s="454"/>
      <c r="N321" s="454"/>
      <c r="O321" s="454"/>
      <c r="P321" s="454"/>
      <c r="Q321" s="454"/>
      <c r="R321" s="454"/>
    </row>
    <row r="322" spans="2:18" x14ac:dyDescent="0.3">
      <c r="B322" s="101">
        <v>11</v>
      </c>
      <c r="C322" s="445" t="s">
        <v>36</v>
      </c>
      <c r="D322" s="454"/>
      <c r="E322" s="454"/>
      <c r="F322" s="454"/>
      <c r="G322" s="454"/>
      <c r="H322" s="454"/>
      <c r="I322" s="454"/>
      <c r="J322" s="454"/>
      <c r="K322" s="454"/>
      <c r="L322" s="454"/>
      <c r="M322" s="454"/>
      <c r="N322" s="454"/>
      <c r="O322" s="454"/>
      <c r="P322" s="454"/>
      <c r="Q322" s="454"/>
      <c r="R322" s="454"/>
    </row>
    <row r="323" spans="2:18" x14ac:dyDescent="0.3">
      <c r="B323" s="101"/>
      <c r="C323" s="445"/>
      <c r="D323" s="454"/>
      <c r="E323" s="454"/>
      <c r="F323" s="454"/>
      <c r="G323" s="454"/>
      <c r="H323" s="454"/>
      <c r="I323" s="454"/>
      <c r="J323" s="454"/>
      <c r="K323" s="454"/>
      <c r="L323" s="454"/>
      <c r="M323" s="454"/>
      <c r="N323" s="454"/>
      <c r="O323" s="454"/>
      <c r="P323" s="454"/>
      <c r="Q323" s="454"/>
      <c r="R323" s="454"/>
    </row>
    <row r="324" spans="2:18" x14ac:dyDescent="0.25">
      <c r="C324" s="457"/>
      <c r="D324" s="457"/>
      <c r="E324" s="457"/>
      <c r="F324" s="457"/>
      <c r="G324" s="457"/>
      <c r="H324" s="457"/>
      <c r="I324" s="457"/>
      <c r="N324" s="13"/>
    </row>
    <row r="325" spans="2:18" x14ac:dyDescent="0.25">
      <c r="C325" s="1530" t="s">
        <v>740</v>
      </c>
      <c r="D325" s="1530"/>
      <c r="E325" s="1530"/>
      <c r="F325" s="1530"/>
      <c r="G325" s="1530"/>
      <c r="H325" s="457"/>
      <c r="I325" s="457"/>
      <c r="N325" s="13"/>
    </row>
    <row r="326" spans="2:18" x14ac:dyDescent="0.25">
      <c r="C326" s="457" t="s">
        <v>502</v>
      </c>
      <c r="D326" s="457"/>
      <c r="E326" s="457"/>
      <c r="F326" s="457"/>
      <c r="G326" s="457"/>
      <c r="H326" s="457"/>
      <c r="I326" s="457"/>
      <c r="N326" s="13"/>
    </row>
  </sheetData>
  <mergeCells count="24">
    <mergeCell ref="B10:B11"/>
    <mergeCell ref="C10:C11"/>
    <mergeCell ref="B29:B30"/>
    <mergeCell ref="C29:C30"/>
    <mergeCell ref="D10:F10"/>
    <mergeCell ref="D29:F29"/>
    <mergeCell ref="R28:R30"/>
    <mergeCell ref="R10:R12"/>
    <mergeCell ref="G29:I29"/>
    <mergeCell ref="G10:I10"/>
    <mergeCell ref="J29:L29"/>
    <mergeCell ref="J10:L10"/>
    <mergeCell ref="C325:G325"/>
    <mergeCell ref="J136:L136"/>
    <mergeCell ref="J280:L280"/>
    <mergeCell ref="R280:R282"/>
    <mergeCell ref="B280:B282"/>
    <mergeCell ref="C280:C282"/>
    <mergeCell ref="D280:F280"/>
    <mergeCell ref="G280:I280"/>
    <mergeCell ref="B136:B137"/>
    <mergeCell ref="C136:C137"/>
    <mergeCell ref="D136:F136"/>
    <mergeCell ref="G136:I136"/>
  </mergeCells>
  <pageMargins left="1.02" right="0.25" top="1" bottom="1" header="0.25" footer="0.25"/>
  <pageSetup paperSize="9" scale="33" fitToHeight="0" orientation="landscape" r:id="rId1"/>
  <headerFooter alignWithMargins="0">
    <oddHeader>&amp;F</oddHeader>
  </headerFooter>
  <rowBreaks count="1" manualBreakCount="1">
    <brk id="26" min="1"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S65"/>
  <sheetViews>
    <sheetView showGridLines="0" view="pageBreakPreview" topLeftCell="A14" zoomScale="60" zoomScaleNormal="75" workbookViewId="0">
      <selection activeCell="C26" sqref="C26:O28"/>
    </sheetView>
  </sheetViews>
  <sheetFormatPr defaultColWidth="9.36328125" defaultRowHeight="14" x14ac:dyDescent="0.25"/>
  <cols>
    <col min="1" max="1" width="6.36328125" style="13" customWidth="1"/>
    <col min="2" max="2" width="8.36328125" style="13" customWidth="1"/>
    <col min="3" max="3" width="64" style="13" customWidth="1"/>
    <col min="4" max="7" width="19.36328125" style="13" customWidth="1"/>
    <col min="8" max="8" width="21.6328125" style="13" customWidth="1"/>
    <col min="9" max="10" width="20.6328125" style="13" customWidth="1"/>
    <col min="11" max="11" width="20.6328125" style="361" customWidth="1"/>
    <col min="12" max="20" width="16.6328125" style="13" customWidth="1"/>
    <col min="21" max="16384" width="9.36328125" style="13"/>
  </cols>
  <sheetData>
    <row r="2" spans="2:19" x14ac:dyDescent="0.25">
      <c r="B2" s="1352" t="str">
        <f>Index!B2</f>
        <v xml:space="preserve">      Maharashtra State Power Generation Company Ltd.</v>
      </c>
      <c r="C2" s="1352"/>
      <c r="D2" s="1352"/>
      <c r="E2" s="1352"/>
      <c r="F2" s="1352"/>
      <c r="G2" s="1352"/>
      <c r="H2" s="1352"/>
      <c r="I2" s="1352"/>
      <c r="J2" s="1352"/>
      <c r="K2" s="1352"/>
      <c r="L2" s="1352"/>
      <c r="M2" s="1352"/>
    </row>
    <row r="5" spans="2:19" ht="51" customHeight="1" x14ac:dyDescent="0.25">
      <c r="B5" s="1536" t="s">
        <v>741</v>
      </c>
      <c r="C5" s="1536"/>
      <c r="D5" s="1536"/>
      <c r="E5" s="1536"/>
      <c r="F5" s="1536"/>
      <c r="G5" s="1536"/>
      <c r="H5" s="1536"/>
      <c r="I5" s="1536"/>
      <c r="J5" s="1536"/>
      <c r="K5" s="1536"/>
      <c r="L5" s="1536"/>
      <c r="M5" s="1536"/>
    </row>
    <row r="7" spans="2:19" x14ac:dyDescent="0.25">
      <c r="R7" s="22" t="s">
        <v>10</v>
      </c>
    </row>
    <row r="8" spans="2:19" ht="15" customHeight="1" x14ac:dyDescent="0.25">
      <c r="B8" s="1355" t="s">
        <v>346</v>
      </c>
      <c r="C8" s="1355" t="s">
        <v>37</v>
      </c>
      <c r="D8" s="1465" t="s">
        <v>519</v>
      </c>
      <c r="E8" s="1466"/>
      <c r="F8" s="1467"/>
      <c r="G8" s="1465" t="s">
        <v>520</v>
      </c>
      <c r="H8" s="1466"/>
      <c r="I8" s="1467"/>
      <c r="J8" s="1465" t="s">
        <v>521</v>
      </c>
      <c r="K8" s="1466"/>
      <c r="L8" s="1467"/>
    </row>
    <row r="9" spans="2:19" ht="28" x14ac:dyDescent="0.25">
      <c r="B9" s="1356"/>
      <c r="C9" s="1356"/>
      <c r="D9" s="345" t="s">
        <v>955</v>
      </c>
      <c r="E9" s="335" t="s">
        <v>79</v>
      </c>
      <c r="F9" s="335" t="s">
        <v>459</v>
      </c>
      <c r="G9" s="345" t="s">
        <v>955</v>
      </c>
      <c r="H9" s="335" t="s">
        <v>837</v>
      </c>
      <c r="I9" s="335" t="s">
        <v>459</v>
      </c>
      <c r="J9" s="335" t="s">
        <v>955</v>
      </c>
      <c r="K9" s="362" t="s">
        <v>80</v>
      </c>
      <c r="L9" s="335" t="s">
        <v>460</v>
      </c>
    </row>
    <row r="10" spans="2:19" x14ac:dyDescent="0.25">
      <c r="B10" s="1439"/>
      <c r="C10" s="1439"/>
      <c r="D10" s="335" t="s">
        <v>81</v>
      </c>
      <c r="E10" s="335" t="s">
        <v>82</v>
      </c>
      <c r="F10" s="335" t="s">
        <v>692</v>
      </c>
      <c r="G10" s="335" t="s">
        <v>397</v>
      </c>
      <c r="H10" s="335" t="s">
        <v>414</v>
      </c>
      <c r="I10" s="335" t="s">
        <v>465</v>
      </c>
      <c r="J10" s="335" t="s">
        <v>415</v>
      </c>
      <c r="K10" s="362" t="s">
        <v>416</v>
      </c>
      <c r="L10" s="335" t="s">
        <v>742</v>
      </c>
    </row>
    <row r="11" spans="2:19" x14ac:dyDescent="0.25">
      <c r="B11" s="105">
        <v>1</v>
      </c>
      <c r="C11" s="104" t="s">
        <v>615</v>
      </c>
      <c r="D11" s="365">
        <v>23.530669984573059</v>
      </c>
      <c r="E11" s="365">
        <v>23.530669984573059</v>
      </c>
      <c r="F11" s="352">
        <f>E11-D11</f>
        <v>0</v>
      </c>
      <c r="G11" s="352">
        <f>D15</f>
        <v>34.916278984573054</v>
      </c>
      <c r="H11" s="352">
        <f>E15</f>
        <v>26.680669984573058</v>
      </c>
      <c r="I11" s="352">
        <f>H11-G11</f>
        <v>-8.2356089999999966</v>
      </c>
      <c r="J11" s="352">
        <f>G15</f>
        <v>45.398278984573054</v>
      </c>
      <c r="K11" s="352">
        <f>H15</f>
        <v>29.539669984573059</v>
      </c>
      <c r="L11" s="352">
        <f>K11-J11</f>
        <v>-15.858608999999994</v>
      </c>
      <c r="S11" s="370"/>
    </row>
    <row r="12" spans="2:19" x14ac:dyDescent="0.25">
      <c r="B12" s="105">
        <f>B11+1</f>
        <v>2</v>
      </c>
      <c r="C12" s="104" t="s">
        <v>560</v>
      </c>
      <c r="D12" s="23"/>
      <c r="E12" s="352"/>
      <c r="F12" s="352">
        <f t="shared" ref="F12:F15" si="0">E12-D12</f>
        <v>0</v>
      </c>
      <c r="G12" s="352"/>
      <c r="H12" s="352"/>
      <c r="I12" s="352">
        <f t="shared" ref="I12:I15" si="1">H12-G12</f>
        <v>0</v>
      </c>
      <c r="J12" s="352"/>
      <c r="K12" s="365"/>
      <c r="L12" s="352">
        <f t="shared" ref="L12:L15" si="2">K12-J12</f>
        <v>0</v>
      </c>
      <c r="S12" s="370"/>
    </row>
    <row r="13" spans="2:19" x14ac:dyDescent="0.25">
      <c r="B13" s="105">
        <f t="shared" ref="B13:B22" si="3">B12+1</f>
        <v>3</v>
      </c>
      <c r="C13" s="104" t="s">
        <v>616</v>
      </c>
      <c r="D13" s="354">
        <f>'F4'!D14*30%</f>
        <v>11.385608999999997</v>
      </c>
      <c r="E13" s="352">
        <f>'F4'!E14*30%</f>
        <v>3.15</v>
      </c>
      <c r="F13" s="352">
        <f t="shared" si="0"/>
        <v>-8.2356089999999966</v>
      </c>
      <c r="G13" s="352">
        <f>'F4'!G14*30%</f>
        <v>10.481999999999999</v>
      </c>
      <c r="H13" s="352">
        <f>'F4'!H14*30%</f>
        <v>2.8590000000000004</v>
      </c>
      <c r="I13" s="352">
        <f t="shared" si="1"/>
        <v>-7.6229999999999993</v>
      </c>
      <c r="J13" s="365">
        <f>'F4'!J14*30%</f>
        <v>13.187999999999997</v>
      </c>
      <c r="K13" s="365">
        <f>'F4'!M14*30%</f>
        <v>17.657999999999998</v>
      </c>
      <c r="L13" s="352">
        <f t="shared" si="2"/>
        <v>4.4700000000000006</v>
      </c>
      <c r="S13" s="370"/>
    </row>
    <row r="14" spans="2:19" x14ac:dyDescent="0.3">
      <c r="B14" s="286">
        <f t="shared" si="3"/>
        <v>4</v>
      </c>
      <c r="C14" s="28" t="s">
        <v>38</v>
      </c>
      <c r="D14" s="23"/>
      <c r="E14" s="617">
        <f>'F5'!F31*E11/'F5'!D31</f>
        <v>0</v>
      </c>
      <c r="F14" s="365">
        <f t="shared" si="0"/>
        <v>0</v>
      </c>
      <c r="G14" s="365"/>
      <c r="H14" s="617">
        <f>'F5'!K31*H11/'F5'!I31</f>
        <v>0</v>
      </c>
      <c r="I14" s="365">
        <f t="shared" si="1"/>
        <v>0</v>
      </c>
      <c r="J14" s="365"/>
      <c r="K14" s="617">
        <f>'F5'!K57*K11/'F5'!I57</f>
        <v>0</v>
      </c>
      <c r="L14" s="352">
        <f t="shared" si="2"/>
        <v>0</v>
      </c>
      <c r="S14" s="370"/>
    </row>
    <row r="15" spans="2:19" x14ac:dyDescent="0.25">
      <c r="B15" s="105">
        <f t="shared" si="3"/>
        <v>5</v>
      </c>
      <c r="C15" s="104" t="s">
        <v>39</v>
      </c>
      <c r="D15" s="352">
        <f>D11+D13-D14</f>
        <v>34.916278984573054</v>
      </c>
      <c r="E15" s="352">
        <f>E11+E13-E14</f>
        <v>26.680669984573058</v>
      </c>
      <c r="F15" s="352">
        <f t="shared" si="0"/>
        <v>-8.2356089999999966</v>
      </c>
      <c r="G15" s="352">
        <f>G11+G13-G14</f>
        <v>45.398278984573054</v>
      </c>
      <c r="H15" s="352">
        <f>H11+H13-H14</f>
        <v>29.539669984573059</v>
      </c>
      <c r="I15" s="352">
        <f t="shared" si="1"/>
        <v>-15.858608999999994</v>
      </c>
      <c r="J15" s="352">
        <f>J11+J13-J14</f>
        <v>58.586278984573049</v>
      </c>
      <c r="K15" s="352">
        <f>K11+K13-K14</f>
        <v>47.197669984573054</v>
      </c>
      <c r="L15" s="352">
        <f t="shared" si="2"/>
        <v>-11.388608999999995</v>
      </c>
      <c r="S15" s="370"/>
    </row>
    <row r="16" spans="2:19" x14ac:dyDescent="0.25">
      <c r="B16" s="105"/>
      <c r="C16" s="104"/>
      <c r="D16" s="23"/>
      <c r="E16" s="23"/>
      <c r="F16" s="352"/>
      <c r="G16" s="23"/>
      <c r="H16" s="23"/>
      <c r="I16" s="352"/>
      <c r="J16" s="352"/>
      <c r="K16" s="365"/>
      <c r="L16" s="352"/>
      <c r="S16" s="370"/>
    </row>
    <row r="17" spans="2:19" x14ac:dyDescent="0.25">
      <c r="B17" s="105"/>
      <c r="C17" s="106" t="s">
        <v>410</v>
      </c>
      <c r="D17" s="23"/>
      <c r="E17" s="23"/>
      <c r="F17" s="352"/>
      <c r="G17" s="23"/>
      <c r="H17" s="23"/>
      <c r="I17" s="352"/>
      <c r="J17" s="352"/>
      <c r="K17" s="365"/>
      <c r="L17" s="352"/>
      <c r="S17" s="370"/>
    </row>
    <row r="18" spans="2:19" x14ac:dyDescent="0.25">
      <c r="B18" s="105">
        <v>6</v>
      </c>
      <c r="C18" s="104" t="s">
        <v>563</v>
      </c>
      <c r="D18" s="372">
        <v>0.14000000000000001</v>
      </c>
      <c r="E18" s="372">
        <v>0.14000000000000001</v>
      </c>
      <c r="F18" s="373"/>
      <c r="G18" s="372">
        <v>0.14000000000000001</v>
      </c>
      <c r="H18" s="372">
        <v>0.14000000000000001</v>
      </c>
      <c r="I18" s="373"/>
      <c r="J18" s="372">
        <v>0.14000000000000001</v>
      </c>
      <c r="K18" s="372">
        <v>0.14000000000000001</v>
      </c>
      <c r="L18" s="373"/>
      <c r="S18" s="370"/>
    </row>
    <row r="19" spans="2:19" x14ac:dyDescent="0.25">
      <c r="B19" s="105">
        <v>7</v>
      </c>
      <c r="C19" s="104" t="s">
        <v>597</v>
      </c>
      <c r="D19" s="373">
        <v>0.14000000000000001</v>
      </c>
      <c r="E19" s="373">
        <v>0.14000000000000001</v>
      </c>
      <c r="F19" s="373"/>
      <c r="G19" s="373">
        <v>0.14000000000000001</v>
      </c>
      <c r="H19" s="373">
        <v>0.14000000000000001</v>
      </c>
      <c r="I19" s="373"/>
      <c r="J19" s="373">
        <v>0.14000000000000001</v>
      </c>
      <c r="K19" s="373">
        <v>0.14000000000000001</v>
      </c>
      <c r="L19" s="373"/>
      <c r="S19" s="370"/>
    </row>
    <row r="20" spans="2:19" x14ac:dyDescent="0.25">
      <c r="B20" s="105">
        <v>8</v>
      </c>
      <c r="C20" s="104" t="s">
        <v>564</v>
      </c>
      <c r="D20" s="352">
        <f>D11*D19</f>
        <v>3.2942937978402287</v>
      </c>
      <c r="E20" s="352">
        <f>E11*E19</f>
        <v>3.2942937978402287</v>
      </c>
      <c r="F20" s="352">
        <f t="shared" ref="F20:F22" si="4">E20-D20</f>
        <v>0</v>
      </c>
      <c r="G20" s="352">
        <f>G11*G19</f>
        <v>4.8882790578402284</v>
      </c>
      <c r="H20" s="352">
        <f>H11*H19</f>
        <v>3.7352937978402285</v>
      </c>
      <c r="I20" s="352">
        <f t="shared" ref="I20:I22" si="5">H20-G20</f>
        <v>-1.1529852599999999</v>
      </c>
      <c r="J20" s="352">
        <f>J11*J19</f>
        <v>6.3557590578402285</v>
      </c>
      <c r="K20" s="352">
        <f>K11*K19</f>
        <v>4.1355537978402284</v>
      </c>
      <c r="L20" s="352">
        <f t="shared" ref="L20:L22" si="6">K20-J20</f>
        <v>-2.2202052600000002</v>
      </c>
      <c r="S20" s="370"/>
    </row>
    <row r="21" spans="2:19" x14ac:dyDescent="0.25">
      <c r="B21" s="105">
        <f t="shared" si="3"/>
        <v>9</v>
      </c>
      <c r="C21" s="104" t="s">
        <v>565</v>
      </c>
      <c r="D21" s="352">
        <f>(D13-D14)*D19/2</f>
        <v>0.79699262999999987</v>
      </c>
      <c r="E21" s="352">
        <f>(E13-E14)*E19/2</f>
        <v>0.2205</v>
      </c>
      <c r="F21" s="352">
        <f t="shared" si="4"/>
        <v>-0.57649262999999984</v>
      </c>
      <c r="G21" s="352">
        <f>(G13-G14)*G19/2</f>
        <v>0.73374000000000006</v>
      </c>
      <c r="H21" s="352">
        <f>(H13-H14)*H19/2</f>
        <v>0.20013000000000006</v>
      </c>
      <c r="I21" s="352">
        <f t="shared" si="5"/>
        <v>-0.53361000000000003</v>
      </c>
      <c r="J21" s="352">
        <f>(J13-J14)*J19/2</f>
        <v>0.92315999999999987</v>
      </c>
      <c r="K21" s="352">
        <f>(K13-K14)*K19/2</f>
        <v>1.2360599999999999</v>
      </c>
      <c r="L21" s="352">
        <f t="shared" si="6"/>
        <v>0.31290000000000007</v>
      </c>
      <c r="S21" s="370"/>
    </row>
    <row r="22" spans="2:19" x14ac:dyDescent="0.25">
      <c r="B22" s="120">
        <f t="shared" si="3"/>
        <v>10</v>
      </c>
      <c r="C22" s="106" t="s">
        <v>411</v>
      </c>
      <c r="D22" s="369">
        <f>SUM(D20:D21)</f>
        <v>4.0912864278402283</v>
      </c>
      <c r="E22" s="369">
        <f>SUM(E20:E21)</f>
        <v>3.5147937978402286</v>
      </c>
      <c r="F22" s="415">
        <f t="shared" si="4"/>
        <v>-0.57649262999999973</v>
      </c>
      <c r="G22" s="369">
        <f>SUM(G20:G21)</f>
        <v>5.6220190578402285</v>
      </c>
      <c r="H22" s="369">
        <f>SUM(H20:H21)</f>
        <v>3.9354237978402287</v>
      </c>
      <c r="I22" s="415">
        <f t="shared" si="5"/>
        <v>-1.6865952599999998</v>
      </c>
      <c r="J22" s="369">
        <f>SUM(J20:J21)</f>
        <v>7.2789190578402287</v>
      </c>
      <c r="K22" s="369">
        <f>SUM(K20:K21)</f>
        <v>5.3716137978402285</v>
      </c>
      <c r="L22" s="415">
        <f t="shared" si="6"/>
        <v>-1.9073052600000002</v>
      </c>
      <c r="S22" s="370"/>
    </row>
    <row r="23" spans="2:19" x14ac:dyDescent="0.25">
      <c r="B23" s="23"/>
      <c r="C23" s="23"/>
      <c r="D23" s="23"/>
      <c r="E23" s="23"/>
      <c r="F23" s="352"/>
      <c r="G23" s="23"/>
      <c r="H23" s="23"/>
      <c r="I23" s="352"/>
      <c r="J23" s="352"/>
      <c r="K23" s="365"/>
      <c r="L23" s="352"/>
      <c r="S23" s="370"/>
    </row>
    <row r="24" spans="2:19" x14ac:dyDescent="0.25">
      <c r="B24" s="105"/>
      <c r="C24" s="106" t="s">
        <v>810</v>
      </c>
      <c r="D24" s="23"/>
      <c r="E24" s="121"/>
      <c r="F24" s="365"/>
      <c r="G24" s="121"/>
      <c r="H24" s="121"/>
      <c r="I24" s="121"/>
      <c r="J24" s="121"/>
      <c r="K24" s="121"/>
      <c r="L24" s="121"/>
    </row>
    <row r="26" spans="2:19" ht="32.25" customHeight="1" x14ac:dyDescent="0.25">
      <c r="C26" s="1539" t="s">
        <v>1764</v>
      </c>
      <c r="D26" s="1539"/>
      <c r="E26" s="1539"/>
      <c r="F26" s="1539"/>
      <c r="G26" s="1539"/>
      <c r="H26" s="1539"/>
      <c r="I26" s="1539"/>
      <c r="J26" s="1539"/>
      <c r="K26" s="1539"/>
      <c r="L26" s="1539"/>
      <c r="M26" s="1539"/>
    </row>
    <row r="27" spans="2:19" x14ac:dyDescent="0.25">
      <c r="C27" s="1540" t="s">
        <v>1765</v>
      </c>
      <c r="D27" s="1540"/>
      <c r="E27" s="1540"/>
      <c r="F27" s="1540"/>
      <c r="G27" s="1540"/>
      <c r="H27" s="1540"/>
      <c r="I27" s="1540"/>
      <c r="J27" s="1540"/>
      <c r="K27" s="1540"/>
      <c r="L27" s="1540"/>
      <c r="M27" s="1540"/>
      <c r="N27" s="1540"/>
      <c r="O27" s="1540"/>
    </row>
    <row r="28" spans="2:19" x14ac:dyDescent="0.25">
      <c r="C28" s="1540" t="s">
        <v>1766</v>
      </c>
      <c r="D28" s="1540"/>
      <c r="E28" s="1540"/>
      <c r="F28" s="1540"/>
      <c r="G28" s="1540"/>
      <c r="H28" s="1540"/>
      <c r="I28" s="1540"/>
      <c r="J28" s="1540"/>
      <c r="K28" s="1540"/>
      <c r="L28" s="1540"/>
      <c r="M28" s="1540"/>
      <c r="N28" s="1540"/>
      <c r="O28" s="1540"/>
    </row>
    <row r="31" spans="2:19" x14ac:dyDescent="0.25">
      <c r="C31" s="347" t="s">
        <v>743</v>
      </c>
    </row>
    <row r="33" spans="2:13" x14ac:dyDescent="0.25">
      <c r="B33" s="1355" t="s">
        <v>343</v>
      </c>
      <c r="C33" s="1358" t="s">
        <v>37</v>
      </c>
      <c r="D33" s="1537" t="s">
        <v>144</v>
      </c>
      <c r="E33" s="332" t="s">
        <v>519</v>
      </c>
      <c r="F33" s="331" t="s">
        <v>520</v>
      </c>
    </row>
    <row r="34" spans="2:13" ht="28" x14ac:dyDescent="0.25">
      <c r="B34" s="1356"/>
      <c r="C34" s="1358"/>
      <c r="D34" s="1538"/>
      <c r="E34" s="331" t="s">
        <v>79</v>
      </c>
      <c r="F34" s="331" t="s">
        <v>79</v>
      </c>
    </row>
    <row r="35" spans="2:13" x14ac:dyDescent="0.25">
      <c r="B35" s="101">
        <v>1</v>
      </c>
      <c r="C35" s="104" t="s">
        <v>749</v>
      </c>
      <c r="D35" s="105" t="s">
        <v>98</v>
      </c>
      <c r="E35" s="121"/>
      <c r="F35" s="121"/>
    </row>
    <row r="36" spans="2:13" x14ac:dyDescent="0.25">
      <c r="B36" s="105">
        <f>B35+1</f>
        <v>2</v>
      </c>
      <c r="C36" s="104" t="s">
        <v>744</v>
      </c>
      <c r="D36" s="105" t="s">
        <v>98</v>
      </c>
      <c r="E36" s="121"/>
      <c r="F36" s="121"/>
    </row>
    <row r="37" spans="2:13" x14ac:dyDescent="0.25">
      <c r="B37" s="105"/>
      <c r="C37" s="104"/>
      <c r="D37" s="104"/>
      <c r="E37" s="121"/>
      <c r="F37" s="121"/>
    </row>
    <row r="38" spans="2:13" x14ac:dyDescent="0.3">
      <c r="B38" s="105">
        <v>3</v>
      </c>
      <c r="C38" s="28" t="s">
        <v>750</v>
      </c>
      <c r="D38" s="348" t="s">
        <v>745</v>
      </c>
      <c r="E38" s="121"/>
      <c r="F38" s="121"/>
    </row>
    <row r="39" spans="2:13" x14ac:dyDescent="0.25">
      <c r="B39" s="105">
        <f t="shared" ref="B39" si="7">B38+1</f>
        <v>4</v>
      </c>
      <c r="C39" s="104" t="s">
        <v>746</v>
      </c>
      <c r="D39" s="105" t="s">
        <v>98</v>
      </c>
      <c r="E39" s="121"/>
      <c r="F39" s="121"/>
    </row>
    <row r="40" spans="2:13" x14ac:dyDescent="0.25">
      <c r="B40" s="105"/>
      <c r="C40" s="104"/>
      <c r="D40" s="104"/>
      <c r="E40" s="121"/>
      <c r="F40" s="121"/>
    </row>
    <row r="41" spans="2:13" x14ac:dyDescent="0.25">
      <c r="B41" s="105">
        <v>5</v>
      </c>
      <c r="C41" s="104" t="s">
        <v>751</v>
      </c>
      <c r="D41" s="105" t="s">
        <v>98</v>
      </c>
      <c r="E41" s="1101"/>
      <c r="F41" s="121"/>
    </row>
    <row r="42" spans="2:13" x14ac:dyDescent="0.25">
      <c r="B42" s="105"/>
      <c r="C42" s="104"/>
      <c r="D42" s="104"/>
      <c r="E42" s="121"/>
      <c r="F42" s="121"/>
    </row>
    <row r="43" spans="2:13" x14ac:dyDescent="0.25">
      <c r="B43" s="105"/>
      <c r="C43" s="106" t="s">
        <v>748</v>
      </c>
      <c r="D43" s="104"/>
      <c r="E43" s="121"/>
      <c r="F43" s="121"/>
    </row>
    <row r="44" spans="2:13" x14ac:dyDescent="0.25">
      <c r="B44" s="105">
        <v>6</v>
      </c>
      <c r="C44" s="104" t="s">
        <v>617</v>
      </c>
      <c r="D44" s="105" t="s">
        <v>447</v>
      </c>
      <c r="E44" s="121"/>
      <c r="F44" s="121"/>
    </row>
    <row r="45" spans="2:13" x14ac:dyDescent="0.25">
      <c r="B45" s="105">
        <v>7</v>
      </c>
      <c r="C45" s="104" t="s">
        <v>618</v>
      </c>
      <c r="D45" s="105" t="s">
        <v>447</v>
      </c>
      <c r="E45" s="121"/>
      <c r="F45" s="121"/>
    </row>
    <row r="46" spans="2:13" x14ac:dyDescent="0.25">
      <c r="B46" s="120">
        <v>8</v>
      </c>
      <c r="C46" s="106" t="s">
        <v>747</v>
      </c>
      <c r="D46" s="106"/>
      <c r="E46" s="121"/>
      <c r="F46" s="121"/>
    </row>
    <row r="48" spans="2:13" x14ac:dyDescent="0.25">
      <c r="C48" s="1535"/>
      <c r="D48" s="1535"/>
      <c r="E48" s="1535"/>
      <c r="F48" s="1535"/>
      <c r="G48" s="1535"/>
      <c r="H48" s="1535"/>
      <c r="I48" s="1535"/>
      <c r="J48" s="1535"/>
      <c r="K48" s="1535"/>
      <c r="L48" s="1535"/>
      <c r="M48" s="1535"/>
    </row>
    <row r="49" spans="2:13" x14ac:dyDescent="0.25">
      <c r="C49" s="361"/>
      <c r="D49" s="361"/>
      <c r="E49" s="361"/>
      <c r="F49" s="361"/>
      <c r="G49" s="361"/>
      <c r="H49" s="361"/>
      <c r="I49" s="361"/>
      <c r="J49" s="361"/>
      <c r="L49" s="361"/>
      <c r="M49" s="361"/>
    </row>
    <row r="51" spans="2:13" x14ac:dyDescent="0.25">
      <c r="B51" s="1355" t="s">
        <v>346</v>
      </c>
      <c r="C51" s="1355" t="s">
        <v>37</v>
      </c>
      <c r="D51" s="607" t="s">
        <v>913</v>
      </c>
      <c r="E51" s="607" t="s">
        <v>914</v>
      </c>
      <c r="F51" s="594" t="s">
        <v>918</v>
      </c>
      <c r="G51" s="594" t="s">
        <v>915</v>
      </c>
      <c r="H51" s="594" t="s">
        <v>917</v>
      </c>
      <c r="I51" s="599" t="s">
        <v>27</v>
      </c>
    </row>
    <row r="52" spans="2:13" x14ac:dyDescent="0.25">
      <c r="B52" s="1356"/>
      <c r="C52" s="1356"/>
      <c r="D52" s="596" t="s">
        <v>916</v>
      </c>
      <c r="E52" s="596" t="s">
        <v>916</v>
      </c>
      <c r="F52" s="596" t="s">
        <v>916</v>
      </c>
      <c r="G52" s="596" t="s">
        <v>916</v>
      </c>
      <c r="H52" s="596" t="s">
        <v>916</v>
      </c>
    </row>
    <row r="53" spans="2:13" x14ac:dyDescent="0.25">
      <c r="B53" s="1439"/>
      <c r="C53" s="1439"/>
      <c r="D53" s="335" t="s">
        <v>604</v>
      </c>
      <c r="E53" s="335" t="s">
        <v>606</v>
      </c>
      <c r="F53" s="596" t="s">
        <v>606</v>
      </c>
      <c r="G53" s="596" t="s">
        <v>606</v>
      </c>
      <c r="H53" s="596" t="s">
        <v>606</v>
      </c>
    </row>
    <row r="54" spans="2:13" x14ac:dyDescent="0.25">
      <c r="B54" s="105">
        <v>1</v>
      </c>
      <c r="C54" s="104" t="s">
        <v>615</v>
      </c>
      <c r="D54" s="352">
        <f>K15</f>
        <v>47.197669984573054</v>
      </c>
      <c r="E54" s="352">
        <f>D58</f>
        <v>57.038669984573048</v>
      </c>
      <c r="F54" s="352">
        <f t="shared" ref="F54:H54" si="8">E58</f>
        <v>66.832169984573042</v>
      </c>
      <c r="G54" s="352">
        <f t="shared" si="8"/>
        <v>78.457169984573042</v>
      </c>
      <c r="H54" s="352">
        <f t="shared" si="8"/>
        <v>89.657169984573045</v>
      </c>
      <c r="I54" s="370"/>
    </row>
    <row r="55" spans="2:13" x14ac:dyDescent="0.25">
      <c r="B55" s="105">
        <f>B54+1</f>
        <v>2</v>
      </c>
      <c r="C55" s="104" t="s">
        <v>560</v>
      </c>
      <c r="D55" s="352"/>
      <c r="E55" s="352"/>
      <c r="F55" s="352"/>
      <c r="G55" s="352"/>
      <c r="H55" s="352"/>
      <c r="I55" s="370"/>
    </row>
    <row r="56" spans="2:13" x14ac:dyDescent="0.25">
      <c r="B56" s="105">
        <f t="shared" ref="B56:B65" si="9">B55+1</f>
        <v>3</v>
      </c>
      <c r="C56" s="104" t="s">
        <v>616</v>
      </c>
      <c r="D56" s="352">
        <f>'F4'!O14*30%</f>
        <v>9.8409999999999975</v>
      </c>
      <c r="E56" s="352">
        <f>'F4'!P14*30%</f>
        <v>9.7934999999999999</v>
      </c>
      <c r="F56" s="352">
        <f>'F4'!Q14*30%</f>
        <v>11.625</v>
      </c>
      <c r="G56" s="352">
        <f>'F4'!R14*30%</f>
        <v>11.199999999999998</v>
      </c>
      <c r="H56" s="352">
        <f>'F4'!S14*30%</f>
        <v>16.628999999999998</v>
      </c>
      <c r="I56" s="370"/>
    </row>
    <row r="57" spans="2:13" x14ac:dyDescent="0.3">
      <c r="B57" s="286">
        <f t="shared" si="9"/>
        <v>4</v>
      </c>
      <c r="C57" s="28" t="s">
        <v>38</v>
      </c>
      <c r="D57" s="614">
        <f>'F5'!U31*D54/'F5'!S31</f>
        <v>0</v>
      </c>
      <c r="E57" s="614">
        <f>'F5'!F57*E54/'F5'!D57</f>
        <v>0</v>
      </c>
      <c r="F57" s="614">
        <f>'F5'!K57*F54/'F5'!I57</f>
        <v>0</v>
      </c>
      <c r="G57" s="614">
        <f>'F5'!P57*G54/'F5'!N57</f>
        <v>0</v>
      </c>
      <c r="H57" s="614">
        <f>'F5'!U57*H54/'F5'!S57</f>
        <v>0</v>
      </c>
      <c r="I57" s="370"/>
    </row>
    <row r="58" spans="2:13" x14ac:dyDescent="0.25">
      <c r="B58" s="105">
        <f t="shared" si="9"/>
        <v>5</v>
      </c>
      <c r="C58" s="104" t="s">
        <v>39</v>
      </c>
      <c r="D58" s="352">
        <f>D54+D56-D57</f>
        <v>57.038669984573048</v>
      </c>
      <c r="E58" s="352">
        <f>E54+E56-E57</f>
        <v>66.832169984573042</v>
      </c>
      <c r="F58" s="352">
        <f t="shared" ref="F58:H58" si="10">F54+F56-F57</f>
        <v>78.457169984573042</v>
      </c>
      <c r="G58" s="352">
        <f t="shared" si="10"/>
        <v>89.657169984573045</v>
      </c>
      <c r="H58" s="352">
        <f t="shared" si="10"/>
        <v>106.28616998457304</v>
      </c>
      <c r="I58" s="370"/>
    </row>
    <row r="59" spans="2:13" x14ac:dyDescent="0.25">
      <c r="B59" s="105"/>
      <c r="C59" s="104"/>
      <c r="D59" s="352"/>
      <c r="E59" s="352"/>
      <c r="F59" s="352"/>
      <c r="G59" s="352"/>
      <c r="H59" s="352"/>
      <c r="I59" s="370"/>
    </row>
    <row r="60" spans="2:13" x14ac:dyDescent="0.25">
      <c r="B60" s="105"/>
      <c r="C60" s="106" t="s">
        <v>410</v>
      </c>
      <c r="D60" s="352"/>
      <c r="E60" s="352"/>
      <c r="F60" s="352"/>
      <c r="G60" s="352"/>
      <c r="H60" s="352"/>
      <c r="I60" s="370"/>
    </row>
    <row r="61" spans="2:13" x14ac:dyDescent="0.25">
      <c r="B61" s="105">
        <v>6</v>
      </c>
      <c r="C61" s="104" t="s">
        <v>563</v>
      </c>
      <c r="D61" s="372">
        <v>0.14000000000000001</v>
      </c>
      <c r="E61" s="372">
        <v>0.14000000000000001</v>
      </c>
      <c r="F61" s="372">
        <v>0.14000000000000001</v>
      </c>
      <c r="G61" s="372">
        <v>0.14000000000000001</v>
      </c>
      <c r="H61" s="372">
        <v>0.14000000000000001</v>
      </c>
      <c r="I61" s="370"/>
    </row>
    <row r="62" spans="2:13" x14ac:dyDescent="0.25">
      <c r="B62" s="105">
        <v>7</v>
      </c>
      <c r="C62" s="104" t="s">
        <v>597</v>
      </c>
      <c r="D62" s="372">
        <v>0.15500000000000003</v>
      </c>
      <c r="E62" s="372">
        <v>0.15500000000000003</v>
      </c>
      <c r="F62" s="372">
        <v>0.15500000000000003</v>
      </c>
      <c r="G62" s="372">
        <v>0.15500000000000003</v>
      </c>
      <c r="H62" s="372">
        <v>0.15500000000000003</v>
      </c>
      <c r="I62" s="370"/>
    </row>
    <row r="63" spans="2:13" x14ac:dyDescent="0.25">
      <c r="B63" s="105">
        <v>8</v>
      </c>
      <c r="C63" s="104" t="s">
        <v>564</v>
      </c>
      <c r="D63" s="352">
        <f>D54*D62</f>
        <v>7.3156388476088248</v>
      </c>
      <c r="E63" s="352">
        <f>E54*E62</f>
        <v>8.8409938476088232</v>
      </c>
      <c r="F63" s="352">
        <f t="shared" ref="F63:H63" si="11">F54*F62</f>
        <v>10.358986347608823</v>
      </c>
      <c r="G63" s="352">
        <f t="shared" si="11"/>
        <v>12.160861347608824</v>
      </c>
      <c r="H63" s="352">
        <f t="shared" si="11"/>
        <v>13.896861347608825</v>
      </c>
      <c r="I63" s="370"/>
    </row>
    <row r="64" spans="2:13" x14ac:dyDescent="0.25">
      <c r="B64" s="105">
        <f t="shared" si="9"/>
        <v>9</v>
      </c>
      <c r="C64" s="104" t="s">
        <v>565</v>
      </c>
      <c r="D64" s="352">
        <f>(D56-D57)*D62/2</f>
        <v>0.7626774999999999</v>
      </c>
      <c r="E64" s="352">
        <f>(E56-E57)*E62/2</f>
        <v>0.75899625000000015</v>
      </c>
      <c r="F64" s="352">
        <f t="shared" ref="F64:H64" si="12">(F56-F57)*F62/2</f>
        <v>0.90093750000000017</v>
      </c>
      <c r="G64" s="352">
        <f t="shared" si="12"/>
        <v>0.86799999999999999</v>
      </c>
      <c r="H64" s="352">
        <f t="shared" si="12"/>
        <v>1.2887475000000002</v>
      </c>
      <c r="I64" s="370"/>
    </row>
    <row r="65" spans="2:9" x14ac:dyDescent="0.25">
      <c r="B65" s="120">
        <f t="shared" si="9"/>
        <v>10</v>
      </c>
      <c r="C65" s="106" t="s">
        <v>411</v>
      </c>
      <c r="D65" s="369">
        <f>SUM(D63:D64)</f>
        <v>8.0783163476088244</v>
      </c>
      <c r="E65" s="369">
        <f>SUM(E63:E64)</f>
        <v>9.5999900976088242</v>
      </c>
      <c r="F65" s="369">
        <f t="shared" ref="F65:H65" si="13">SUM(F63:F64)</f>
        <v>11.259923847608823</v>
      </c>
      <c r="G65" s="369">
        <f t="shared" si="13"/>
        <v>13.028861347608824</v>
      </c>
      <c r="H65" s="369">
        <f t="shared" si="13"/>
        <v>15.185608847608824</v>
      </c>
      <c r="I65" s="370"/>
    </row>
  </sheetData>
  <mergeCells count="16">
    <mergeCell ref="B51:B53"/>
    <mergeCell ref="C51:C53"/>
    <mergeCell ref="B2:M2"/>
    <mergeCell ref="C48:M48"/>
    <mergeCell ref="B5:M5"/>
    <mergeCell ref="B33:B34"/>
    <mergeCell ref="C33:C34"/>
    <mergeCell ref="D33:D34"/>
    <mergeCell ref="C26:M26"/>
    <mergeCell ref="B8:B10"/>
    <mergeCell ref="C8:C10"/>
    <mergeCell ref="D8:F8"/>
    <mergeCell ref="G8:I8"/>
    <mergeCell ref="J8:L8"/>
    <mergeCell ref="C27:O27"/>
    <mergeCell ref="C28:O28"/>
  </mergeCells>
  <pageMargins left="1.02" right="0.25" top="1" bottom="1" header="0.25" footer="0.25"/>
  <pageSetup paperSize="9" scale="38" orientation="landscape" r:id="rId1"/>
  <headerFooter alignWithMargins="0">
    <oddHeader>&amp;F</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47"/>
  <sheetViews>
    <sheetView showGridLines="0" view="pageBreakPreview" topLeftCell="A6" zoomScale="60" zoomScaleNormal="75" workbookViewId="0">
      <selection activeCell="I61" sqref="I61"/>
    </sheetView>
  </sheetViews>
  <sheetFormatPr defaultColWidth="9.36328125" defaultRowHeight="14" x14ac:dyDescent="0.3"/>
  <cols>
    <col min="1" max="1" width="4.36328125" style="5" customWidth="1"/>
    <col min="2" max="2" width="30.453125" style="5" customWidth="1"/>
    <col min="3" max="15" width="10.6328125" style="5" customWidth="1"/>
    <col min="16" max="16384" width="9.36328125" style="5"/>
  </cols>
  <sheetData>
    <row r="1" spans="2:15" x14ac:dyDescent="0.3">
      <c r="B1" s="68"/>
    </row>
    <row r="2" spans="2:15" x14ac:dyDescent="0.3">
      <c r="B2" s="1352" t="str">
        <f>Index!B2</f>
        <v xml:space="preserve">      Maharashtra State Power Generation Company Ltd.</v>
      </c>
      <c r="C2" s="1353"/>
      <c r="D2" s="1353"/>
      <c r="E2" s="1353"/>
      <c r="F2" s="1353"/>
      <c r="G2" s="1353"/>
      <c r="H2" s="1353"/>
      <c r="I2" s="1353"/>
      <c r="J2" s="1353"/>
      <c r="K2" s="1353"/>
      <c r="L2" s="1353"/>
      <c r="M2" s="1353"/>
      <c r="N2" s="1353"/>
      <c r="O2" s="1353"/>
    </row>
    <row r="3" spans="2:15" x14ac:dyDescent="0.3">
      <c r="B3" s="1352" t="str">
        <f>Index!B3</f>
        <v>MYT Petition Formats for Koyna</v>
      </c>
      <c r="C3" s="1353"/>
      <c r="D3" s="1353"/>
      <c r="E3" s="1353"/>
      <c r="F3" s="1353"/>
      <c r="G3" s="1353"/>
      <c r="H3" s="1353"/>
      <c r="I3" s="1353"/>
      <c r="J3" s="1353"/>
      <c r="K3" s="1353"/>
      <c r="L3" s="1353"/>
      <c r="M3" s="1353"/>
      <c r="N3" s="1353"/>
      <c r="O3" s="1353"/>
    </row>
    <row r="4" spans="2:15" x14ac:dyDescent="0.3">
      <c r="B4" s="1541" t="s">
        <v>276</v>
      </c>
      <c r="C4" s="1542"/>
      <c r="D4" s="1542"/>
      <c r="E4" s="1542"/>
      <c r="F4" s="1542"/>
      <c r="G4" s="1542"/>
      <c r="H4" s="1542"/>
      <c r="I4" s="1542"/>
      <c r="J4" s="1542"/>
      <c r="K4" s="1542"/>
      <c r="L4" s="1542"/>
      <c r="M4" s="1542"/>
      <c r="N4" s="1542"/>
      <c r="O4" s="1542"/>
    </row>
    <row r="5" spans="2:15" x14ac:dyDescent="0.3">
      <c r="B5" s="16"/>
      <c r="C5" s="18"/>
      <c r="D5" s="18"/>
      <c r="E5" s="18"/>
      <c r="F5" s="18"/>
      <c r="G5" s="18"/>
      <c r="H5" s="18"/>
      <c r="I5" s="69"/>
    </row>
    <row r="6" spans="2:15" x14ac:dyDescent="0.3">
      <c r="B6" s="265"/>
      <c r="E6" s="271"/>
      <c r="F6" s="272"/>
      <c r="G6" s="271"/>
      <c r="H6" s="271"/>
    </row>
    <row r="7" spans="2:15" x14ac:dyDescent="0.3">
      <c r="B7" s="52" t="s">
        <v>752</v>
      </c>
      <c r="C7" s="18"/>
      <c r="D7" s="18"/>
      <c r="E7" s="18"/>
      <c r="F7" s="18"/>
      <c r="G7" s="18"/>
      <c r="H7" s="18"/>
      <c r="I7" s="69"/>
    </row>
    <row r="8" spans="2:15" x14ac:dyDescent="0.3">
      <c r="B8" s="52" t="s">
        <v>28</v>
      </c>
      <c r="C8" s="60"/>
      <c r="D8" s="60"/>
      <c r="O8" s="60" t="s">
        <v>277</v>
      </c>
    </row>
    <row r="9" spans="2:15" s="6" customFormat="1" ht="15" customHeight="1" x14ac:dyDescent="0.3">
      <c r="B9" s="107" t="s">
        <v>278</v>
      </c>
      <c r="C9" s="87" t="s">
        <v>279</v>
      </c>
      <c r="D9" s="87" t="s">
        <v>280</v>
      </c>
      <c r="E9" s="108" t="s">
        <v>281</v>
      </c>
      <c r="F9" s="108" t="s">
        <v>282</v>
      </c>
      <c r="G9" s="108" t="s">
        <v>283</v>
      </c>
      <c r="H9" s="108" t="s">
        <v>284</v>
      </c>
      <c r="I9" s="108" t="s">
        <v>285</v>
      </c>
      <c r="J9" s="108" t="s">
        <v>286</v>
      </c>
      <c r="K9" s="108" t="s">
        <v>287</v>
      </c>
      <c r="L9" s="108" t="s">
        <v>288</v>
      </c>
      <c r="M9" s="108" t="s">
        <v>289</v>
      </c>
      <c r="N9" s="108" t="s">
        <v>290</v>
      </c>
      <c r="O9" s="108" t="s">
        <v>271</v>
      </c>
    </row>
    <row r="10" spans="2:15" s="6" customFormat="1" x14ac:dyDescent="0.3">
      <c r="B10" s="153" t="s">
        <v>811</v>
      </c>
      <c r="C10" s="511">
        <f>'F9.1'!E18</f>
        <v>643.60825500000078</v>
      </c>
      <c r="D10" s="511">
        <f>'F9.1'!F18</f>
        <v>529.40978200000006</v>
      </c>
      <c r="E10" s="511">
        <f>'F9.1'!G18</f>
        <v>192.30472900000001</v>
      </c>
      <c r="F10" s="511">
        <f>'F9.1'!H18</f>
        <v>192.16287000000003</v>
      </c>
      <c r="G10" s="511">
        <f>'F9.1'!I18</f>
        <v>257.76031620000009</v>
      </c>
      <c r="H10" s="511">
        <f>'F9.1'!J18</f>
        <v>156.29077580000018</v>
      </c>
      <c r="I10" s="511">
        <f>'F9.1'!K18</f>
        <v>140.09963099999953</v>
      </c>
      <c r="J10" s="511">
        <f>'F9.1'!L18</f>
        <v>182.9318750000003</v>
      </c>
      <c r="K10" s="511">
        <f>'F9.1'!M18</f>
        <v>284.93715540000022</v>
      </c>
      <c r="L10" s="511">
        <f>'F9.1'!N18</f>
        <v>264.06840760000011</v>
      </c>
      <c r="M10" s="511">
        <f>'F9.1'!O18</f>
        <v>339.98173299999934</v>
      </c>
      <c r="N10" s="511">
        <f>'F9.1'!P18</f>
        <v>266.56825300000003</v>
      </c>
      <c r="O10" s="363">
        <f>SUM(C10:N10)</f>
        <v>3450.1237830000005</v>
      </c>
    </row>
    <row r="11" spans="2:15" s="6" customFormat="1" x14ac:dyDescent="0.3">
      <c r="B11" s="109"/>
      <c r="C11" s="363"/>
      <c r="D11" s="363"/>
      <c r="E11" s="363"/>
      <c r="F11" s="363"/>
      <c r="G11" s="363"/>
      <c r="H11" s="363"/>
      <c r="I11" s="363"/>
      <c r="J11" s="363"/>
      <c r="K11" s="363"/>
      <c r="L11" s="363"/>
      <c r="M11" s="363"/>
      <c r="N11" s="363"/>
      <c r="O11" s="363">
        <f>SUM(C11:N11)</f>
        <v>0</v>
      </c>
    </row>
    <row r="12" spans="2:15" s="1" customFormat="1" x14ac:dyDescent="0.3">
      <c r="B12" s="70" t="s">
        <v>271</v>
      </c>
      <c r="C12" s="393">
        <f>SUM(C10:C11)</f>
        <v>643.60825500000078</v>
      </c>
      <c r="D12" s="393">
        <f t="shared" ref="D12" si="0">SUM(D10:D11)</f>
        <v>529.40978200000006</v>
      </c>
      <c r="E12" s="393">
        <f t="shared" ref="E12" si="1">SUM(E10:E11)</f>
        <v>192.30472900000001</v>
      </c>
      <c r="F12" s="393">
        <f t="shared" ref="F12" si="2">SUM(F10:F11)</f>
        <v>192.16287000000003</v>
      </c>
      <c r="G12" s="393">
        <f t="shared" ref="G12" si="3">SUM(G10:G11)</f>
        <v>257.76031620000009</v>
      </c>
      <c r="H12" s="393">
        <f t="shared" ref="H12" si="4">SUM(H10:H11)</f>
        <v>156.29077580000018</v>
      </c>
      <c r="I12" s="393">
        <f t="shared" ref="I12" si="5">SUM(I10:I11)</f>
        <v>140.09963099999953</v>
      </c>
      <c r="J12" s="393">
        <f t="shared" ref="J12" si="6">SUM(J10:J11)</f>
        <v>182.9318750000003</v>
      </c>
      <c r="K12" s="393">
        <f t="shared" ref="K12" si="7">SUM(K10:K11)</f>
        <v>284.93715540000022</v>
      </c>
      <c r="L12" s="393">
        <f t="shared" ref="L12" si="8">SUM(L10:L11)</f>
        <v>264.06840760000011</v>
      </c>
      <c r="M12" s="393">
        <f t="shared" ref="M12" si="9">SUM(M10:M11)</f>
        <v>339.98173299999934</v>
      </c>
      <c r="N12" s="393">
        <f t="shared" ref="N12" si="10">SUM(N10:N11)</f>
        <v>266.56825300000003</v>
      </c>
      <c r="O12" s="393">
        <f t="shared" ref="O12" si="11">SUM(O10:O11)</f>
        <v>3450.1237830000005</v>
      </c>
    </row>
    <row r="13" spans="2:15" s="1" customFormat="1" ht="16" x14ac:dyDescent="0.3">
      <c r="B13" s="52"/>
      <c r="C13" s="18"/>
      <c r="D13" s="18"/>
      <c r="E13" s="18"/>
      <c r="F13" s="18"/>
      <c r="G13" s="18"/>
      <c r="H13" s="18"/>
      <c r="I13" s="43"/>
      <c r="J13" s="66"/>
    </row>
    <row r="14" spans="2:15" x14ac:dyDescent="0.3">
      <c r="B14" s="52" t="s">
        <v>938</v>
      </c>
      <c r="C14" s="18"/>
      <c r="D14" s="18"/>
      <c r="E14" s="18"/>
      <c r="F14" s="18"/>
      <c r="G14" s="18"/>
      <c r="H14" s="18"/>
      <c r="I14" s="69"/>
    </row>
    <row r="15" spans="2:15" x14ac:dyDescent="0.3">
      <c r="B15" s="52" t="s">
        <v>28</v>
      </c>
      <c r="C15" s="60"/>
      <c r="D15" s="60"/>
      <c r="O15" s="60" t="s">
        <v>277</v>
      </c>
    </row>
    <row r="16" spans="2:15" s="6" customFormat="1" ht="15" customHeight="1" x14ac:dyDescent="0.3">
      <c r="B16" s="107" t="s">
        <v>278</v>
      </c>
      <c r="C16" s="339" t="s">
        <v>279</v>
      </c>
      <c r="D16" s="339" t="s">
        <v>280</v>
      </c>
      <c r="E16" s="108" t="s">
        <v>281</v>
      </c>
      <c r="F16" s="108" t="s">
        <v>282</v>
      </c>
      <c r="G16" s="108" t="s">
        <v>283</v>
      </c>
      <c r="H16" s="108" t="s">
        <v>284</v>
      </c>
      <c r="I16" s="108" t="s">
        <v>285</v>
      </c>
      <c r="J16" s="108" t="s">
        <v>286</v>
      </c>
      <c r="K16" s="108" t="s">
        <v>287</v>
      </c>
      <c r="L16" s="108" t="s">
        <v>288</v>
      </c>
      <c r="M16" s="108" t="s">
        <v>289</v>
      </c>
      <c r="N16" s="108" t="s">
        <v>290</v>
      </c>
      <c r="O16" s="108" t="s">
        <v>271</v>
      </c>
    </row>
    <row r="17" spans="1:17" s="6" customFormat="1" x14ac:dyDescent="0.3">
      <c r="B17" s="153" t="s">
        <v>811</v>
      </c>
      <c r="C17" s="511">
        <f>'F9.1'!E47</f>
        <v>441.95995800000003</v>
      </c>
      <c r="D17" s="511">
        <f>'F9.1'!F47</f>
        <v>624.40538700000002</v>
      </c>
      <c r="E17" s="511">
        <f>'F9.1'!G47</f>
        <v>209.87537199999997</v>
      </c>
      <c r="F17" s="511">
        <f>'F9.1'!H47</f>
        <v>103.40731100000006</v>
      </c>
      <c r="G17" s="511">
        <f>'F9.1'!I47</f>
        <v>373.45861599999949</v>
      </c>
      <c r="H17" s="511">
        <f>'F9.1'!J47</f>
        <v>200.33098999999996</v>
      </c>
      <c r="I17" s="511">
        <f>'F9.1'!K47</f>
        <v>324.98835100000002</v>
      </c>
      <c r="J17" s="511">
        <f>'F9.1'!L47</f>
        <v>107.57762999999942</v>
      </c>
      <c r="K17" s="511">
        <f>'F9.1'!M47</f>
        <v>83.415832000000009</v>
      </c>
      <c r="L17" s="511">
        <f>'F9.1'!N47</f>
        <v>200.75641899999999</v>
      </c>
      <c r="M17" s="511">
        <f>'F9.1'!O47</f>
        <v>104.18899099999953</v>
      </c>
      <c r="N17" s="511">
        <f>'F9.1'!P47</f>
        <v>155.28871500000037</v>
      </c>
      <c r="O17" s="363">
        <f>SUM(C17:N17)</f>
        <v>2929.6535719999993</v>
      </c>
    </row>
    <row r="18" spans="1:17" s="6" customFormat="1" x14ac:dyDescent="0.3">
      <c r="B18" s="109"/>
      <c r="C18" s="363"/>
      <c r="D18" s="363"/>
      <c r="E18" s="363"/>
      <c r="F18" s="363"/>
      <c r="G18" s="363"/>
      <c r="H18" s="363"/>
      <c r="I18" s="363"/>
      <c r="J18" s="363"/>
      <c r="K18" s="363"/>
      <c r="L18" s="363"/>
      <c r="M18" s="363"/>
      <c r="N18" s="363"/>
      <c r="O18" s="363">
        <f>SUM(C18:N18)</f>
        <v>0</v>
      </c>
    </row>
    <row r="19" spans="1:17" s="1" customFormat="1" x14ac:dyDescent="0.3">
      <c r="B19" s="70" t="s">
        <v>271</v>
      </c>
      <c r="C19" s="393">
        <f>SUM(C17:C18)</f>
        <v>441.95995800000003</v>
      </c>
      <c r="D19" s="393">
        <f t="shared" ref="D19" si="12">SUM(D17:D18)</f>
        <v>624.40538700000002</v>
      </c>
      <c r="E19" s="393">
        <f t="shared" ref="E19" si="13">SUM(E17:E18)</f>
        <v>209.87537199999997</v>
      </c>
      <c r="F19" s="393">
        <f t="shared" ref="F19" si="14">SUM(F17:F18)</f>
        <v>103.40731100000006</v>
      </c>
      <c r="G19" s="393">
        <f t="shared" ref="G19" si="15">SUM(G17:G18)</f>
        <v>373.45861599999949</v>
      </c>
      <c r="H19" s="393">
        <f t="shared" ref="H19" si="16">SUM(H17:H18)</f>
        <v>200.33098999999996</v>
      </c>
      <c r="I19" s="393">
        <f t="shared" ref="I19" si="17">SUM(I17:I18)</f>
        <v>324.98835100000002</v>
      </c>
      <c r="J19" s="393">
        <f t="shared" ref="J19" si="18">SUM(J17:J18)</f>
        <v>107.57762999999942</v>
      </c>
      <c r="K19" s="393">
        <f t="shared" ref="K19" si="19">SUM(K17:K18)</f>
        <v>83.415832000000009</v>
      </c>
      <c r="L19" s="393">
        <f t="shared" ref="L19" si="20">SUM(L17:L18)</f>
        <v>200.75641899999999</v>
      </c>
      <c r="M19" s="393">
        <f t="shared" ref="M19" si="21">SUM(M17:M18)</f>
        <v>104.18899099999953</v>
      </c>
      <c r="N19" s="393">
        <f t="shared" ref="N19" si="22">SUM(N17:N18)</f>
        <v>155.28871500000037</v>
      </c>
      <c r="O19" s="393">
        <f t="shared" ref="O19" si="23">SUM(O17:O18)</f>
        <v>2929.6535719999993</v>
      </c>
    </row>
    <row r="20" spans="1:17" s="1" customFormat="1" ht="16" x14ac:dyDescent="0.3">
      <c r="B20" s="52"/>
      <c r="C20" s="18"/>
      <c r="D20" s="18"/>
      <c r="E20" s="18"/>
      <c r="F20" s="18"/>
      <c r="G20" s="18"/>
      <c r="H20" s="18"/>
      <c r="I20" s="43"/>
      <c r="J20" s="66"/>
    </row>
    <row r="21" spans="1:17" s="1" customFormat="1" ht="16" x14ac:dyDescent="0.3">
      <c r="B21" s="52" t="s">
        <v>939</v>
      </c>
      <c r="C21" s="18"/>
      <c r="D21" s="18"/>
      <c r="E21" s="18"/>
      <c r="F21" s="18"/>
      <c r="G21" s="18"/>
      <c r="H21" s="18"/>
      <c r="I21" s="18"/>
      <c r="J21" s="18"/>
      <c r="K21" s="18"/>
      <c r="L21" s="18"/>
      <c r="M21" s="18"/>
      <c r="N21" s="18"/>
      <c r="O21" s="69"/>
      <c r="P21" s="43"/>
      <c r="Q21" s="66"/>
    </row>
    <row r="22" spans="1:17" s="1" customFormat="1" ht="16" x14ac:dyDescent="0.3">
      <c r="A22" s="1" t="s">
        <v>291</v>
      </c>
      <c r="B22" s="52" t="s">
        <v>12</v>
      </c>
      <c r="C22" s="60"/>
      <c r="D22" s="60"/>
      <c r="E22" s="5"/>
      <c r="F22" s="5"/>
      <c r="G22" s="5"/>
      <c r="H22" s="5"/>
      <c r="I22" s="5"/>
      <c r="J22" s="5"/>
      <c r="K22" s="5"/>
      <c r="L22" s="5"/>
      <c r="M22" s="5"/>
      <c r="N22" s="5"/>
      <c r="O22" s="60" t="s">
        <v>277</v>
      </c>
      <c r="P22" s="43"/>
    </row>
    <row r="23" spans="1:17" s="1" customFormat="1" ht="18.75" customHeight="1" x14ac:dyDescent="0.3">
      <c r="B23" s="1404" t="s">
        <v>278</v>
      </c>
      <c r="C23" s="1543" t="s">
        <v>292</v>
      </c>
      <c r="D23" s="1543"/>
      <c r="E23" s="1543"/>
      <c r="F23" s="1543"/>
      <c r="G23" s="1543"/>
      <c r="H23" s="1543"/>
      <c r="I23" s="1543"/>
      <c r="J23" s="1543"/>
      <c r="K23" s="1406" t="s">
        <v>12</v>
      </c>
      <c r="L23" s="1406"/>
      <c r="M23" s="1406"/>
      <c r="N23" s="1406"/>
      <c r="O23" s="583" t="s">
        <v>293</v>
      </c>
      <c r="P23" s="43"/>
      <c r="Q23" s="43"/>
    </row>
    <row r="24" spans="1:17" s="34" customFormat="1" x14ac:dyDescent="0.3">
      <c r="B24" s="1404"/>
      <c r="C24" s="583" t="s">
        <v>279</v>
      </c>
      <c r="D24" s="583" t="s">
        <v>280</v>
      </c>
      <c r="E24" s="108" t="s">
        <v>281</v>
      </c>
      <c r="F24" s="108" t="s">
        <v>282</v>
      </c>
      <c r="G24" s="108" t="s">
        <v>283</v>
      </c>
      <c r="H24" s="108" t="s">
        <v>284</v>
      </c>
      <c r="I24" s="108" t="s">
        <v>285</v>
      </c>
      <c r="J24" s="108" t="s">
        <v>286</v>
      </c>
      <c r="K24" s="108" t="s">
        <v>287</v>
      </c>
      <c r="L24" s="108" t="s">
        <v>288</v>
      </c>
      <c r="M24" s="108" t="s">
        <v>289</v>
      </c>
      <c r="N24" s="108" t="s">
        <v>290</v>
      </c>
      <c r="O24" s="110"/>
    </row>
    <row r="25" spans="1:17" s="6" customFormat="1" x14ac:dyDescent="0.3">
      <c r="B25" s="153" t="s">
        <v>811</v>
      </c>
      <c r="C25" s="510">
        <f>'F2.5'!$N$19/183*30</f>
        <v>479.33320016393446</v>
      </c>
      <c r="D25" s="510">
        <f>'F2.5'!$N$19/183*31</f>
        <v>495.31097350273228</v>
      </c>
      <c r="E25" s="510">
        <f>'F2.5'!$N$19/183*30</f>
        <v>479.33320016393446</v>
      </c>
      <c r="F25" s="510">
        <f>'F2.5'!$N$19/183*31</f>
        <v>495.31097350273228</v>
      </c>
      <c r="G25" s="510">
        <f>'F2.5'!$N$19/183*31</f>
        <v>495.31097350273228</v>
      </c>
      <c r="H25" s="510">
        <f>'F2.5'!$N$19/183*30</f>
        <v>479.33320016393446</v>
      </c>
      <c r="I25" s="510">
        <v>213.20707694673388</v>
      </c>
      <c r="J25" s="510">
        <v>206.32942930329085</v>
      </c>
      <c r="K25" s="510">
        <v>213.20707694673388</v>
      </c>
      <c r="L25" s="510">
        <v>213.20707694673388</v>
      </c>
      <c r="M25" s="510">
        <v>192.5741340164048</v>
      </c>
      <c r="N25" s="510">
        <v>213.20707694673388</v>
      </c>
      <c r="O25" s="510">
        <f>SUM(C25:N25)</f>
        <v>4175.6643921066316</v>
      </c>
    </row>
    <row r="26" spans="1:17" s="6" customFormat="1" x14ac:dyDescent="0.3">
      <c r="B26" s="109"/>
      <c r="C26" s="511"/>
      <c r="D26" s="511"/>
      <c r="E26" s="511"/>
      <c r="F26" s="511"/>
      <c r="G26" s="511"/>
      <c r="H26" s="511"/>
      <c r="I26" s="511"/>
      <c r="J26" s="511"/>
      <c r="K26" s="511"/>
      <c r="L26" s="511"/>
      <c r="M26" s="511"/>
      <c r="N26" s="511"/>
      <c r="O26" s="511">
        <f>SUM(C26:N26)</f>
        <v>0</v>
      </c>
    </row>
    <row r="27" spans="1:17" s="1" customFormat="1" x14ac:dyDescent="0.3">
      <c r="B27" s="70" t="s">
        <v>271</v>
      </c>
      <c r="C27" s="482">
        <f t="shared" ref="C27:O27" si="24">SUM(C25:C26)</f>
        <v>479.33320016393446</v>
      </c>
      <c r="D27" s="482">
        <f t="shared" si="24"/>
        <v>495.31097350273228</v>
      </c>
      <c r="E27" s="482">
        <f t="shared" si="24"/>
        <v>479.33320016393446</v>
      </c>
      <c r="F27" s="482">
        <f t="shared" si="24"/>
        <v>495.31097350273228</v>
      </c>
      <c r="G27" s="482">
        <f t="shared" si="24"/>
        <v>495.31097350273228</v>
      </c>
      <c r="H27" s="482">
        <f t="shared" si="24"/>
        <v>479.33320016393446</v>
      </c>
      <c r="I27" s="482">
        <f t="shared" si="24"/>
        <v>213.20707694673388</v>
      </c>
      <c r="J27" s="482">
        <f t="shared" si="24"/>
        <v>206.32942930329085</v>
      </c>
      <c r="K27" s="482">
        <f t="shared" si="24"/>
        <v>213.20707694673388</v>
      </c>
      <c r="L27" s="482">
        <f t="shared" si="24"/>
        <v>213.20707694673388</v>
      </c>
      <c r="M27" s="482">
        <f t="shared" si="24"/>
        <v>192.5741340164048</v>
      </c>
      <c r="N27" s="482">
        <f t="shared" si="24"/>
        <v>213.20707694673388</v>
      </c>
      <c r="O27" s="482">
        <f t="shared" si="24"/>
        <v>4175.6643921066316</v>
      </c>
    </row>
    <row r="29" spans="1:17" s="1" customFormat="1" ht="16" x14ac:dyDescent="0.3">
      <c r="B29" s="52"/>
      <c r="C29" s="18"/>
      <c r="D29" s="18"/>
      <c r="E29" s="18"/>
      <c r="F29" s="18"/>
      <c r="G29" s="18"/>
      <c r="H29" s="18"/>
      <c r="I29" s="18"/>
      <c r="J29" s="18"/>
      <c r="K29" s="18"/>
      <c r="L29" s="18"/>
      <c r="M29" s="18"/>
      <c r="N29" s="18"/>
      <c r="O29" s="69"/>
      <c r="P29" s="43"/>
      <c r="Q29" s="66"/>
    </row>
    <row r="30" spans="1:17" x14ac:dyDescent="0.3">
      <c r="B30" s="52" t="s">
        <v>940</v>
      </c>
      <c r="C30" s="18"/>
      <c r="D30" s="18"/>
      <c r="E30" s="18"/>
      <c r="F30" s="18"/>
      <c r="G30" s="18"/>
      <c r="H30" s="18"/>
      <c r="I30" s="69"/>
    </row>
    <row r="31" spans="1:17" x14ac:dyDescent="0.3">
      <c r="B31" s="52" t="s">
        <v>21</v>
      </c>
      <c r="C31" s="60"/>
      <c r="D31" s="60"/>
      <c r="O31" s="60" t="s">
        <v>277</v>
      </c>
    </row>
    <row r="32" spans="1:17" x14ac:dyDescent="0.3">
      <c r="B32" s="107" t="s">
        <v>278</v>
      </c>
      <c r="C32" s="583" t="s">
        <v>279</v>
      </c>
      <c r="D32" s="583" t="s">
        <v>280</v>
      </c>
      <c r="E32" s="108" t="s">
        <v>281</v>
      </c>
      <c r="F32" s="108" t="s">
        <v>282</v>
      </c>
      <c r="G32" s="108" t="s">
        <v>283</v>
      </c>
      <c r="H32" s="108" t="s">
        <v>284</v>
      </c>
      <c r="I32" s="108" t="s">
        <v>285</v>
      </c>
      <c r="J32" s="108" t="s">
        <v>286</v>
      </c>
      <c r="K32" s="108" t="s">
        <v>287</v>
      </c>
      <c r="L32" s="108" t="s">
        <v>288</v>
      </c>
      <c r="M32" s="108" t="s">
        <v>289</v>
      </c>
      <c r="N32" s="108" t="s">
        <v>290</v>
      </c>
      <c r="O32" s="108" t="s">
        <v>271</v>
      </c>
    </row>
    <row r="33" spans="2:16" x14ac:dyDescent="0.3">
      <c r="B33" s="153" t="s">
        <v>811</v>
      </c>
      <c r="C33" s="618">
        <f ca="1">'F9.2'!$G$23*C25/$O$25</f>
        <v>362.51338804410545</v>
      </c>
      <c r="D33" s="510">
        <f ca="1">'F9.2'!$G$23*D25/$O$25</f>
        <v>374.59716764557561</v>
      </c>
      <c r="E33" s="510">
        <f ca="1">'F9.2'!$G$23*E25/$O$25</f>
        <v>362.51338804410545</v>
      </c>
      <c r="F33" s="510">
        <f ca="1">'F9.2'!$G$23*F25/$O$25</f>
        <v>374.59716764557561</v>
      </c>
      <c r="G33" s="510">
        <f ca="1">'F9.2'!$G$23*G25/$O$25</f>
        <v>374.59716764557561</v>
      </c>
      <c r="H33" s="510">
        <f ca="1">'F9.2'!$G$23*H25/$O$25</f>
        <v>362.51338804410545</v>
      </c>
      <c r="I33" s="510">
        <f ca="1">'F9.2'!$G$23*I25/$O$25</f>
        <v>161.24570505966844</v>
      </c>
      <c r="J33" s="510">
        <f ca="1">'F9.2'!$G$23*J25/$O$25</f>
        <v>156.04423070290494</v>
      </c>
      <c r="K33" s="510">
        <f ca="1">'F9.2'!$G$23*K25/$O$25</f>
        <v>161.24570505966844</v>
      </c>
      <c r="L33" s="510">
        <f ca="1">'F9.2'!$G$23*L25/$O$25</f>
        <v>161.24570505966844</v>
      </c>
      <c r="M33" s="510">
        <f ca="1">'F9.2'!$G$23*M25/$O$25</f>
        <v>145.64128198937794</v>
      </c>
      <c r="N33" s="510">
        <f ca="1">'F9.2'!$G$23*N25/$O$25</f>
        <v>161.24570505966844</v>
      </c>
      <c r="O33" s="510">
        <f ca="1">SUM(C33:N33)</f>
        <v>3158.0000000000005</v>
      </c>
    </row>
    <row r="34" spans="2:16" x14ac:dyDescent="0.3">
      <c r="B34" s="109"/>
      <c r="C34" s="511"/>
      <c r="D34" s="511"/>
      <c r="E34" s="511"/>
      <c r="F34" s="511"/>
      <c r="G34" s="511"/>
      <c r="H34" s="511"/>
      <c r="I34" s="511"/>
      <c r="J34" s="511"/>
      <c r="K34" s="511"/>
      <c r="L34" s="511"/>
      <c r="M34" s="511"/>
      <c r="N34" s="511"/>
      <c r="O34" s="511">
        <f>SUM(C34:N34)</f>
        <v>0</v>
      </c>
    </row>
    <row r="35" spans="2:16" x14ac:dyDescent="0.3">
      <c r="B35" s="70" t="s">
        <v>271</v>
      </c>
      <c r="C35" s="482">
        <f t="shared" ref="C35:O35" ca="1" si="25">SUM(C33:C34)</f>
        <v>362.51338804410545</v>
      </c>
      <c r="D35" s="482">
        <f t="shared" ca="1" si="25"/>
        <v>374.59716764557561</v>
      </c>
      <c r="E35" s="482">
        <f t="shared" ca="1" si="25"/>
        <v>362.51338804410545</v>
      </c>
      <c r="F35" s="482">
        <f t="shared" ca="1" si="25"/>
        <v>374.59716764557561</v>
      </c>
      <c r="G35" s="482">
        <f t="shared" ca="1" si="25"/>
        <v>374.59716764557561</v>
      </c>
      <c r="H35" s="482">
        <f t="shared" ca="1" si="25"/>
        <v>362.51338804410545</v>
      </c>
      <c r="I35" s="482">
        <f t="shared" ca="1" si="25"/>
        <v>161.24570505966844</v>
      </c>
      <c r="J35" s="482">
        <f t="shared" ca="1" si="25"/>
        <v>156.04423070290494</v>
      </c>
      <c r="K35" s="482">
        <f t="shared" ca="1" si="25"/>
        <v>161.24570505966844</v>
      </c>
      <c r="L35" s="482">
        <f t="shared" ca="1" si="25"/>
        <v>161.24570505966844</v>
      </c>
      <c r="M35" s="482">
        <f t="shared" ca="1" si="25"/>
        <v>145.64128198937794</v>
      </c>
      <c r="N35" s="482">
        <f t="shared" ca="1" si="25"/>
        <v>161.24570505966844</v>
      </c>
      <c r="O35" s="482">
        <f t="shared" ca="1" si="25"/>
        <v>3158.0000000000005</v>
      </c>
    </row>
    <row r="38" spans="2:16" x14ac:dyDescent="0.3">
      <c r="B38" s="52" t="s">
        <v>941</v>
      </c>
      <c r="C38" s="18"/>
      <c r="D38" s="18"/>
      <c r="E38" s="18"/>
      <c r="F38" s="18"/>
      <c r="G38" s="18"/>
      <c r="H38" s="18"/>
      <c r="I38" s="69"/>
    </row>
    <row r="39" spans="2:16" x14ac:dyDescent="0.3">
      <c r="B39" s="52" t="s">
        <v>942</v>
      </c>
      <c r="C39" s="60"/>
      <c r="D39" s="60"/>
      <c r="O39" s="60" t="s">
        <v>277</v>
      </c>
    </row>
    <row r="40" spans="2:16" x14ac:dyDescent="0.3">
      <c r="B40" s="107" t="s">
        <v>278</v>
      </c>
      <c r="C40" s="583" t="s">
        <v>279</v>
      </c>
      <c r="D40" s="583" t="s">
        <v>280</v>
      </c>
      <c r="E40" s="108" t="s">
        <v>281</v>
      </c>
      <c r="F40" s="108" t="s">
        <v>282</v>
      </c>
      <c r="G40" s="108" t="s">
        <v>283</v>
      </c>
      <c r="H40" s="108" t="s">
        <v>284</v>
      </c>
      <c r="I40" s="108" t="s">
        <v>285</v>
      </c>
      <c r="J40" s="108" t="s">
        <v>286</v>
      </c>
      <c r="K40" s="108" t="s">
        <v>287</v>
      </c>
      <c r="L40" s="108" t="s">
        <v>288</v>
      </c>
      <c r="M40" s="108" t="s">
        <v>289</v>
      </c>
      <c r="N40" s="108" t="s">
        <v>290</v>
      </c>
      <c r="O40" s="108" t="s">
        <v>271</v>
      </c>
    </row>
    <row r="41" spans="2:16" x14ac:dyDescent="0.3">
      <c r="B41" s="153" t="s">
        <v>811</v>
      </c>
      <c r="C41" s="510">
        <f ca="1">'F9.2'!$G$34*C25/$O$25</f>
        <v>362.51338804410545</v>
      </c>
      <c r="D41" s="510">
        <f ca="1">'F9.2'!$G$34*D25/$O$25</f>
        <v>374.59716764557561</v>
      </c>
      <c r="E41" s="510">
        <f ca="1">'F9.2'!$G$34*E25/$O$25</f>
        <v>362.51338804410545</v>
      </c>
      <c r="F41" s="510">
        <f ca="1">'F9.2'!$G$34*F25/$O$25</f>
        <v>374.59716764557561</v>
      </c>
      <c r="G41" s="510">
        <f ca="1">'F9.2'!$G$34*G25/$O$25</f>
        <v>374.59716764557561</v>
      </c>
      <c r="H41" s="510">
        <f ca="1">'F9.2'!$G$34*H25/$O$25</f>
        <v>362.51338804410545</v>
      </c>
      <c r="I41" s="510">
        <f ca="1">'F9.2'!$G$34*I25/$O$25</f>
        <v>161.24570505966844</v>
      </c>
      <c r="J41" s="510">
        <f ca="1">'F9.2'!$G$34*J25/$O$25</f>
        <v>156.04423070290494</v>
      </c>
      <c r="K41" s="510">
        <f ca="1">'F9.2'!$G$34*K25/$O$25</f>
        <v>161.24570505966844</v>
      </c>
      <c r="L41" s="510">
        <f ca="1">'F9.2'!$G$34*L25/$O$25</f>
        <v>161.24570505966844</v>
      </c>
      <c r="M41" s="510">
        <f ca="1">'F9.2'!$G$34*M25/$O$25</f>
        <v>145.64128198937794</v>
      </c>
      <c r="N41" s="510">
        <f ca="1">'F9.2'!$G$34*N25/$O$25</f>
        <v>161.24570505966844</v>
      </c>
      <c r="O41" s="510">
        <f ca="1">SUM(C41:N41)</f>
        <v>3158.0000000000005</v>
      </c>
    </row>
    <row r="42" spans="2:16" x14ac:dyDescent="0.3">
      <c r="B42" s="109"/>
      <c r="C42" s="511"/>
      <c r="D42" s="511"/>
      <c r="E42" s="511"/>
      <c r="F42" s="511"/>
      <c r="G42" s="511"/>
      <c r="H42" s="511"/>
      <c r="I42" s="511"/>
      <c r="J42" s="511"/>
      <c r="K42" s="511"/>
      <c r="L42" s="511"/>
      <c r="M42" s="511"/>
      <c r="N42" s="511"/>
      <c r="O42" s="511">
        <f>SUM(C42:N42)</f>
        <v>0</v>
      </c>
    </row>
    <row r="43" spans="2:16" x14ac:dyDescent="0.3">
      <c r="B43" s="70" t="s">
        <v>271</v>
      </c>
      <c r="C43" s="482">
        <f ca="1">SUM(C41:C42)</f>
        <v>362.51338804410545</v>
      </c>
      <c r="D43" s="482">
        <f t="shared" ref="D43:O43" ca="1" si="26">SUM(D41:D42)</f>
        <v>374.59716764557561</v>
      </c>
      <c r="E43" s="482">
        <f t="shared" ca="1" si="26"/>
        <v>362.51338804410545</v>
      </c>
      <c r="F43" s="482">
        <f t="shared" ca="1" si="26"/>
        <v>374.59716764557561</v>
      </c>
      <c r="G43" s="482">
        <f t="shared" ca="1" si="26"/>
        <v>374.59716764557561</v>
      </c>
      <c r="H43" s="482">
        <f t="shared" ca="1" si="26"/>
        <v>362.51338804410545</v>
      </c>
      <c r="I43" s="482">
        <f t="shared" ca="1" si="26"/>
        <v>161.24570505966844</v>
      </c>
      <c r="J43" s="482">
        <f t="shared" ca="1" si="26"/>
        <v>156.04423070290494</v>
      </c>
      <c r="K43" s="482">
        <f t="shared" ca="1" si="26"/>
        <v>161.24570505966844</v>
      </c>
      <c r="L43" s="482">
        <f t="shared" ca="1" si="26"/>
        <v>161.24570505966844</v>
      </c>
      <c r="M43" s="482">
        <f t="shared" ca="1" si="26"/>
        <v>145.64128198937794</v>
      </c>
      <c r="N43" s="482">
        <f t="shared" ca="1" si="26"/>
        <v>161.24570505966844</v>
      </c>
      <c r="O43" s="482">
        <f t="shared" ca="1" si="26"/>
        <v>3158.0000000000005</v>
      </c>
    </row>
    <row r="45" spans="2:16" x14ac:dyDescent="0.3">
      <c r="E45" s="1066">
        <v>444.09999999999997</v>
      </c>
      <c r="F45" s="1066">
        <v>626.72699999999998</v>
      </c>
      <c r="G45" s="1066">
        <v>212.01000000000002</v>
      </c>
      <c r="H45" s="1066">
        <v>105.48900000000006</v>
      </c>
      <c r="I45" s="1066">
        <v>375.5499999999995</v>
      </c>
      <c r="J45" s="1066">
        <v>202.32499999999999</v>
      </c>
      <c r="K45" s="1066">
        <v>327.25599999999997</v>
      </c>
      <c r="L45" s="1066">
        <v>109.77399999999942</v>
      </c>
      <c r="M45" s="1066">
        <v>85.528999999999996</v>
      </c>
      <c r="N45" s="1066">
        <v>202.761</v>
      </c>
      <c r="O45" s="1066">
        <v>106.17799999999953</v>
      </c>
      <c r="P45" s="1066">
        <v>157.53300000000033</v>
      </c>
    </row>
    <row r="46" spans="2:16" x14ac:dyDescent="0.3">
      <c r="E46" s="1066">
        <v>2.1400419999999372</v>
      </c>
      <c r="F46" s="1066">
        <v>2.3216129999999566</v>
      </c>
      <c r="G46" s="1066">
        <v>2.134628000000049</v>
      </c>
      <c r="H46" s="1066">
        <v>2.0816889999999972</v>
      </c>
      <c r="I46" s="1066">
        <v>2.091384000000005</v>
      </c>
      <c r="J46" s="1066">
        <v>1.9940100000000314</v>
      </c>
      <c r="K46" s="1066">
        <v>2.267648999999949</v>
      </c>
      <c r="L46" s="1066">
        <v>2.1963700000000017</v>
      </c>
      <c r="M46" s="1066">
        <v>2.1131679999999875</v>
      </c>
      <c r="N46" s="1066">
        <v>2.0045810000000017</v>
      </c>
      <c r="O46" s="1066">
        <v>1.9890089999999958</v>
      </c>
      <c r="P46" s="1066">
        <v>2.2442849999999623</v>
      </c>
    </row>
    <row r="47" spans="2:16" x14ac:dyDescent="0.3">
      <c r="E47" s="1067">
        <v>428.59699999999998</v>
      </c>
      <c r="F47" s="1067">
        <v>624.5869580000001</v>
      </c>
      <c r="G47" s="1067">
        <v>209.68838700000006</v>
      </c>
      <c r="H47" s="1067">
        <v>103.35437200000001</v>
      </c>
      <c r="I47" s="1067">
        <v>373.46831099999952</v>
      </c>
      <c r="J47" s="1067">
        <v>200.23361599999998</v>
      </c>
      <c r="K47" s="1067">
        <v>325.26198999999997</v>
      </c>
      <c r="L47" s="1067">
        <v>107.50635099999947</v>
      </c>
      <c r="M47" s="1067">
        <v>83.332629999999995</v>
      </c>
      <c r="N47" s="1067">
        <v>200.64783199999999</v>
      </c>
      <c r="O47" s="1067">
        <v>104.17341899999953</v>
      </c>
      <c r="P47" s="1067">
        <v>155.54399100000035</v>
      </c>
    </row>
  </sheetData>
  <mergeCells count="6">
    <mergeCell ref="B2:O2"/>
    <mergeCell ref="B3:O3"/>
    <mergeCell ref="B4:O4"/>
    <mergeCell ref="B23:B24"/>
    <mergeCell ref="K23:N23"/>
    <mergeCell ref="C23:J23"/>
  </mergeCells>
  <pageMargins left="1.63" right="1.33" top="1" bottom="0.37" header="0.5" footer="0.5"/>
  <pageSetup paperSize="9" scale="56"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N32"/>
  <sheetViews>
    <sheetView showGridLines="0" view="pageBreakPreview" topLeftCell="A13" zoomScale="75" zoomScaleNormal="75" zoomScaleSheetLayoutView="75" workbookViewId="0">
      <selection activeCell="L21" sqref="L21"/>
    </sheetView>
  </sheetViews>
  <sheetFormatPr defaultColWidth="9.36328125" defaultRowHeight="13" x14ac:dyDescent="0.25"/>
  <cols>
    <col min="1" max="1" width="9.36328125" style="71"/>
    <col min="2" max="2" width="29.453125" style="71" customWidth="1"/>
    <col min="3" max="6" width="12.36328125" style="71" customWidth="1"/>
    <col min="7" max="9" width="10.36328125" style="71" customWidth="1"/>
    <col min="10" max="14" width="11.6328125" style="71" customWidth="1"/>
    <col min="15" max="16384" width="9.36328125" style="71"/>
  </cols>
  <sheetData>
    <row r="1" spans="2:14" s="5" customFormat="1" ht="14" x14ac:dyDescent="0.3">
      <c r="B1" s="68"/>
    </row>
    <row r="2" spans="2:14" s="5" customFormat="1" ht="14" x14ac:dyDescent="0.3">
      <c r="B2" s="14" t="str">
        <f>Index!B2</f>
        <v xml:space="preserve">      Maharashtra State Power Generation Company Ltd.</v>
      </c>
      <c r="C2" s="17"/>
      <c r="D2" s="17"/>
      <c r="E2" s="17"/>
      <c r="F2" s="17"/>
      <c r="G2" s="17"/>
      <c r="H2" s="17"/>
      <c r="I2" s="17"/>
      <c r="J2" s="17"/>
      <c r="K2" s="17"/>
      <c r="L2" s="17"/>
      <c r="M2" s="17"/>
      <c r="N2" s="17"/>
    </row>
    <row r="3" spans="2:14" s="5" customFormat="1" ht="14" x14ac:dyDescent="0.3">
      <c r="B3" s="14" t="str">
        <f>Index!B3</f>
        <v>MYT Petition Formats for Koyna</v>
      </c>
      <c r="C3" s="67"/>
      <c r="D3" s="67"/>
      <c r="E3" s="67"/>
      <c r="F3" s="67"/>
      <c r="G3" s="67"/>
      <c r="H3" s="67"/>
      <c r="I3" s="67"/>
      <c r="J3" s="67"/>
      <c r="K3" s="67"/>
      <c r="L3" s="67"/>
      <c r="M3" s="67"/>
      <c r="N3" s="17"/>
    </row>
    <row r="4" spans="2:14" s="5" customFormat="1" ht="14" x14ac:dyDescent="0.3">
      <c r="B4" s="16" t="s">
        <v>347</v>
      </c>
      <c r="C4" s="18"/>
      <c r="D4" s="18"/>
      <c r="E4" s="18"/>
      <c r="F4" s="18"/>
      <c r="G4" s="18"/>
      <c r="H4" s="18"/>
      <c r="I4" s="18"/>
      <c r="J4" s="18"/>
      <c r="K4" s="18"/>
      <c r="L4" s="18"/>
      <c r="M4" s="18"/>
      <c r="N4" s="18"/>
    </row>
    <row r="6" spans="2:14" x14ac:dyDescent="0.25">
      <c r="B6" s="75"/>
      <c r="C6" s="76"/>
      <c r="D6" s="76"/>
      <c r="E6" s="76"/>
      <c r="F6" s="76"/>
      <c r="G6" s="76"/>
      <c r="H6" s="76"/>
      <c r="I6" s="76"/>
      <c r="J6" s="76"/>
      <c r="K6" s="76"/>
      <c r="L6" s="76"/>
      <c r="M6" s="76"/>
      <c r="N6" s="76"/>
    </row>
    <row r="7" spans="2:14" ht="14" x14ac:dyDescent="0.3">
      <c r="B7" s="52" t="s">
        <v>519</v>
      </c>
    </row>
    <row r="8" spans="2:14" ht="14" x14ac:dyDescent="0.3">
      <c r="B8" s="52" t="s">
        <v>28</v>
      </c>
      <c r="N8" s="72" t="s">
        <v>10</v>
      </c>
    </row>
    <row r="9" spans="2:14" s="116" customFormat="1" ht="45.75" customHeight="1" x14ac:dyDescent="0.25">
      <c r="B9" s="1544" t="s">
        <v>278</v>
      </c>
      <c r="C9" s="1406" t="s">
        <v>294</v>
      </c>
      <c r="D9" s="1406"/>
      <c r="E9" s="1406"/>
      <c r="F9" s="1406"/>
      <c r="G9" s="1404" t="s">
        <v>295</v>
      </c>
      <c r="H9" s="1404"/>
      <c r="I9" s="1404"/>
      <c r="J9" s="1404" t="s">
        <v>296</v>
      </c>
      <c r="K9" s="1404"/>
      <c r="L9" s="1404"/>
      <c r="M9" s="1404"/>
      <c r="N9" s="1404"/>
    </row>
    <row r="10" spans="2:14" ht="73.25" customHeight="1" x14ac:dyDescent="0.25">
      <c r="B10" s="1546"/>
      <c r="C10" s="349" t="s">
        <v>350</v>
      </c>
      <c r="D10" s="349" t="s">
        <v>348</v>
      </c>
      <c r="E10" s="625" t="s">
        <v>775</v>
      </c>
      <c r="F10" s="349" t="s">
        <v>349</v>
      </c>
      <c r="G10" s="349" t="s">
        <v>297</v>
      </c>
      <c r="H10" s="349" t="s">
        <v>776</v>
      </c>
      <c r="I10" s="349" t="s">
        <v>298</v>
      </c>
      <c r="J10" s="626" t="s">
        <v>299</v>
      </c>
      <c r="K10" s="349" t="s">
        <v>300</v>
      </c>
      <c r="L10" s="625" t="s">
        <v>777</v>
      </c>
      <c r="M10" s="349" t="s">
        <v>778</v>
      </c>
      <c r="N10" s="350" t="s">
        <v>271</v>
      </c>
    </row>
    <row r="11" spans="2:14" s="73" customFormat="1" x14ac:dyDescent="0.25">
      <c r="B11" s="112"/>
      <c r="C11" s="405"/>
      <c r="D11" s="405"/>
      <c r="E11" s="405"/>
      <c r="F11" s="405"/>
      <c r="G11" s="405"/>
      <c r="H11" s="405"/>
      <c r="I11" s="405"/>
      <c r="J11" s="405"/>
      <c r="K11" s="405"/>
      <c r="L11" s="405"/>
      <c r="M11" s="405"/>
      <c r="N11" s="406"/>
    </row>
    <row r="12" spans="2:14" ht="14" x14ac:dyDescent="0.25">
      <c r="B12" s="153" t="s">
        <v>811</v>
      </c>
      <c r="C12" s="374">
        <f>'F9.1'!Q23</f>
        <v>72.375923899999989</v>
      </c>
      <c r="D12" s="374">
        <f>'F9.1'!Q20</f>
        <v>0.22500000003478143</v>
      </c>
      <c r="E12" s="374">
        <f>'F9.1'!Q31</f>
        <v>-0.79390169999999571</v>
      </c>
      <c r="F12" s="374">
        <f>'F9.1'!Q22</f>
        <v>0</v>
      </c>
      <c r="G12" s="374">
        <f>'F9.1'!Q18</f>
        <v>3450.1237830000005</v>
      </c>
      <c r="H12" s="374"/>
      <c r="I12" s="374"/>
      <c r="J12" s="374">
        <f>C12</f>
        <v>72.375923899999989</v>
      </c>
      <c r="K12" s="374">
        <f>'F9.1'!Q24</f>
        <v>77.62778512950004</v>
      </c>
      <c r="L12" s="374">
        <f>'F9.1'!Q27+'F9.1'!Q28+'F9.1'!Q29-'F9.1'!Q32</f>
        <v>307.85020000943996</v>
      </c>
      <c r="M12" s="374">
        <f>'F9.1'!Q25</f>
        <v>0</v>
      </c>
      <c r="N12" s="374">
        <f>SUM(J12:M12)</f>
        <v>457.85390903894</v>
      </c>
    </row>
    <row r="13" spans="2:14" ht="14" x14ac:dyDescent="0.25">
      <c r="B13" s="109"/>
      <c r="C13" s="374"/>
      <c r="D13" s="374"/>
      <c r="E13" s="374"/>
      <c r="F13" s="374"/>
      <c r="G13" s="374"/>
      <c r="H13" s="374"/>
      <c r="I13" s="374"/>
      <c r="J13" s="374"/>
      <c r="K13" s="374"/>
      <c r="L13" s="374"/>
      <c r="M13" s="374"/>
      <c r="N13" s="374"/>
    </row>
    <row r="14" spans="2:14" ht="14" x14ac:dyDescent="0.25">
      <c r="B14" s="109" t="s">
        <v>271</v>
      </c>
      <c r="C14" s="404"/>
      <c r="D14" s="404"/>
      <c r="E14" s="404"/>
      <c r="F14" s="404"/>
      <c r="G14" s="404">
        <f t="shared" ref="G14" si="0">SUM(G11:G13)</f>
        <v>3450.1237830000005</v>
      </c>
      <c r="H14" s="404"/>
      <c r="I14" s="404"/>
      <c r="J14" s="404">
        <f t="shared" ref="J14" si="1">SUM(J11:J13)</f>
        <v>72.375923899999989</v>
      </c>
      <c r="K14" s="404">
        <f t="shared" ref="K14" si="2">SUM(K11:K13)</f>
        <v>77.62778512950004</v>
      </c>
      <c r="L14" s="404">
        <f t="shared" ref="L14" si="3">SUM(L11:L13)</f>
        <v>307.85020000943996</v>
      </c>
      <c r="M14" s="404">
        <f t="shared" ref="M14" si="4">SUM(M11:M13)</f>
        <v>0</v>
      </c>
      <c r="N14" s="404">
        <f t="shared" ref="N14" si="5">SUM(N11:N13)</f>
        <v>457.85390903894</v>
      </c>
    </row>
    <row r="15" spans="2:14" x14ac:dyDescent="0.25">
      <c r="B15" s="75"/>
      <c r="C15" s="76"/>
      <c r="D15" s="76"/>
      <c r="E15" s="76"/>
      <c r="F15" s="76"/>
      <c r="G15" s="76"/>
      <c r="H15" s="76"/>
      <c r="I15" s="76"/>
      <c r="J15" s="76"/>
      <c r="K15" s="76"/>
      <c r="L15" s="76"/>
      <c r="M15" s="76"/>
      <c r="N15" s="76"/>
    </row>
    <row r="16" spans="2:14" ht="14" x14ac:dyDescent="0.3">
      <c r="B16" s="52" t="s">
        <v>520</v>
      </c>
    </row>
    <row r="17" spans="2:14" ht="14" x14ac:dyDescent="0.3">
      <c r="B17" s="52" t="s">
        <v>28</v>
      </c>
      <c r="N17" s="72" t="s">
        <v>10</v>
      </c>
    </row>
    <row r="18" spans="2:14" s="116" customFormat="1" ht="45.75" customHeight="1" x14ac:dyDescent="0.25">
      <c r="B18" s="1544" t="s">
        <v>278</v>
      </c>
      <c r="C18" s="1406" t="s">
        <v>294</v>
      </c>
      <c r="D18" s="1406"/>
      <c r="E18" s="1406"/>
      <c r="F18" s="1406"/>
      <c r="G18" s="1404" t="s">
        <v>295</v>
      </c>
      <c r="H18" s="1404"/>
      <c r="I18" s="1404"/>
      <c r="J18" s="1545" t="s">
        <v>296</v>
      </c>
      <c r="K18" s="1545"/>
      <c r="L18" s="1545"/>
      <c r="M18" s="1545"/>
      <c r="N18" s="1545"/>
    </row>
    <row r="19" spans="2:14" ht="73.25" customHeight="1" x14ac:dyDescent="0.25">
      <c r="B19" s="1546"/>
      <c r="C19" s="349" t="s">
        <v>350</v>
      </c>
      <c r="D19" s="349" t="s">
        <v>348</v>
      </c>
      <c r="E19" s="625" t="s">
        <v>775</v>
      </c>
      <c r="F19" s="349" t="s">
        <v>349</v>
      </c>
      <c r="G19" s="349" t="s">
        <v>297</v>
      </c>
      <c r="H19" s="349" t="s">
        <v>776</v>
      </c>
      <c r="I19" s="349" t="s">
        <v>298</v>
      </c>
      <c r="J19" s="626" t="s">
        <v>299</v>
      </c>
      <c r="K19" s="349" t="s">
        <v>300</v>
      </c>
      <c r="L19" s="625" t="s">
        <v>777</v>
      </c>
      <c r="M19" s="349" t="s">
        <v>778</v>
      </c>
      <c r="N19" s="350" t="s">
        <v>271</v>
      </c>
    </row>
    <row r="20" spans="2:14" s="73" customFormat="1" x14ac:dyDescent="0.25">
      <c r="B20" s="112"/>
      <c r="C20" s="113"/>
      <c r="D20" s="113"/>
      <c r="E20" s="113"/>
      <c r="F20" s="113"/>
      <c r="G20" s="113"/>
      <c r="H20" s="113"/>
      <c r="I20" s="113"/>
      <c r="J20" s="113"/>
      <c r="K20" s="113"/>
      <c r="L20" s="113"/>
      <c r="M20" s="113"/>
      <c r="N20" s="114"/>
    </row>
    <row r="21" spans="2:14" ht="14" x14ac:dyDescent="0.25">
      <c r="B21" s="153" t="s">
        <v>811</v>
      </c>
      <c r="C21" s="374">
        <f>'F9.1'!Q52</f>
        <v>64.525728900000004</v>
      </c>
      <c r="D21" s="374">
        <f>'F9.1'!Q49</f>
        <v>0.20399904276190653</v>
      </c>
      <c r="E21" s="619">
        <f>'F9.1'!Q63</f>
        <v>0</v>
      </c>
      <c r="F21" s="374">
        <f>'F9.1'!Q51</f>
        <v>0</v>
      </c>
      <c r="G21" s="374">
        <f>'F9.1'!Q47</f>
        <v>2929.6535719999993</v>
      </c>
      <c r="H21" s="115"/>
      <c r="I21" s="115"/>
      <c r="J21" s="377">
        <f>C21</f>
        <v>64.525728900000004</v>
      </c>
      <c r="K21" s="375">
        <f>'F9.1'!Q53</f>
        <v>59.764652431200005</v>
      </c>
      <c r="L21" s="375">
        <f>'F9.1'!Q58+'F9.1'!Q56+'F9.1'!Q63</f>
        <v>301.58440000000002</v>
      </c>
      <c r="M21" s="374">
        <f>'F9.1'!Q54</f>
        <v>0</v>
      </c>
      <c r="N21" s="374">
        <f>SUM(J21:M21)</f>
        <v>425.87478133120004</v>
      </c>
    </row>
    <row r="22" spans="2:14" x14ac:dyDescent="0.25">
      <c r="B22" s="74"/>
      <c r="C22" s="74"/>
      <c r="D22" s="74"/>
      <c r="E22" s="74"/>
      <c r="F22" s="74"/>
      <c r="G22" s="74"/>
      <c r="H22" s="74"/>
      <c r="I22" s="74"/>
      <c r="J22" s="74"/>
      <c r="K22" s="74"/>
      <c r="L22" s="74"/>
      <c r="M22" s="74"/>
      <c r="N22" s="74"/>
    </row>
    <row r="23" spans="2:14" ht="14" x14ac:dyDescent="0.25">
      <c r="B23" s="109" t="s">
        <v>271</v>
      </c>
      <c r="C23" s="404"/>
      <c r="D23" s="404"/>
      <c r="E23" s="404"/>
      <c r="F23" s="404"/>
      <c r="G23" s="404">
        <f t="shared" ref="G23" si="6">SUM(G20:G22)</f>
        <v>2929.6535719999993</v>
      </c>
      <c r="H23" s="404"/>
      <c r="I23" s="404"/>
      <c r="J23" s="404">
        <f t="shared" ref="J23" si="7">SUM(J20:J22)</f>
        <v>64.525728900000004</v>
      </c>
      <c r="K23" s="404">
        <f t="shared" ref="K23" si="8">SUM(K20:K22)</f>
        <v>59.764652431200005</v>
      </c>
      <c r="L23" s="404">
        <f t="shared" ref="L23" si="9">SUM(L20:L22)</f>
        <v>301.58440000000002</v>
      </c>
      <c r="M23" s="404">
        <f t="shared" ref="M23" si="10">SUM(M20:M22)</f>
        <v>0</v>
      </c>
      <c r="N23" s="404">
        <f t="shared" ref="N23" si="11">SUM(N20:N22)</f>
        <v>425.87478133120004</v>
      </c>
    </row>
    <row r="25" spans="2:14" ht="14" x14ac:dyDescent="0.3">
      <c r="B25" s="52" t="s">
        <v>939</v>
      </c>
    </row>
    <row r="26" spans="2:14" ht="14" x14ac:dyDescent="0.3">
      <c r="B26" s="52" t="s">
        <v>12</v>
      </c>
      <c r="N26" s="72" t="s">
        <v>10</v>
      </c>
    </row>
    <row r="27" spans="2:14" ht="30.75" customHeight="1" x14ac:dyDescent="0.25">
      <c r="B27" s="1544" t="s">
        <v>278</v>
      </c>
      <c r="C27" s="1406" t="s">
        <v>294</v>
      </c>
      <c r="D27" s="1406"/>
      <c r="E27" s="1406"/>
      <c r="F27" s="1406"/>
      <c r="G27" s="1404" t="s">
        <v>295</v>
      </c>
      <c r="H27" s="1404"/>
      <c r="I27" s="1404"/>
      <c r="J27" s="1545" t="s">
        <v>296</v>
      </c>
      <c r="K27" s="1545"/>
      <c r="L27" s="1545"/>
      <c r="M27" s="1545"/>
      <c r="N27" s="1545"/>
    </row>
    <row r="28" spans="2:14" ht="70.25" customHeight="1" x14ac:dyDescent="0.25">
      <c r="B28" s="1544"/>
      <c r="C28" s="349" t="s">
        <v>350</v>
      </c>
      <c r="D28" s="349" t="s">
        <v>348</v>
      </c>
      <c r="E28" s="625" t="s">
        <v>775</v>
      </c>
      <c r="F28" s="349" t="s">
        <v>349</v>
      </c>
      <c r="G28" s="349" t="s">
        <v>297</v>
      </c>
      <c r="H28" s="349" t="s">
        <v>776</v>
      </c>
      <c r="I28" s="349" t="s">
        <v>298</v>
      </c>
      <c r="J28" s="349" t="s">
        <v>299</v>
      </c>
      <c r="K28" s="349" t="s">
        <v>300</v>
      </c>
      <c r="L28" s="625" t="s">
        <v>777</v>
      </c>
      <c r="M28" s="349" t="s">
        <v>778</v>
      </c>
      <c r="N28" s="350" t="s">
        <v>271</v>
      </c>
    </row>
    <row r="29" spans="2:14" x14ac:dyDescent="0.25">
      <c r="B29" s="112"/>
      <c r="C29" s="113"/>
      <c r="D29" s="113"/>
      <c r="E29" s="113"/>
      <c r="F29" s="113"/>
      <c r="G29" s="113"/>
      <c r="H29" s="113"/>
      <c r="I29" s="113"/>
      <c r="J29" s="113"/>
      <c r="K29" s="113"/>
      <c r="L29" s="113"/>
      <c r="M29" s="113"/>
      <c r="N29" s="114"/>
    </row>
    <row r="30" spans="2:14" ht="14" x14ac:dyDescent="0.25">
      <c r="B30" s="153" t="s">
        <v>1415</v>
      </c>
      <c r="C30" s="947">
        <v>38.247490110000008</v>
      </c>
      <c r="D30" s="947">
        <f>K30/G30*10</f>
        <v>0.1324799380347943</v>
      </c>
      <c r="E30" s="115"/>
      <c r="F30" s="376">
        <f>M30/G30*10</f>
        <v>0</v>
      </c>
      <c r="G30" s="948">
        <f>SUM('F8'!C27:H27)</f>
        <v>2923.9325210000006</v>
      </c>
      <c r="H30" s="115"/>
      <c r="I30" s="115"/>
      <c r="J30" s="949">
        <f>C30</f>
        <v>38.247490110000008</v>
      </c>
      <c r="K30" s="949">
        <v>38.736239919999996</v>
      </c>
      <c r="L30" s="375">
        <v>147.65929999764001</v>
      </c>
      <c r="M30" s="375">
        <v>0</v>
      </c>
      <c r="N30" s="949">
        <f>SUM(J30:M30)</f>
        <v>224.64303002764001</v>
      </c>
    </row>
    <row r="31" spans="2:14" ht="14" x14ac:dyDescent="0.25">
      <c r="B31" s="153" t="s">
        <v>1416</v>
      </c>
      <c r="C31" s="947">
        <v>35.811468468604453</v>
      </c>
      <c r="D31" s="947">
        <v>0.22939051989574946</v>
      </c>
      <c r="E31" s="115"/>
      <c r="F31" s="115"/>
      <c r="G31" s="947">
        <f>SUM('F8'!I27:N27)</f>
        <v>1251.7318711066312</v>
      </c>
      <c r="H31" s="115"/>
      <c r="I31" s="115"/>
      <c r="J31" s="949">
        <f>C31</f>
        <v>35.811468468604453</v>
      </c>
      <c r="K31" s="947">
        <f>D31*G31/10</f>
        <v>28.713542468322935</v>
      </c>
      <c r="L31" s="375">
        <v>147.65929999764001</v>
      </c>
      <c r="M31" s="115"/>
      <c r="N31" s="949">
        <f>SUM(J31:M31)</f>
        <v>212.18431093456741</v>
      </c>
    </row>
    <row r="32" spans="2:14" ht="14" x14ac:dyDescent="0.25">
      <c r="B32" s="153" t="s">
        <v>271</v>
      </c>
      <c r="C32" s="950">
        <f>SUM(C30:C31)</f>
        <v>74.058958578604461</v>
      </c>
      <c r="D32" s="950"/>
      <c r="E32" s="950"/>
      <c r="F32" s="950"/>
      <c r="G32" s="950">
        <f>SUM(G29:G31)</f>
        <v>4175.6643921066316</v>
      </c>
      <c r="H32" s="950"/>
      <c r="I32" s="950"/>
      <c r="J32" s="950">
        <f t="shared" ref="J32:N32" si="12">SUM(J30:J31)</f>
        <v>74.058958578604461</v>
      </c>
      <c r="K32" s="950">
        <f t="shared" si="12"/>
        <v>67.44978238832293</v>
      </c>
      <c r="L32" s="950">
        <f t="shared" si="12"/>
        <v>295.31859999528001</v>
      </c>
      <c r="M32" s="950">
        <f t="shared" si="12"/>
        <v>0</v>
      </c>
      <c r="N32" s="950">
        <f t="shared" si="12"/>
        <v>436.82734096220742</v>
      </c>
    </row>
  </sheetData>
  <mergeCells count="12">
    <mergeCell ref="B27:B28"/>
    <mergeCell ref="C27:F27"/>
    <mergeCell ref="G27:I27"/>
    <mergeCell ref="J27:N27"/>
    <mergeCell ref="B9:B10"/>
    <mergeCell ref="C9:F9"/>
    <mergeCell ref="G9:I9"/>
    <mergeCell ref="J9:N9"/>
    <mergeCell ref="B18:B19"/>
    <mergeCell ref="C18:F18"/>
    <mergeCell ref="G18:I18"/>
    <mergeCell ref="J18:N18"/>
  </mergeCells>
  <pageMargins left="2.2000000000000002" right="0.93" top="0.77" bottom="1" header="0.5" footer="0.5"/>
  <pageSetup paperSize="9" scale="6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S70"/>
  <sheetViews>
    <sheetView showGridLines="0" view="pageBreakPreview" zoomScale="60" zoomScaleNormal="80" workbookViewId="0">
      <pane xSplit="4" ySplit="4" topLeftCell="E23" activePane="bottomRight" state="frozen"/>
      <selection activeCell="C33" sqref="C33"/>
      <selection pane="topRight" activeCell="C33" sqref="C33"/>
      <selection pane="bottomLeft" activeCell="C33" sqref="C33"/>
      <selection pane="bottomRight" activeCell="F29" sqref="F29"/>
    </sheetView>
  </sheetViews>
  <sheetFormatPr defaultColWidth="9.36328125" defaultRowHeight="13" x14ac:dyDescent="0.25"/>
  <cols>
    <col min="1" max="1" width="9.36328125" style="73"/>
    <col min="2" max="2" width="5" style="73" customWidth="1"/>
    <col min="3" max="3" width="38.36328125" style="73" customWidth="1"/>
    <col min="4" max="4" width="16.36328125" style="73" customWidth="1"/>
    <col min="5" max="17" width="15.453125" style="73" customWidth="1"/>
    <col min="18" max="16384" width="9.36328125" style="73"/>
  </cols>
  <sheetData>
    <row r="1" spans="2:17" s="221" customFormat="1" x14ac:dyDescent="0.3">
      <c r="B1" s="220"/>
    </row>
    <row r="2" spans="2:17" s="221" customFormat="1" ht="14" x14ac:dyDescent="0.3">
      <c r="C2" s="236"/>
      <c r="D2" s="222"/>
      <c r="E2" s="222"/>
      <c r="F2" s="14" t="str">
        <f>Index!B2</f>
        <v xml:space="preserve">      Maharashtra State Power Generation Company Ltd.</v>
      </c>
      <c r="G2" s="222"/>
      <c r="H2" s="222"/>
      <c r="I2" s="222"/>
      <c r="J2" s="222"/>
      <c r="K2" s="222"/>
      <c r="L2" s="222"/>
      <c r="M2" s="222"/>
    </row>
    <row r="3" spans="2:17" s="221" customFormat="1" ht="14" x14ac:dyDescent="0.3">
      <c r="C3" s="237"/>
      <c r="D3" s="223"/>
      <c r="E3" s="223"/>
      <c r="F3" s="14" t="str">
        <f>Index!B3</f>
        <v>MYT Petition Formats for Koyna</v>
      </c>
      <c r="G3" s="223"/>
      <c r="H3" s="223"/>
      <c r="I3" s="223"/>
      <c r="J3" s="223"/>
      <c r="K3" s="223"/>
      <c r="L3" s="223"/>
      <c r="M3" s="222"/>
    </row>
    <row r="4" spans="2:17" s="221" customFormat="1" ht="14" x14ac:dyDescent="0.3">
      <c r="C4" s="238"/>
      <c r="D4" s="224"/>
      <c r="E4" s="224"/>
      <c r="F4" s="16" t="s">
        <v>443</v>
      </c>
      <c r="G4" s="224"/>
      <c r="H4" s="224"/>
      <c r="I4" s="224"/>
      <c r="J4" s="224"/>
      <c r="K4" s="224"/>
      <c r="L4" s="224"/>
      <c r="M4" s="224"/>
    </row>
    <row r="7" spans="2:17" x14ac:dyDescent="0.25">
      <c r="B7" s="239" t="s">
        <v>943</v>
      </c>
    </row>
    <row r="8" spans="2:17" x14ac:dyDescent="0.25">
      <c r="B8" s="239" t="s">
        <v>490</v>
      </c>
    </row>
    <row r="9" spans="2:17" ht="26" x14ac:dyDescent="0.25">
      <c r="B9" s="225" t="s">
        <v>430</v>
      </c>
      <c r="C9" s="225" t="s">
        <v>37</v>
      </c>
      <c r="D9" s="225" t="s">
        <v>93</v>
      </c>
      <c r="E9" s="248" t="s">
        <v>279</v>
      </c>
      <c r="F9" s="248" t="s">
        <v>280</v>
      </c>
      <c r="G9" s="108" t="s">
        <v>281</v>
      </c>
      <c r="H9" s="108" t="s">
        <v>282</v>
      </c>
      <c r="I9" s="108" t="s">
        <v>283</v>
      </c>
      <c r="J9" s="108" t="s">
        <v>284</v>
      </c>
      <c r="K9" s="108" t="s">
        <v>285</v>
      </c>
      <c r="L9" s="108" t="s">
        <v>286</v>
      </c>
      <c r="M9" s="108" t="s">
        <v>287</v>
      </c>
      <c r="N9" s="108" t="s">
        <v>288</v>
      </c>
      <c r="O9" s="108" t="s">
        <v>289</v>
      </c>
      <c r="P9" s="108" t="s">
        <v>290</v>
      </c>
      <c r="Q9" s="226" t="s">
        <v>271</v>
      </c>
    </row>
    <row r="10" spans="2:17" x14ac:dyDescent="0.25">
      <c r="B10" s="227">
        <v>1</v>
      </c>
      <c r="C10" s="228" t="s">
        <v>368</v>
      </c>
      <c r="D10" s="227" t="s">
        <v>98</v>
      </c>
      <c r="E10" s="473">
        <v>0.89649999999999996</v>
      </c>
      <c r="F10" s="473">
        <v>0.89649999999999996</v>
      </c>
      <c r="G10" s="473">
        <v>0.89649999999999996</v>
      </c>
      <c r="H10" s="473">
        <v>0.89649999999999996</v>
      </c>
      <c r="I10" s="473">
        <v>0.89649999999999996</v>
      </c>
      <c r="J10" s="473">
        <v>0.89649999999999996</v>
      </c>
      <c r="K10" s="473">
        <v>0.89649999999999996</v>
      </c>
      <c r="L10" s="473">
        <v>0.89649999999999996</v>
      </c>
      <c r="M10" s="473">
        <v>0.89649999999999996</v>
      </c>
      <c r="N10" s="473">
        <v>0.89649999999999996</v>
      </c>
      <c r="O10" s="473">
        <v>0.89649999999999996</v>
      </c>
      <c r="P10" s="473">
        <v>0.89649999999999996</v>
      </c>
      <c r="Q10" s="473"/>
    </row>
    <row r="11" spans="2:17" x14ac:dyDescent="0.25">
      <c r="B11" s="227">
        <f>B10+1</f>
        <v>2</v>
      </c>
      <c r="C11" s="228" t="s">
        <v>431</v>
      </c>
      <c r="D11" s="227" t="s">
        <v>98</v>
      </c>
      <c r="E11" s="229"/>
      <c r="F11" s="229"/>
      <c r="G11" s="229"/>
      <c r="H11" s="229"/>
      <c r="I11" s="229"/>
      <c r="J11" s="229"/>
      <c r="K11" s="229"/>
      <c r="L11" s="229"/>
      <c r="M11" s="229"/>
      <c r="N11" s="229"/>
      <c r="O11" s="229"/>
      <c r="P11" s="229"/>
      <c r="Q11" s="230"/>
    </row>
    <row r="12" spans="2:17" x14ac:dyDescent="0.25">
      <c r="B12" s="227">
        <f>B11+1</f>
        <v>3</v>
      </c>
      <c r="C12" s="228" t="s">
        <v>432</v>
      </c>
      <c r="D12" s="227" t="s">
        <v>98</v>
      </c>
      <c r="E12" s="474"/>
      <c r="F12" s="474"/>
      <c r="G12" s="474"/>
      <c r="H12" s="474"/>
      <c r="I12" s="474"/>
      <c r="J12" s="474"/>
      <c r="K12" s="474"/>
      <c r="L12" s="474"/>
      <c r="M12" s="474"/>
      <c r="N12" s="474"/>
      <c r="O12" s="474"/>
      <c r="P12" s="474"/>
      <c r="Q12" s="474"/>
    </row>
    <row r="13" spans="2:17" x14ac:dyDescent="0.25">
      <c r="B13" s="227">
        <f t="shared" ref="B13:B31" si="0">B12+1</f>
        <v>4</v>
      </c>
      <c r="C13" s="228" t="s">
        <v>99</v>
      </c>
      <c r="D13" s="227" t="s">
        <v>98</v>
      </c>
      <c r="E13" s="229"/>
      <c r="F13" s="229"/>
      <c r="G13" s="229"/>
      <c r="H13" s="229"/>
      <c r="I13" s="229"/>
      <c r="J13" s="229"/>
      <c r="K13" s="229"/>
      <c r="L13" s="229"/>
      <c r="M13" s="229"/>
      <c r="N13" s="229"/>
      <c r="O13" s="229"/>
      <c r="P13" s="229"/>
      <c r="Q13" s="229"/>
    </row>
    <row r="14" spans="2:17" x14ac:dyDescent="0.25">
      <c r="B14" s="227">
        <f t="shared" si="0"/>
        <v>5</v>
      </c>
      <c r="C14" s="228" t="s">
        <v>433</v>
      </c>
      <c r="D14" s="227" t="s">
        <v>98</v>
      </c>
      <c r="E14" s="473"/>
      <c r="F14" s="473"/>
      <c r="G14" s="473"/>
      <c r="H14" s="473"/>
      <c r="I14" s="473"/>
      <c r="J14" s="473"/>
      <c r="K14" s="473"/>
      <c r="L14" s="473"/>
      <c r="M14" s="473"/>
      <c r="N14" s="473"/>
      <c r="O14" s="473"/>
      <c r="P14" s="473"/>
      <c r="Q14" s="473"/>
    </row>
    <row r="15" spans="2:17" x14ac:dyDescent="0.25">
      <c r="B15" s="227">
        <v>7</v>
      </c>
      <c r="C15" s="228" t="s">
        <v>434</v>
      </c>
      <c r="D15" s="227" t="s">
        <v>98</v>
      </c>
      <c r="E15" s="474"/>
      <c r="F15" s="474"/>
      <c r="G15" s="474"/>
      <c r="H15" s="474"/>
      <c r="I15" s="474"/>
      <c r="J15" s="474"/>
      <c r="K15" s="474"/>
      <c r="L15" s="474"/>
      <c r="M15" s="474"/>
      <c r="N15" s="474"/>
      <c r="O15" s="474"/>
      <c r="P15" s="474"/>
      <c r="Q15" s="474"/>
    </row>
    <row r="16" spans="2:17" x14ac:dyDescent="0.25">
      <c r="B16" s="227">
        <f t="shared" si="0"/>
        <v>8</v>
      </c>
      <c r="C16" s="231" t="s">
        <v>435</v>
      </c>
      <c r="D16" s="234" t="s">
        <v>100</v>
      </c>
      <c r="E16" s="475">
        <v>645.81000000000074</v>
      </c>
      <c r="F16" s="475">
        <v>531.66700000000003</v>
      </c>
      <c r="G16" s="475">
        <v>194.494</v>
      </c>
      <c r="H16" s="475">
        <v>194.43000000000004</v>
      </c>
      <c r="I16" s="475">
        <v>259.87700000000012</v>
      </c>
      <c r="J16" s="475">
        <v>158.36500000000018</v>
      </c>
      <c r="K16" s="475">
        <v>142.33199999999954</v>
      </c>
      <c r="L16" s="475">
        <v>185.0500000000003</v>
      </c>
      <c r="M16" s="475">
        <v>287.16500000000025</v>
      </c>
      <c r="N16" s="475">
        <v>266.27900000000011</v>
      </c>
      <c r="O16" s="475">
        <v>341.99699999999933</v>
      </c>
      <c r="P16" s="475">
        <v>268.74200000000002</v>
      </c>
      <c r="Q16" s="475">
        <f>SUM(E16:P16)</f>
        <v>3476.208000000001</v>
      </c>
    </row>
    <row r="17" spans="2:17" x14ac:dyDescent="0.25">
      <c r="B17" s="227">
        <f t="shared" si="0"/>
        <v>9</v>
      </c>
      <c r="C17" s="231" t="s">
        <v>436</v>
      </c>
      <c r="D17" s="234" t="s">
        <v>100</v>
      </c>
      <c r="E17" s="475">
        <v>2.2017449999999985</v>
      </c>
      <c r="F17" s="475">
        <v>2.2572179999999982</v>
      </c>
      <c r="G17" s="475">
        <v>2.1892710000000002</v>
      </c>
      <c r="H17" s="475">
        <v>2.2671299999999999</v>
      </c>
      <c r="I17" s="475">
        <v>2.116683800000005</v>
      </c>
      <c r="J17" s="475">
        <v>2.0742242000000042</v>
      </c>
      <c r="K17" s="475">
        <v>2.2323690000000007</v>
      </c>
      <c r="L17" s="475">
        <v>2.1181249999999965</v>
      </c>
      <c r="M17" s="475">
        <v>2.2278446000000032</v>
      </c>
      <c r="N17" s="475">
        <v>2.2105923999999946</v>
      </c>
      <c r="O17" s="475">
        <v>2.0152670000000077</v>
      </c>
      <c r="P17" s="475">
        <v>2.1737470000000001</v>
      </c>
      <c r="Q17" s="475">
        <f>SUM(E17:P17)</f>
        <v>26.08421700000001</v>
      </c>
    </row>
    <row r="18" spans="2:17" x14ac:dyDescent="0.25">
      <c r="B18" s="227">
        <f t="shared" si="0"/>
        <v>10</v>
      </c>
      <c r="C18" s="231" t="s">
        <v>484</v>
      </c>
      <c r="D18" s="234" t="s">
        <v>100</v>
      </c>
      <c r="E18" s="475">
        <f>E16-E17</f>
        <v>643.60825500000078</v>
      </c>
      <c r="F18" s="475">
        <f t="shared" ref="F18:P18" si="1">F16-F17</f>
        <v>529.40978200000006</v>
      </c>
      <c r="G18" s="475">
        <f t="shared" si="1"/>
        <v>192.30472900000001</v>
      </c>
      <c r="H18" s="475">
        <f t="shared" si="1"/>
        <v>192.16287000000003</v>
      </c>
      <c r="I18" s="475">
        <f t="shared" si="1"/>
        <v>257.76031620000009</v>
      </c>
      <c r="J18" s="475">
        <f t="shared" si="1"/>
        <v>156.29077580000018</v>
      </c>
      <c r="K18" s="475">
        <f t="shared" si="1"/>
        <v>140.09963099999953</v>
      </c>
      <c r="L18" s="475">
        <f t="shared" si="1"/>
        <v>182.9318750000003</v>
      </c>
      <c r="M18" s="475">
        <f t="shared" si="1"/>
        <v>284.93715540000022</v>
      </c>
      <c r="N18" s="475">
        <f t="shared" si="1"/>
        <v>264.06840760000011</v>
      </c>
      <c r="O18" s="475">
        <f t="shared" si="1"/>
        <v>339.98173299999934</v>
      </c>
      <c r="P18" s="475">
        <f t="shared" si="1"/>
        <v>266.56825300000003</v>
      </c>
      <c r="Q18" s="475">
        <f>SUM(E18:P18)</f>
        <v>3450.1237830000005</v>
      </c>
    </row>
    <row r="19" spans="2:17" x14ac:dyDescent="0.25">
      <c r="B19" s="227">
        <f t="shared" si="0"/>
        <v>11</v>
      </c>
      <c r="C19" s="258" t="s">
        <v>491</v>
      </c>
      <c r="D19" s="234" t="s">
        <v>100</v>
      </c>
      <c r="E19" s="588"/>
      <c r="F19" s="588"/>
      <c r="G19" s="588"/>
      <c r="H19" s="588"/>
      <c r="I19" s="588"/>
      <c r="J19" s="588"/>
      <c r="K19" s="588"/>
      <c r="L19" s="588"/>
      <c r="M19" s="588"/>
      <c r="N19" s="588"/>
      <c r="O19" s="588"/>
      <c r="P19" s="588"/>
      <c r="Q19" s="377">
        <f>SUM(E19:P19)</f>
        <v>0</v>
      </c>
    </row>
    <row r="20" spans="2:17" x14ac:dyDescent="0.25">
      <c r="B20" s="227">
        <f t="shared" si="0"/>
        <v>12</v>
      </c>
      <c r="C20" s="231" t="s">
        <v>437</v>
      </c>
      <c r="D20" s="234" t="s">
        <v>446</v>
      </c>
      <c r="E20" s="475">
        <f t="shared" ref="E20:P20" si="2">E24/E18*10</f>
        <v>0.22500000000000003</v>
      </c>
      <c r="F20" s="475">
        <f t="shared" si="2"/>
        <v>0.22500000009444479</v>
      </c>
      <c r="G20" s="475">
        <f t="shared" si="2"/>
        <v>0.22499999986999802</v>
      </c>
      <c r="H20" s="475">
        <f t="shared" si="2"/>
        <v>0.22500000026019593</v>
      </c>
      <c r="I20" s="475">
        <f t="shared" si="2"/>
        <v>0.22500000000000006</v>
      </c>
      <c r="J20" s="475">
        <f t="shared" si="2"/>
        <v>0.22500000028792488</v>
      </c>
      <c r="K20" s="588">
        <f>K24/K18*10</f>
        <v>0.22500000000000006</v>
      </c>
      <c r="L20" s="475">
        <f t="shared" si="2"/>
        <v>0.22500000000000006</v>
      </c>
      <c r="M20" s="475">
        <f t="shared" si="2"/>
        <v>0.22499999968414092</v>
      </c>
      <c r="N20" s="475">
        <f t="shared" si="2"/>
        <v>0.22500000034082085</v>
      </c>
      <c r="O20" s="475">
        <f t="shared" si="2"/>
        <v>0.22500000000000003</v>
      </c>
      <c r="P20" s="475">
        <f t="shared" si="2"/>
        <v>0.22499999999999998</v>
      </c>
      <c r="Q20" s="475">
        <f>Q24/Q18*10</f>
        <v>0.22500000003478143</v>
      </c>
    </row>
    <row r="21" spans="2:17" x14ac:dyDescent="0.25">
      <c r="B21" s="227">
        <f t="shared" si="0"/>
        <v>13</v>
      </c>
      <c r="C21" s="258" t="s">
        <v>492</v>
      </c>
      <c r="D21" s="234" t="s">
        <v>447</v>
      </c>
      <c r="E21" s="374">
        <v>5.8554168999999989</v>
      </c>
      <c r="F21" s="374">
        <v>5.8554168999999989</v>
      </c>
      <c r="G21" s="374">
        <v>5.8554168999999989</v>
      </c>
      <c r="H21" s="374">
        <v>5.8554168999999989</v>
      </c>
      <c r="I21" s="374">
        <v>5.8554168999999989</v>
      </c>
      <c r="J21" s="374">
        <v>5.8554168999999989</v>
      </c>
      <c r="K21" s="374">
        <v>5.8554168999999989</v>
      </c>
      <c r="L21" s="374">
        <v>5.8554168999999989</v>
      </c>
      <c r="M21" s="374">
        <v>5.8554168999999989</v>
      </c>
      <c r="N21" s="374">
        <v>5.8554168999999989</v>
      </c>
      <c r="O21" s="374">
        <v>5.8554168999999989</v>
      </c>
      <c r="P21" s="374">
        <v>5.8554168999999989</v>
      </c>
      <c r="Q21" s="475">
        <f>SUM(E21:P21)</f>
        <v>70.265002799999991</v>
      </c>
    </row>
    <row r="22" spans="2:17" x14ac:dyDescent="0.25">
      <c r="B22" s="227">
        <f t="shared" si="0"/>
        <v>14</v>
      </c>
      <c r="C22" s="258" t="s">
        <v>493</v>
      </c>
      <c r="D22" s="234" t="s">
        <v>446</v>
      </c>
      <c r="E22" s="374">
        <f t="shared" ref="E22:Q22" si="3">E25*10/E18</f>
        <v>0</v>
      </c>
      <c r="F22" s="374">
        <f t="shared" si="3"/>
        <v>0</v>
      </c>
      <c r="G22" s="374">
        <f t="shared" si="3"/>
        <v>0</v>
      </c>
      <c r="H22" s="374">
        <f t="shared" si="3"/>
        <v>0</v>
      </c>
      <c r="I22" s="374">
        <f t="shared" si="3"/>
        <v>0</v>
      </c>
      <c r="J22" s="374">
        <f t="shared" si="3"/>
        <v>0</v>
      </c>
      <c r="K22" s="374">
        <f t="shared" si="3"/>
        <v>0</v>
      </c>
      <c r="L22" s="374">
        <f t="shared" si="3"/>
        <v>0</v>
      </c>
      <c r="M22" s="374">
        <f t="shared" si="3"/>
        <v>0</v>
      </c>
      <c r="N22" s="374">
        <f t="shared" si="3"/>
        <v>0</v>
      </c>
      <c r="O22" s="374">
        <f t="shared" si="3"/>
        <v>0</v>
      </c>
      <c r="P22" s="374">
        <f t="shared" si="3"/>
        <v>0</v>
      </c>
      <c r="Q22" s="374">
        <f t="shared" si="3"/>
        <v>0</v>
      </c>
    </row>
    <row r="23" spans="2:17" x14ac:dyDescent="0.25">
      <c r="B23" s="227">
        <f t="shared" si="0"/>
        <v>15</v>
      </c>
      <c r="C23" s="231" t="s">
        <v>438</v>
      </c>
      <c r="D23" s="234" t="s">
        <v>447</v>
      </c>
      <c r="E23" s="585">
        <v>6.5314187000000006</v>
      </c>
      <c r="F23" s="585">
        <v>6.5314187000000006</v>
      </c>
      <c r="G23" s="585">
        <v>5.8457756000000005</v>
      </c>
      <c r="H23" s="585">
        <v>5.8064954999999996</v>
      </c>
      <c r="I23" s="585">
        <v>5.7009345999999992</v>
      </c>
      <c r="J23" s="585">
        <v>5.9748901999999999</v>
      </c>
      <c r="K23" s="585">
        <v>6.2330476999999993</v>
      </c>
      <c r="L23" s="585">
        <v>6.2620590000000007</v>
      </c>
      <c r="M23" s="585">
        <v>5.6169166999999991</v>
      </c>
      <c r="N23" s="585">
        <v>5.6718513999999995</v>
      </c>
      <c r="O23" s="585">
        <v>5.6966258999999999</v>
      </c>
      <c r="P23" s="585">
        <v>6.5044898999999994</v>
      </c>
      <c r="Q23" s="475">
        <f>SUM(E23:P23)</f>
        <v>72.375923899999989</v>
      </c>
    </row>
    <row r="24" spans="2:17" x14ac:dyDescent="0.25">
      <c r="B24" s="227">
        <f t="shared" si="0"/>
        <v>16</v>
      </c>
      <c r="C24" s="231" t="s">
        <v>439</v>
      </c>
      <c r="D24" s="234" t="s">
        <v>447</v>
      </c>
      <c r="E24" s="585">
        <v>14.481185737500018</v>
      </c>
      <c r="F24" s="585">
        <v>11.9117201</v>
      </c>
      <c r="G24" s="585">
        <v>4.3268564000000005</v>
      </c>
      <c r="H24" s="585">
        <v>4.32366458</v>
      </c>
      <c r="I24" s="585">
        <v>5.7996071145000032</v>
      </c>
      <c r="J24" s="585">
        <v>3.5165424600000041</v>
      </c>
      <c r="K24" s="585">
        <v>3.1522416974999903</v>
      </c>
      <c r="L24" s="585">
        <v>4.1159671875000079</v>
      </c>
      <c r="M24" s="585">
        <v>6.4110859875000061</v>
      </c>
      <c r="N24" s="585">
        <v>5.9415391800000039</v>
      </c>
      <c r="O24" s="585">
        <v>7.6495889924999858</v>
      </c>
      <c r="P24" s="585">
        <v>5.9977856924999999</v>
      </c>
      <c r="Q24" s="475">
        <f>SUM(E24:P24)</f>
        <v>77.62778512950004</v>
      </c>
    </row>
    <row r="25" spans="2:17" x14ac:dyDescent="0.25">
      <c r="B25" s="227">
        <f t="shared" si="0"/>
        <v>17</v>
      </c>
      <c r="C25" s="258" t="s">
        <v>494</v>
      </c>
      <c r="D25" s="234" t="s">
        <v>447</v>
      </c>
      <c r="E25" s="585"/>
      <c r="F25" s="585"/>
      <c r="G25" s="585"/>
      <c r="H25" s="585"/>
      <c r="I25" s="585"/>
      <c r="J25" s="585"/>
      <c r="K25" s="585"/>
      <c r="L25" s="585"/>
      <c r="M25" s="585"/>
      <c r="N25" s="585"/>
      <c r="O25" s="585"/>
      <c r="P25" s="585"/>
      <c r="Q25" s="585"/>
    </row>
    <row r="26" spans="2:17" x14ac:dyDescent="0.25">
      <c r="B26" s="227">
        <f t="shared" si="0"/>
        <v>18</v>
      </c>
      <c r="C26" s="231" t="s">
        <v>440</v>
      </c>
      <c r="D26" s="234" t="s">
        <v>447</v>
      </c>
      <c r="E26" s="585">
        <v>0.67600180000000165</v>
      </c>
      <c r="F26" s="585">
        <v>0.67600180000000165</v>
      </c>
      <c r="G26" s="585">
        <v>0</v>
      </c>
      <c r="H26" s="585">
        <v>0</v>
      </c>
      <c r="I26" s="585">
        <v>0</v>
      </c>
      <c r="J26" s="585">
        <v>0.119473300000001</v>
      </c>
      <c r="K26" s="585">
        <v>0.37763080000000038</v>
      </c>
      <c r="L26" s="585">
        <v>0.40664210000000178</v>
      </c>
      <c r="M26" s="585">
        <v>0</v>
      </c>
      <c r="N26" s="585">
        <v>0</v>
      </c>
      <c r="O26" s="585">
        <v>0</v>
      </c>
      <c r="P26" s="585">
        <v>0.64907300000000046</v>
      </c>
      <c r="Q26" s="475">
        <f>SUM(E26:P26)</f>
        <v>2.9048228000000069</v>
      </c>
    </row>
    <row r="27" spans="2:17" x14ac:dyDescent="0.25">
      <c r="B27" s="468">
        <f>+B26+1</f>
        <v>19</v>
      </c>
      <c r="C27" s="469" t="s">
        <v>868</v>
      </c>
      <c r="D27" s="470" t="s">
        <v>447</v>
      </c>
      <c r="E27" s="586"/>
      <c r="F27" s="586"/>
      <c r="G27" s="586"/>
      <c r="H27" s="586"/>
      <c r="I27" s="586"/>
      <c r="J27" s="586"/>
      <c r="K27" s="586"/>
      <c r="L27" s="586"/>
      <c r="M27" s="586"/>
      <c r="N27" s="586"/>
      <c r="O27" s="586"/>
      <c r="P27" s="586"/>
      <c r="Q27" s="587"/>
    </row>
    <row r="28" spans="2:17" x14ac:dyDescent="0.25">
      <c r="B28" s="468">
        <f t="shared" ref="B28:B30" si="4">+B27+1</f>
        <v>20</v>
      </c>
      <c r="C28" s="1071" t="s">
        <v>964</v>
      </c>
      <c r="D28" s="472" t="s">
        <v>447</v>
      </c>
      <c r="E28" s="585">
        <v>0.21794348033333336</v>
      </c>
      <c r="F28" s="585">
        <v>0.21794348033333336</v>
      </c>
      <c r="G28" s="585">
        <v>0.21794348033333336</v>
      </c>
      <c r="H28" s="585">
        <v>0.21794348033333336</v>
      </c>
      <c r="I28" s="585">
        <v>0.21794348033333336</v>
      </c>
      <c r="J28" s="585">
        <v>0.21794348033333336</v>
      </c>
      <c r="K28" s="585">
        <v>0.21794348033333336</v>
      </c>
      <c r="L28" s="585">
        <v>0.21794348033333336</v>
      </c>
      <c r="M28" s="585">
        <v>0.21794348033333336</v>
      </c>
      <c r="N28" s="585">
        <v>0.21794348033333336</v>
      </c>
      <c r="O28" s="585">
        <v>0.21794348033333336</v>
      </c>
      <c r="P28" s="585">
        <v>0.21794348033333336</v>
      </c>
      <c r="Q28" s="475">
        <f>SUM(E28:P28)</f>
        <v>2.6153217640000008</v>
      </c>
    </row>
    <row r="29" spans="2:17" x14ac:dyDescent="0.25">
      <c r="B29" s="468">
        <f t="shared" si="4"/>
        <v>21</v>
      </c>
      <c r="C29" s="1072" t="s">
        <v>872</v>
      </c>
      <c r="D29" s="470" t="s">
        <v>447</v>
      </c>
      <c r="E29" s="585">
        <v>25.654183334119999</v>
      </c>
      <c r="F29" s="585">
        <v>25.654183334119999</v>
      </c>
      <c r="G29" s="585">
        <v>25.654183334119999</v>
      </c>
      <c r="H29" s="585">
        <v>25.654183334119999</v>
      </c>
      <c r="I29" s="585">
        <v>25.654183334119999</v>
      </c>
      <c r="J29" s="585">
        <v>25.654183334119999</v>
      </c>
      <c r="K29" s="585">
        <v>25.654183334119999</v>
      </c>
      <c r="L29" s="585">
        <v>25.654183334119999</v>
      </c>
      <c r="M29" s="585">
        <v>25.654183334119999</v>
      </c>
      <c r="N29" s="585">
        <v>25.654183334119999</v>
      </c>
      <c r="O29" s="585">
        <v>25.654183334119999</v>
      </c>
      <c r="P29" s="585">
        <v>25.654183334119999</v>
      </c>
      <c r="Q29" s="475">
        <f>SUM(E29:P29)</f>
        <v>307.85020000943996</v>
      </c>
    </row>
    <row r="30" spans="2:17" x14ac:dyDescent="0.25">
      <c r="B30" s="468">
        <f t="shared" si="4"/>
        <v>22</v>
      </c>
      <c r="C30" s="232" t="s">
        <v>441</v>
      </c>
      <c r="D30" s="234" t="s">
        <v>447</v>
      </c>
      <c r="E30" s="407">
        <f>SUM(E23:E29)</f>
        <v>47.560733051953349</v>
      </c>
      <c r="F30" s="407">
        <f t="shared" ref="F30:P30" si="5">SUM(F23:F29)</f>
        <v>44.991267414453333</v>
      </c>
      <c r="G30" s="407">
        <f t="shared" si="5"/>
        <v>36.044758814453331</v>
      </c>
      <c r="H30" s="407">
        <f t="shared" si="5"/>
        <v>36.002286894453334</v>
      </c>
      <c r="I30" s="407">
        <f t="shared" si="5"/>
        <v>37.372668528953334</v>
      </c>
      <c r="J30" s="407">
        <f t="shared" si="5"/>
        <v>35.483032774453335</v>
      </c>
      <c r="K30" s="407">
        <f t="shared" si="5"/>
        <v>35.635047011953318</v>
      </c>
      <c r="L30" s="407">
        <f t="shared" si="5"/>
        <v>36.656795101953342</v>
      </c>
      <c r="M30" s="407">
        <f t="shared" si="5"/>
        <v>37.900129501953337</v>
      </c>
      <c r="N30" s="407">
        <f t="shared" si="5"/>
        <v>37.485517394453339</v>
      </c>
      <c r="O30" s="407">
        <f t="shared" si="5"/>
        <v>39.218341706953318</v>
      </c>
      <c r="P30" s="407">
        <f t="shared" si="5"/>
        <v>39.023475406953331</v>
      </c>
      <c r="Q30" s="407">
        <f>SUM(Q23:Q29)-Q26</f>
        <v>460.46923080293999</v>
      </c>
    </row>
    <row r="31" spans="2:17" x14ac:dyDescent="0.25">
      <c r="B31" s="227">
        <f t="shared" si="0"/>
        <v>23</v>
      </c>
      <c r="C31" s="233" t="s">
        <v>442</v>
      </c>
      <c r="D31" s="234"/>
      <c r="E31" s="408">
        <v>0</v>
      </c>
      <c r="F31" s="408">
        <v>0</v>
      </c>
      <c r="G31" s="408">
        <v>-9.6412999999984095E-3</v>
      </c>
      <c r="H31" s="408">
        <v>-4.8921399999999338E-2</v>
      </c>
      <c r="I31" s="408">
        <v>-0.15448229999999974</v>
      </c>
      <c r="J31" s="408">
        <v>0</v>
      </c>
      <c r="K31" s="408">
        <v>0</v>
      </c>
      <c r="L31" s="408">
        <v>0</v>
      </c>
      <c r="M31" s="408">
        <v>-0.23850019999999983</v>
      </c>
      <c r="N31" s="408">
        <v>-0.18356549999999938</v>
      </c>
      <c r="O31" s="408">
        <v>-0.15879099999999902</v>
      </c>
      <c r="P31" s="408">
        <v>0</v>
      </c>
      <c r="Q31" s="588">
        <f>SUM(E31:P31)</f>
        <v>-0.79390169999999571</v>
      </c>
    </row>
    <row r="32" spans="2:17" x14ac:dyDescent="0.25">
      <c r="B32" s="227"/>
      <c r="C32" s="1071" t="s">
        <v>964</v>
      </c>
      <c r="D32" s="234" t="s">
        <v>447</v>
      </c>
      <c r="E32" s="408">
        <f>E28</f>
        <v>0.21794348033333336</v>
      </c>
      <c r="F32" s="408">
        <f t="shared" ref="F32:P32" si="6">F28</f>
        <v>0.21794348033333336</v>
      </c>
      <c r="G32" s="408">
        <f t="shared" si="6"/>
        <v>0.21794348033333336</v>
      </c>
      <c r="H32" s="408">
        <f t="shared" si="6"/>
        <v>0.21794348033333336</v>
      </c>
      <c r="I32" s="408">
        <f t="shared" si="6"/>
        <v>0.21794348033333336</v>
      </c>
      <c r="J32" s="408">
        <f t="shared" si="6"/>
        <v>0.21794348033333336</v>
      </c>
      <c r="K32" s="408">
        <f t="shared" si="6"/>
        <v>0.21794348033333336</v>
      </c>
      <c r="L32" s="408">
        <f t="shared" si="6"/>
        <v>0.21794348033333336</v>
      </c>
      <c r="M32" s="408">
        <f t="shared" si="6"/>
        <v>0.21794348033333336</v>
      </c>
      <c r="N32" s="408">
        <f t="shared" si="6"/>
        <v>0.21794348033333336</v>
      </c>
      <c r="O32" s="408">
        <f t="shared" si="6"/>
        <v>0.21794348033333336</v>
      </c>
      <c r="P32" s="408">
        <f t="shared" si="6"/>
        <v>0.21794348033333336</v>
      </c>
      <c r="Q32" s="377">
        <f t="shared" ref="Q32" si="7">SUM(E32:P32)</f>
        <v>2.6153217640000008</v>
      </c>
    </row>
    <row r="33" spans="2:19" x14ac:dyDescent="0.25">
      <c r="B33" s="234">
        <f>B31+1</f>
        <v>24</v>
      </c>
      <c r="C33" s="235" t="s">
        <v>354</v>
      </c>
      <c r="D33" s="234" t="s">
        <v>447</v>
      </c>
      <c r="E33" s="408">
        <f>SUM(E30:E31)-E32</f>
        <v>47.342789571620017</v>
      </c>
      <c r="F33" s="408">
        <f t="shared" ref="F33:P33" si="8">SUM(F30:F31)-F32</f>
        <v>44.77332393412</v>
      </c>
      <c r="G33" s="408">
        <f t="shared" si="8"/>
        <v>35.817174034120001</v>
      </c>
      <c r="H33" s="408">
        <f t="shared" si="8"/>
        <v>35.735422014120005</v>
      </c>
      <c r="I33" s="408">
        <f t="shared" si="8"/>
        <v>37.000242748620003</v>
      </c>
      <c r="J33" s="408">
        <f t="shared" si="8"/>
        <v>35.265089294120003</v>
      </c>
      <c r="K33" s="408">
        <f t="shared" si="8"/>
        <v>35.417103531619986</v>
      </c>
      <c r="L33" s="408">
        <f t="shared" si="8"/>
        <v>36.43885162162001</v>
      </c>
      <c r="M33" s="408">
        <f t="shared" si="8"/>
        <v>37.443685821620008</v>
      </c>
      <c r="N33" s="408">
        <f t="shared" si="8"/>
        <v>37.084008414120007</v>
      </c>
      <c r="O33" s="408">
        <f t="shared" si="8"/>
        <v>38.841607226619985</v>
      </c>
      <c r="P33" s="408">
        <f t="shared" si="8"/>
        <v>38.805531926619999</v>
      </c>
      <c r="Q33" s="407">
        <f>SUM(Q30:Q31)-Q32</f>
        <v>457.06000733894001</v>
      </c>
    </row>
    <row r="34" spans="2:19" x14ac:dyDescent="0.25">
      <c r="B34" s="234">
        <f>B33+1</f>
        <v>25</v>
      </c>
      <c r="C34" s="235" t="s">
        <v>448</v>
      </c>
      <c r="D34" s="234" t="s">
        <v>447</v>
      </c>
      <c r="E34" s="408">
        <f t="shared" ref="E34:P34" si="9">E33</f>
        <v>47.342789571620017</v>
      </c>
      <c r="F34" s="408">
        <f t="shared" si="9"/>
        <v>44.77332393412</v>
      </c>
      <c r="G34" s="408">
        <f t="shared" si="9"/>
        <v>35.817174034120001</v>
      </c>
      <c r="H34" s="408">
        <f t="shared" si="9"/>
        <v>35.735422014120005</v>
      </c>
      <c r="I34" s="408">
        <f t="shared" si="9"/>
        <v>37.000242748620003</v>
      </c>
      <c r="J34" s="408">
        <f t="shared" si="9"/>
        <v>35.265089294120003</v>
      </c>
      <c r="K34" s="408">
        <f t="shared" si="9"/>
        <v>35.417103531619986</v>
      </c>
      <c r="L34" s="408">
        <f t="shared" si="9"/>
        <v>36.43885162162001</v>
      </c>
      <c r="M34" s="408">
        <f t="shared" si="9"/>
        <v>37.443685821620008</v>
      </c>
      <c r="N34" s="408">
        <f t="shared" si="9"/>
        <v>37.084008414120007</v>
      </c>
      <c r="O34" s="408">
        <f t="shared" si="9"/>
        <v>38.841607226619985</v>
      </c>
      <c r="P34" s="408">
        <f t="shared" si="9"/>
        <v>38.805531926619999</v>
      </c>
      <c r="Q34" s="407">
        <f>Q33</f>
        <v>457.06000733894001</v>
      </c>
      <c r="R34" s="488">
        <f>'F9'!N14-Q33</f>
        <v>0.79390169999999216</v>
      </c>
      <c r="S34" s="489"/>
    </row>
    <row r="36" spans="2:19" x14ac:dyDescent="0.25">
      <c r="B36" s="239" t="s">
        <v>944</v>
      </c>
    </row>
    <row r="37" spans="2:19" x14ac:dyDescent="0.25">
      <c r="B37" s="239" t="s">
        <v>490</v>
      </c>
    </row>
    <row r="38" spans="2:19" ht="26" x14ac:dyDescent="0.25">
      <c r="B38" s="225" t="s">
        <v>430</v>
      </c>
      <c r="C38" s="225" t="s">
        <v>37</v>
      </c>
      <c r="D38" s="225" t="s">
        <v>93</v>
      </c>
      <c r="E38" s="339" t="s">
        <v>279</v>
      </c>
      <c r="F38" s="339" t="s">
        <v>280</v>
      </c>
      <c r="G38" s="108" t="s">
        <v>281</v>
      </c>
      <c r="H38" s="108" t="s">
        <v>282</v>
      </c>
      <c r="I38" s="108" t="s">
        <v>283</v>
      </c>
      <c r="J38" s="108" t="s">
        <v>284</v>
      </c>
      <c r="K38" s="108" t="s">
        <v>285</v>
      </c>
      <c r="L38" s="108" t="s">
        <v>286</v>
      </c>
      <c r="M38" s="108" t="s">
        <v>287</v>
      </c>
      <c r="N38" s="108" t="s">
        <v>288</v>
      </c>
      <c r="O38" s="108" t="s">
        <v>289</v>
      </c>
      <c r="P38" s="108" t="s">
        <v>290</v>
      </c>
      <c r="Q38" s="226" t="s">
        <v>271</v>
      </c>
    </row>
    <row r="39" spans="2:19" x14ac:dyDescent="0.25">
      <c r="B39" s="227">
        <v>1</v>
      </c>
      <c r="C39" s="228" t="s">
        <v>368</v>
      </c>
      <c r="D39" s="227" t="s">
        <v>98</v>
      </c>
      <c r="E39" s="897">
        <v>0.89649999999999996</v>
      </c>
      <c r="F39" s="897">
        <v>0.89649999999999996</v>
      </c>
      <c r="G39" s="897">
        <v>0.89649999999999996</v>
      </c>
      <c r="H39" s="897">
        <v>0.89649999999999996</v>
      </c>
      <c r="I39" s="897">
        <v>0.89649999999999996</v>
      </c>
      <c r="J39" s="897">
        <v>0.89649999999999996</v>
      </c>
      <c r="K39" s="897">
        <v>0.89649999999999996</v>
      </c>
      <c r="L39" s="897">
        <v>0.89649999999999996</v>
      </c>
      <c r="M39" s="897">
        <v>0.89649999999999996</v>
      </c>
      <c r="N39" s="897">
        <v>0.89649999999999996</v>
      </c>
      <c r="O39" s="897">
        <v>0.89649999999999996</v>
      </c>
      <c r="P39" s="897">
        <v>0.89649999999999996</v>
      </c>
      <c r="Q39" s="473"/>
    </row>
    <row r="40" spans="2:19" x14ac:dyDescent="0.25">
      <c r="B40" s="227">
        <f>B39+1</f>
        <v>2</v>
      </c>
      <c r="C40" s="228" t="s">
        <v>431</v>
      </c>
      <c r="D40" s="227" t="s">
        <v>98</v>
      </c>
      <c r="E40" s="898"/>
      <c r="F40" s="898"/>
      <c r="G40" s="898"/>
      <c r="H40" s="898"/>
      <c r="I40" s="898"/>
      <c r="J40" s="898"/>
      <c r="K40" s="898"/>
      <c r="L40" s="898"/>
      <c r="M40" s="898"/>
      <c r="N40" s="898"/>
      <c r="O40" s="898"/>
      <c r="P40" s="898"/>
      <c r="Q40" s="230"/>
    </row>
    <row r="41" spans="2:19" x14ac:dyDescent="0.25">
      <c r="B41" s="227">
        <f>B40+1</f>
        <v>3</v>
      </c>
      <c r="C41" s="228" t="s">
        <v>432</v>
      </c>
      <c r="D41" s="227" t="s">
        <v>98</v>
      </c>
      <c r="E41" s="897"/>
      <c r="F41" s="897"/>
      <c r="G41" s="897"/>
      <c r="H41" s="897"/>
      <c r="I41" s="897"/>
      <c r="J41" s="897"/>
      <c r="K41" s="897"/>
      <c r="L41" s="897"/>
      <c r="M41" s="897"/>
      <c r="N41" s="897"/>
      <c r="O41" s="897"/>
      <c r="P41" s="897"/>
      <c r="Q41" s="474"/>
    </row>
    <row r="42" spans="2:19" x14ac:dyDescent="0.25">
      <c r="B42" s="227">
        <f t="shared" ref="B42:B63" si="10">B41+1</f>
        <v>4</v>
      </c>
      <c r="C42" s="228" t="s">
        <v>99</v>
      </c>
      <c r="D42" s="227" t="s">
        <v>98</v>
      </c>
      <c r="E42" s="897">
        <v>0</v>
      </c>
      <c r="F42" s="897">
        <v>0</v>
      </c>
      <c r="G42" s="897">
        <v>0</v>
      </c>
      <c r="H42" s="897">
        <v>0</v>
      </c>
      <c r="I42" s="897">
        <v>0</v>
      </c>
      <c r="J42" s="897">
        <v>0</v>
      </c>
      <c r="K42" s="897">
        <v>0</v>
      </c>
      <c r="L42" s="897">
        <v>0</v>
      </c>
      <c r="M42" s="897">
        <v>0</v>
      </c>
      <c r="N42" s="897">
        <v>0</v>
      </c>
      <c r="O42" s="897">
        <v>0</v>
      </c>
      <c r="P42" s="897">
        <v>0</v>
      </c>
      <c r="Q42" s="229"/>
    </row>
    <row r="43" spans="2:19" x14ac:dyDescent="0.25">
      <c r="B43" s="227">
        <f t="shared" si="10"/>
        <v>5</v>
      </c>
      <c r="C43" s="228" t="s">
        <v>433</v>
      </c>
      <c r="D43" s="227" t="s">
        <v>98</v>
      </c>
      <c r="E43" s="897"/>
      <c r="F43" s="897"/>
      <c r="G43" s="897"/>
      <c r="H43" s="897"/>
      <c r="I43" s="897"/>
      <c r="J43" s="897"/>
      <c r="K43" s="897"/>
      <c r="L43" s="897"/>
      <c r="M43" s="897"/>
      <c r="N43" s="897"/>
      <c r="O43" s="897"/>
      <c r="P43" s="897"/>
      <c r="Q43" s="473"/>
    </row>
    <row r="44" spans="2:19" x14ac:dyDescent="0.25">
      <c r="B44" s="227">
        <v>7</v>
      </c>
      <c r="C44" s="228" t="s">
        <v>434</v>
      </c>
      <c r="D44" s="227" t="s">
        <v>98</v>
      </c>
      <c r="E44" s="897"/>
      <c r="F44" s="897"/>
      <c r="G44" s="897"/>
      <c r="H44" s="897"/>
      <c r="I44" s="897"/>
      <c r="J44" s="897"/>
      <c r="K44" s="897"/>
      <c r="L44" s="897"/>
      <c r="M44" s="897"/>
      <c r="N44" s="897"/>
      <c r="O44" s="897"/>
      <c r="P44" s="897"/>
      <c r="Q44" s="474"/>
    </row>
    <row r="45" spans="2:19" x14ac:dyDescent="0.25">
      <c r="B45" s="227">
        <f t="shared" si="10"/>
        <v>8</v>
      </c>
      <c r="C45" s="231" t="s">
        <v>435</v>
      </c>
      <c r="D45" s="234" t="s">
        <v>100</v>
      </c>
      <c r="E45" s="899">
        <v>444.09999999999997</v>
      </c>
      <c r="F45" s="899">
        <v>626.72699999999998</v>
      </c>
      <c r="G45" s="899">
        <v>212.01000000000002</v>
      </c>
      <c r="H45" s="899">
        <v>105.48900000000006</v>
      </c>
      <c r="I45" s="899">
        <v>375.5499999999995</v>
      </c>
      <c r="J45" s="899">
        <v>202.32499999999999</v>
      </c>
      <c r="K45" s="899">
        <v>327.25599999999997</v>
      </c>
      <c r="L45" s="899">
        <v>109.77399999999942</v>
      </c>
      <c r="M45" s="899">
        <v>85.528999999999996</v>
      </c>
      <c r="N45" s="899">
        <v>202.761</v>
      </c>
      <c r="O45" s="899">
        <v>106.17799999999953</v>
      </c>
      <c r="P45" s="899">
        <v>157.53300000000033</v>
      </c>
      <c r="Q45" s="475">
        <f>SUM(E45:P45)</f>
        <v>2955.2319999999986</v>
      </c>
    </row>
    <row r="46" spans="2:19" x14ac:dyDescent="0.25">
      <c r="B46" s="227">
        <f t="shared" si="10"/>
        <v>9</v>
      </c>
      <c r="C46" s="231" t="s">
        <v>436</v>
      </c>
      <c r="D46" s="234" t="s">
        <v>100</v>
      </c>
      <c r="E46" s="899">
        <v>2.1400419999999372</v>
      </c>
      <c r="F46" s="899">
        <v>2.3216129999999566</v>
      </c>
      <c r="G46" s="899">
        <v>2.134628000000049</v>
      </c>
      <c r="H46" s="899">
        <v>2.0816889999999972</v>
      </c>
      <c r="I46" s="899">
        <v>2.091384000000005</v>
      </c>
      <c r="J46" s="899">
        <v>1.9940100000000314</v>
      </c>
      <c r="K46" s="899">
        <v>2.267648999999949</v>
      </c>
      <c r="L46" s="899">
        <v>2.1963700000000017</v>
      </c>
      <c r="M46" s="899">
        <v>2.1131679999999875</v>
      </c>
      <c r="N46" s="899">
        <v>2.0045810000000017</v>
      </c>
      <c r="O46" s="899">
        <v>1.9890089999999958</v>
      </c>
      <c r="P46" s="899">
        <v>2.2442849999999623</v>
      </c>
      <c r="Q46" s="475">
        <f>SUM(E46:P46)</f>
        <v>25.578427999999874</v>
      </c>
    </row>
    <row r="47" spans="2:19" x14ac:dyDescent="0.25">
      <c r="B47" s="227">
        <f t="shared" si="10"/>
        <v>10</v>
      </c>
      <c r="C47" s="231" t="s">
        <v>484</v>
      </c>
      <c r="D47" s="234" t="s">
        <v>100</v>
      </c>
      <c r="E47" s="899">
        <f>E45-E46</f>
        <v>441.95995800000003</v>
      </c>
      <c r="F47" s="899">
        <f t="shared" ref="F47:P47" si="11">F45-F46</f>
        <v>624.40538700000002</v>
      </c>
      <c r="G47" s="899">
        <f t="shared" si="11"/>
        <v>209.87537199999997</v>
      </c>
      <c r="H47" s="899">
        <f t="shared" si="11"/>
        <v>103.40731100000006</v>
      </c>
      <c r="I47" s="899">
        <f t="shared" si="11"/>
        <v>373.45861599999949</v>
      </c>
      <c r="J47" s="899">
        <f t="shared" si="11"/>
        <v>200.33098999999996</v>
      </c>
      <c r="K47" s="899">
        <f t="shared" si="11"/>
        <v>324.98835100000002</v>
      </c>
      <c r="L47" s="899">
        <f t="shared" si="11"/>
        <v>107.57762999999942</v>
      </c>
      <c r="M47" s="899">
        <f t="shared" si="11"/>
        <v>83.415832000000009</v>
      </c>
      <c r="N47" s="899">
        <f t="shared" si="11"/>
        <v>200.75641899999999</v>
      </c>
      <c r="O47" s="899">
        <f t="shared" si="11"/>
        <v>104.18899099999953</v>
      </c>
      <c r="P47" s="899">
        <f t="shared" si="11"/>
        <v>155.28871500000037</v>
      </c>
      <c r="Q47" s="475">
        <f>SUM(E47:P47)</f>
        <v>2929.6535719999993</v>
      </c>
    </row>
    <row r="48" spans="2:19" x14ac:dyDescent="0.25">
      <c r="B48" s="227">
        <f t="shared" si="10"/>
        <v>11</v>
      </c>
      <c r="C48" s="258" t="s">
        <v>491</v>
      </c>
      <c r="D48" s="234" t="s">
        <v>100</v>
      </c>
      <c r="E48" s="899"/>
      <c r="F48" s="899"/>
      <c r="G48" s="899"/>
      <c r="H48" s="899"/>
      <c r="I48" s="899"/>
      <c r="J48" s="899"/>
      <c r="K48" s="899"/>
      <c r="L48" s="899"/>
      <c r="M48" s="899"/>
      <c r="N48" s="899"/>
      <c r="O48" s="899"/>
      <c r="P48" s="899"/>
      <c r="Q48" s="377">
        <f>SUM(E48:P48)</f>
        <v>0</v>
      </c>
    </row>
    <row r="49" spans="2:17" x14ac:dyDescent="0.25">
      <c r="B49" s="227">
        <f t="shared" si="10"/>
        <v>12</v>
      </c>
      <c r="C49" s="231" t="s">
        <v>437</v>
      </c>
      <c r="D49" s="234" t="s">
        <v>446</v>
      </c>
      <c r="E49" s="899">
        <f t="shared" ref="E49:P49" si="12">E53/E47*10</f>
        <v>0.20400000000000018</v>
      </c>
      <c r="F49" s="899">
        <f t="shared" si="12"/>
        <v>0.20400000000000001</v>
      </c>
      <c r="G49" s="899">
        <f t="shared" si="12"/>
        <v>0.20399999999999996</v>
      </c>
      <c r="H49" s="899">
        <f t="shared" si="12"/>
        <v>0.20399999999999985</v>
      </c>
      <c r="I49" s="899">
        <f t="shared" si="12"/>
        <v>0.20400000000000024</v>
      </c>
      <c r="J49" s="899">
        <f t="shared" si="12"/>
        <v>0.20398600020895424</v>
      </c>
      <c r="K49" s="899">
        <f t="shared" si="12"/>
        <v>0.20399999999999999</v>
      </c>
      <c r="L49" s="899">
        <f t="shared" si="12"/>
        <v>0.20400000074365013</v>
      </c>
      <c r="M49" s="899">
        <f t="shared" si="12"/>
        <v>0.20399999966433227</v>
      </c>
      <c r="N49" s="899">
        <f t="shared" si="12"/>
        <v>0.20400000061766393</v>
      </c>
      <c r="O49" s="899">
        <f t="shared" si="12"/>
        <v>0.2040000000000009</v>
      </c>
      <c r="P49" s="899">
        <f t="shared" si="12"/>
        <v>0.20400000025758422</v>
      </c>
      <c r="Q49" s="475">
        <f>Q53/Q47*10</f>
        <v>0.20399904276190653</v>
      </c>
    </row>
    <row r="50" spans="2:17" x14ac:dyDescent="0.25">
      <c r="B50" s="227">
        <f t="shared" si="10"/>
        <v>13</v>
      </c>
      <c r="C50" s="258" t="s">
        <v>492</v>
      </c>
      <c r="D50" s="234" t="s">
        <v>447</v>
      </c>
      <c r="E50" s="899">
        <v>0</v>
      </c>
      <c r="F50" s="899">
        <v>0</v>
      </c>
      <c r="G50" s="899">
        <v>0</v>
      </c>
      <c r="H50" s="899">
        <v>0</v>
      </c>
      <c r="I50" s="899">
        <v>0</v>
      </c>
      <c r="J50" s="899">
        <v>0</v>
      </c>
      <c r="K50" s="899">
        <v>0</v>
      </c>
      <c r="L50" s="899">
        <v>0</v>
      </c>
      <c r="M50" s="899">
        <v>0</v>
      </c>
      <c r="N50" s="899">
        <v>0</v>
      </c>
      <c r="O50" s="899">
        <v>0</v>
      </c>
      <c r="P50" s="899">
        <v>0</v>
      </c>
      <c r="Q50" s="374"/>
    </row>
    <row r="51" spans="2:17" x14ac:dyDescent="0.25">
      <c r="B51" s="227">
        <f t="shared" si="10"/>
        <v>14</v>
      </c>
      <c r="C51" s="258" t="s">
        <v>493</v>
      </c>
      <c r="D51" s="234" t="s">
        <v>446</v>
      </c>
      <c r="E51" s="899">
        <f t="shared" ref="E51:P51" si="13">E54*10/E47</f>
        <v>0</v>
      </c>
      <c r="F51" s="899">
        <f t="shared" si="13"/>
        <v>0</v>
      </c>
      <c r="G51" s="899">
        <f t="shared" si="13"/>
        <v>0</v>
      </c>
      <c r="H51" s="899">
        <f t="shared" si="13"/>
        <v>0</v>
      </c>
      <c r="I51" s="899">
        <f t="shared" si="13"/>
        <v>0</v>
      </c>
      <c r="J51" s="899">
        <f t="shared" si="13"/>
        <v>0</v>
      </c>
      <c r="K51" s="899">
        <f t="shared" si="13"/>
        <v>0</v>
      </c>
      <c r="L51" s="899">
        <f t="shared" si="13"/>
        <v>0</v>
      </c>
      <c r="M51" s="899">
        <f t="shared" si="13"/>
        <v>0</v>
      </c>
      <c r="N51" s="899">
        <f t="shared" si="13"/>
        <v>0</v>
      </c>
      <c r="O51" s="899">
        <f t="shared" si="13"/>
        <v>0</v>
      </c>
      <c r="P51" s="899">
        <f t="shared" si="13"/>
        <v>0</v>
      </c>
      <c r="Q51" s="374">
        <f t="shared" ref="Q51" si="14">Q54*10/Q47</f>
        <v>0</v>
      </c>
    </row>
    <row r="52" spans="2:17" x14ac:dyDescent="0.25">
      <c r="B52" s="227">
        <f t="shared" si="10"/>
        <v>15</v>
      </c>
      <c r="C52" s="231" t="s">
        <v>438</v>
      </c>
      <c r="D52" s="234" t="s">
        <v>447</v>
      </c>
      <c r="E52" s="899">
        <v>5.9334857999999997</v>
      </c>
      <c r="F52" s="899">
        <v>5.9334857999999997</v>
      </c>
      <c r="G52" s="899">
        <v>5.8829278</v>
      </c>
      <c r="H52" s="899">
        <v>4.9275449</v>
      </c>
      <c r="I52" s="899">
        <v>4.5488492000000003</v>
      </c>
      <c r="J52" s="899">
        <v>4.9374933999999993</v>
      </c>
      <c r="K52" s="899">
        <v>5.6174168999999994</v>
      </c>
      <c r="L52" s="899">
        <v>5.5391336000000004</v>
      </c>
      <c r="M52" s="899">
        <v>4.8296907000000004</v>
      </c>
      <c r="N52" s="899">
        <v>4.9940858000000006</v>
      </c>
      <c r="O52" s="899">
        <v>5.6908075</v>
      </c>
      <c r="P52" s="899">
        <v>5.6908075</v>
      </c>
      <c r="Q52" s="475">
        <f>SUM(E52:P52)</f>
        <v>64.525728900000004</v>
      </c>
    </row>
    <row r="53" spans="2:17" x14ac:dyDescent="0.25">
      <c r="B53" s="227">
        <f t="shared" si="10"/>
        <v>16</v>
      </c>
      <c r="C53" s="231" t="s">
        <v>439</v>
      </c>
      <c r="D53" s="234" t="s">
        <v>447</v>
      </c>
      <c r="E53" s="899">
        <v>9.0159831432000086</v>
      </c>
      <c r="F53" s="899">
        <v>12.737869894800001</v>
      </c>
      <c r="G53" s="899">
        <v>4.2814575887999986</v>
      </c>
      <c r="H53" s="899">
        <v>2.1095091443999996</v>
      </c>
      <c r="I53" s="899">
        <v>7.6185557663999983</v>
      </c>
      <c r="J53" s="899">
        <v>4.0864717368000001</v>
      </c>
      <c r="K53" s="899">
        <v>6.6297623604</v>
      </c>
      <c r="L53" s="899">
        <v>2.1945836599999997</v>
      </c>
      <c r="M53" s="899">
        <v>1.70168297</v>
      </c>
      <c r="N53" s="899">
        <v>4.0954309599999998</v>
      </c>
      <c r="O53" s="899">
        <v>2.1254554163999999</v>
      </c>
      <c r="P53" s="899">
        <v>3.1678897899999998</v>
      </c>
      <c r="Q53" s="475">
        <f>SUM(E53:P53)</f>
        <v>59.764652431200005</v>
      </c>
    </row>
    <row r="54" spans="2:17" x14ac:dyDescent="0.25">
      <c r="B54" s="227">
        <f t="shared" si="10"/>
        <v>17</v>
      </c>
      <c r="C54" s="258" t="s">
        <v>494</v>
      </c>
      <c r="D54" s="234" t="s">
        <v>447</v>
      </c>
      <c r="E54" s="899">
        <v>0</v>
      </c>
      <c r="F54" s="899">
        <v>0</v>
      </c>
      <c r="G54" s="899">
        <v>0</v>
      </c>
      <c r="H54" s="899">
        <v>0</v>
      </c>
      <c r="I54" s="899">
        <v>0</v>
      </c>
      <c r="J54" s="899">
        <v>0</v>
      </c>
      <c r="K54" s="899">
        <v>0</v>
      </c>
      <c r="L54" s="899">
        <v>0</v>
      </c>
      <c r="M54" s="899">
        <v>0</v>
      </c>
      <c r="N54" s="899">
        <v>0</v>
      </c>
      <c r="O54" s="899">
        <v>0</v>
      </c>
      <c r="P54" s="899">
        <v>0</v>
      </c>
      <c r="Q54" s="475">
        <f>SUM(E54:P54)</f>
        <v>0</v>
      </c>
    </row>
    <row r="55" spans="2:17" x14ac:dyDescent="0.25">
      <c r="B55" s="227">
        <f t="shared" si="10"/>
        <v>18</v>
      </c>
      <c r="C55" s="231" t="s">
        <v>440</v>
      </c>
      <c r="D55" s="234" t="s">
        <v>447</v>
      </c>
      <c r="E55" s="585"/>
      <c r="F55" s="585"/>
      <c r="G55" s="585"/>
      <c r="H55" s="585"/>
      <c r="I55" s="585"/>
      <c r="J55" s="585"/>
      <c r="K55" s="585"/>
      <c r="L55" s="585"/>
      <c r="M55" s="585"/>
      <c r="N55" s="585"/>
      <c r="O55" s="585"/>
      <c r="P55" s="585"/>
      <c r="Q55" s="377">
        <f t="shared" ref="Q55:Q57" si="15">SUM(E55:P55)</f>
        <v>0</v>
      </c>
    </row>
    <row r="56" spans="2:17" x14ac:dyDescent="0.25">
      <c r="B56" s="468">
        <f>+B55+1</f>
        <v>19</v>
      </c>
      <c r="C56" s="469" t="s">
        <v>868</v>
      </c>
      <c r="D56" s="470" t="s">
        <v>447</v>
      </c>
      <c r="E56" s="586"/>
      <c r="F56" s="586"/>
      <c r="G56" s="586"/>
      <c r="H56" s="586"/>
      <c r="I56" s="586"/>
      <c r="J56" s="586"/>
      <c r="K56" s="586"/>
      <c r="L56" s="586"/>
      <c r="M56" s="586"/>
      <c r="N56" s="586"/>
      <c r="O56" s="586"/>
      <c r="P56" s="586"/>
      <c r="Q56" s="587"/>
    </row>
    <row r="57" spans="2:17" x14ac:dyDescent="0.25">
      <c r="B57" s="468">
        <f t="shared" ref="B57:B62" si="16">+B56+1</f>
        <v>20</v>
      </c>
      <c r="C57" s="471" t="s">
        <v>869</v>
      </c>
      <c r="D57" s="472" t="s">
        <v>447</v>
      </c>
      <c r="E57" s="899">
        <v>0.23484183333333331</v>
      </c>
      <c r="F57" s="899">
        <v>0.23484183333333331</v>
      </c>
      <c r="G57" s="899">
        <v>0.23484183333333331</v>
      </c>
      <c r="H57" s="899">
        <v>0.23484183333333331</v>
      </c>
      <c r="I57" s="899">
        <v>0.23484183333333331</v>
      </c>
      <c r="J57" s="899">
        <v>0.23484183333333331</v>
      </c>
      <c r="K57" s="899">
        <v>0.23484183333333331</v>
      </c>
      <c r="L57" s="899">
        <v>0.23484183333333331</v>
      </c>
      <c r="M57" s="899">
        <v>0.23484183333333331</v>
      </c>
      <c r="N57" s="899">
        <v>0.23484183333333331</v>
      </c>
      <c r="O57" s="899">
        <v>0.23484183333333331</v>
      </c>
      <c r="P57" s="899">
        <v>0.23484183333333331</v>
      </c>
      <c r="Q57" s="377">
        <f t="shared" si="15"/>
        <v>2.8181019999999997</v>
      </c>
    </row>
    <row r="58" spans="2:17" x14ac:dyDescent="0.25">
      <c r="B58" s="468">
        <f t="shared" si="16"/>
        <v>21</v>
      </c>
      <c r="C58" s="487" t="s">
        <v>872</v>
      </c>
      <c r="D58" s="472"/>
      <c r="E58" s="585">
        <v>25.132033333333336</v>
      </c>
      <c r="F58" s="585">
        <v>25.132033333333336</v>
      </c>
      <c r="G58" s="585">
        <v>25.132033333333336</v>
      </c>
      <c r="H58" s="585">
        <v>25.132033333333336</v>
      </c>
      <c r="I58" s="585">
        <v>25.132033333333336</v>
      </c>
      <c r="J58" s="585">
        <v>25.132033333333336</v>
      </c>
      <c r="K58" s="585">
        <v>25.132033333333336</v>
      </c>
      <c r="L58" s="585">
        <v>25.132033333333336</v>
      </c>
      <c r="M58" s="585">
        <v>25.132033333333336</v>
      </c>
      <c r="N58" s="585">
        <v>25.132033333333336</v>
      </c>
      <c r="O58" s="585">
        <v>25.132033333333336</v>
      </c>
      <c r="P58" s="585">
        <v>25.132033333333336</v>
      </c>
      <c r="Q58" s="475">
        <f>SUM(E58:P58)</f>
        <v>301.58440000000002</v>
      </c>
    </row>
    <row r="59" spans="2:17" x14ac:dyDescent="0.25">
      <c r="B59" s="468">
        <f t="shared" si="16"/>
        <v>22</v>
      </c>
      <c r="C59" s="487" t="s">
        <v>878</v>
      </c>
      <c r="D59" s="472"/>
      <c r="E59" s="585"/>
      <c r="F59" s="585"/>
      <c r="G59" s="585"/>
      <c r="H59" s="585"/>
      <c r="I59" s="585"/>
      <c r="J59" s="585"/>
      <c r="K59" s="585"/>
      <c r="L59" s="585"/>
      <c r="M59" s="585"/>
      <c r="N59" s="585"/>
      <c r="O59" s="585"/>
      <c r="P59" s="585"/>
      <c r="Q59" s="585">
        <f t="shared" ref="Q59:Q61" si="17">SUM(E59:P59)</f>
        <v>0</v>
      </c>
    </row>
    <row r="60" spans="2:17" x14ac:dyDescent="0.25">
      <c r="B60" s="468">
        <f t="shared" si="16"/>
        <v>23</v>
      </c>
      <c r="C60" s="487" t="s">
        <v>879</v>
      </c>
      <c r="D60" s="472"/>
      <c r="E60" s="585"/>
      <c r="F60" s="585"/>
      <c r="G60" s="585"/>
      <c r="H60" s="585"/>
      <c r="I60" s="585"/>
      <c r="J60" s="585"/>
      <c r="K60" s="585"/>
      <c r="L60" s="585"/>
      <c r="M60" s="585"/>
      <c r="N60" s="585"/>
      <c r="O60" s="585"/>
      <c r="P60" s="585"/>
      <c r="Q60" s="585">
        <f t="shared" si="17"/>
        <v>0</v>
      </c>
    </row>
    <row r="61" spans="2:17" ht="26" x14ac:dyDescent="0.25">
      <c r="B61" s="468">
        <f t="shared" si="16"/>
        <v>24</v>
      </c>
      <c r="C61" s="487" t="s">
        <v>880</v>
      </c>
      <c r="D61" s="472"/>
      <c r="E61" s="585"/>
      <c r="F61" s="585"/>
      <c r="G61" s="585"/>
      <c r="H61" s="585"/>
      <c r="I61" s="585"/>
      <c r="J61" s="585"/>
      <c r="K61" s="585"/>
      <c r="L61" s="585"/>
      <c r="M61" s="585"/>
      <c r="N61" s="585"/>
      <c r="O61" s="585"/>
      <c r="P61" s="585"/>
      <c r="Q61" s="585">
        <f t="shared" si="17"/>
        <v>0</v>
      </c>
    </row>
    <row r="62" spans="2:17" x14ac:dyDescent="0.25">
      <c r="B62" s="468">
        <f t="shared" si="16"/>
        <v>25</v>
      </c>
      <c r="C62" s="232" t="s">
        <v>441</v>
      </c>
      <c r="D62" s="234" t="s">
        <v>447</v>
      </c>
      <c r="E62" s="404">
        <f>SUM(E52:E61)</f>
        <v>40.316344109866677</v>
      </c>
      <c r="F62" s="404">
        <f t="shared" ref="F62:P62" si="18">SUM(F52:F61)</f>
        <v>44.038230861466673</v>
      </c>
      <c r="G62" s="404">
        <f t="shared" si="18"/>
        <v>35.531260555466673</v>
      </c>
      <c r="H62" s="404">
        <f t="shared" si="18"/>
        <v>32.403929211066668</v>
      </c>
      <c r="I62" s="404">
        <f t="shared" si="18"/>
        <v>37.534280133066673</v>
      </c>
      <c r="J62" s="404">
        <f t="shared" si="18"/>
        <v>34.390840303466668</v>
      </c>
      <c r="K62" s="404">
        <f t="shared" si="18"/>
        <v>37.614054427066669</v>
      </c>
      <c r="L62" s="404">
        <f t="shared" si="18"/>
        <v>33.100592426666672</v>
      </c>
      <c r="M62" s="404">
        <f t="shared" si="18"/>
        <v>31.898248836666671</v>
      </c>
      <c r="N62" s="404">
        <f t="shared" si="18"/>
        <v>34.456391926666669</v>
      </c>
      <c r="O62" s="404">
        <f t="shared" si="18"/>
        <v>33.183138083066666</v>
      </c>
      <c r="P62" s="404">
        <f t="shared" si="18"/>
        <v>34.225572456666669</v>
      </c>
      <c r="Q62" s="903">
        <f>SUM(E62:P62)</f>
        <v>428.69288333119994</v>
      </c>
    </row>
    <row r="63" spans="2:17" x14ac:dyDescent="0.25">
      <c r="B63" s="227">
        <f t="shared" si="10"/>
        <v>26</v>
      </c>
      <c r="C63" s="233" t="s">
        <v>442</v>
      </c>
      <c r="D63" s="234"/>
      <c r="E63" s="585"/>
      <c r="F63" s="585"/>
      <c r="G63" s="585"/>
      <c r="H63" s="585"/>
      <c r="I63" s="585"/>
      <c r="J63" s="585"/>
      <c r="K63" s="585"/>
      <c r="L63" s="585"/>
      <c r="M63" s="585"/>
      <c r="N63" s="585"/>
      <c r="O63" s="585"/>
      <c r="P63" s="585"/>
      <c r="Q63" s="904"/>
    </row>
    <row r="64" spans="2:17" x14ac:dyDescent="0.25">
      <c r="B64" s="227"/>
      <c r="C64" s="231" t="s">
        <v>425</v>
      </c>
      <c r="D64" s="234" t="s">
        <v>447</v>
      </c>
      <c r="E64" s="408"/>
      <c r="F64" s="588"/>
      <c r="G64" s="588"/>
      <c r="H64" s="588"/>
      <c r="I64" s="588"/>
      <c r="J64" s="588"/>
      <c r="K64" s="588"/>
      <c r="L64" s="588"/>
      <c r="M64" s="377"/>
      <c r="N64" s="377"/>
      <c r="O64" s="377"/>
      <c r="P64" s="377"/>
      <c r="Q64" s="404">
        <f t="shared" ref="Q64" si="19">SUM(E64:P64)</f>
        <v>0</v>
      </c>
    </row>
    <row r="65" spans="2:19" x14ac:dyDescent="0.25">
      <c r="B65" s="234">
        <f>B63+1</f>
        <v>27</v>
      </c>
      <c r="C65" s="235" t="s">
        <v>354</v>
      </c>
      <c r="D65" s="234" t="s">
        <v>447</v>
      </c>
      <c r="E65" s="408">
        <f>SUM(E62:E64)-E57</f>
        <v>40.081502276533342</v>
      </c>
      <c r="F65" s="408">
        <f t="shared" ref="F65:Q65" si="20">SUM(F62:F64)-F57</f>
        <v>43.803389028133338</v>
      </c>
      <c r="G65" s="408">
        <f t="shared" si="20"/>
        <v>35.296418722133339</v>
      </c>
      <c r="H65" s="408">
        <f t="shared" si="20"/>
        <v>32.169087377733334</v>
      </c>
      <c r="I65" s="408">
        <f t="shared" si="20"/>
        <v>37.299438299733339</v>
      </c>
      <c r="J65" s="408">
        <f t="shared" si="20"/>
        <v>34.155998470133333</v>
      </c>
      <c r="K65" s="408">
        <f t="shared" si="20"/>
        <v>37.379212593733335</v>
      </c>
      <c r="L65" s="408">
        <f t="shared" si="20"/>
        <v>32.865750593333338</v>
      </c>
      <c r="M65" s="408">
        <f t="shared" si="20"/>
        <v>31.663407003333337</v>
      </c>
      <c r="N65" s="408">
        <f t="shared" si="20"/>
        <v>34.221550093333335</v>
      </c>
      <c r="O65" s="408">
        <f t="shared" si="20"/>
        <v>32.948296249733332</v>
      </c>
      <c r="P65" s="408">
        <f t="shared" si="20"/>
        <v>33.990730623333334</v>
      </c>
      <c r="Q65" s="407">
        <f t="shared" si="20"/>
        <v>425.87478133119993</v>
      </c>
    </row>
    <row r="66" spans="2:19" x14ac:dyDescent="0.25">
      <c r="B66" s="234">
        <f>B65+1</f>
        <v>28</v>
      </c>
      <c r="C66" s="235" t="s">
        <v>448</v>
      </c>
      <c r="D66" s="234" t="s">
        <v>447</v>
      </c>
      <c r="E66" s="408">
        <f t="shared" ref="E66:P66" si="21">E65</f>
        <v>40.081502276533342</v>
      </c>
      <c r="F66" s="408">
        <f t="shared" si="21"/>
        <v>43.803389028133338</v>
      </c>
      <c r="G66" s="408">
        <f t="shared" si="21"/>
        <v>35.296418722133339</v>
      </c>
      <c r="H66" s="408">
        <f t="shared" si="21"/>
        <v>32.169087377733334</v>
      </c>
      <c r="I66" s="408">
        <f t="shared" si="21"/>
        <v>37.299438299733339</v>
      </c>
      <c r="J66" s="408">
        <f t="shared" si="21"/>
        <v>34.155998470133333</v>
      </c>
      <c r="K66" s="408">
        <f t="shared" si="21"/>
        <v>37.379212593733335</v>
      </c>
      <c r="L66" s="408">
        <f t="shared" si="21"/>
        <v>32.865750593333338</v>
      </c>
      <c r="M66" s="408">
        <f t="shared" si="21"/>
        <v>31.663407003333337</v>
      </c>
      <c r="N66" s="408">
        <f t="shared" si="21"/>
        <v>34.221550093333335</v>
      </c>
      <c r="O66" s="408">
        <f t="shared" si="21"/>
        <v>32.948296249733332</v>
      </c>
      <c r="P66" s="408">
        <f t="shared" si="21"/>
        <v>33.990730623333334</v>
      </c>
      <c r="Q66" s="407">
        <f>Q65</f>
        <v>425.87478133119993</v>
      </c>
      <c r="R66" s="515">
        <f>'F9'!N23-'F9.1'!Q66</f>
        <v>0</v>
      </c>
      <c r="S66" s="488"/>
    </row>
    <row r="69" spans="2:19" ht="14" x14ac:dyDescent="0.3">
      <c r="C69" s="53" t="s">
        <v>152</v>
      </c>
      <c r="D69" s="53"/>
    </row>
    <row r="70" spans="2:19" ht="14" x14ac:dyDescent="0.3">
      <c r="C70" s="40" t="s">
        <v>485</v>
      </c>
      <c r="D70" s="40"/>
    </row>
  </sheetData>
  <pageMargins left="0.7" right="0.7" top="0.75" bottom="0.75" header="0.3" footer="0.3"/>
  <pageSetup paperSize="9" scale="4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O69"/>
  <sheetViews>
    <sheetView showGridLines="0" view="pageBreakPreview" zoomScale="80" zoomScaleNormal="80" zoomScaleSheetLayoutView="80" workbookViewId="0">
      <selection activeCell="G14" sqref="G14"/>
    </sheetView>
  </sheetViews>
  <sheetFormatPr defaultColWidth="8.6328125" defaultRowHeight="13" x14ac:dyDescent="0.3"/>
  <cols>
    <col min="1" max="1" width="8.6328125" style="95"/>
    <col min="2" max="2" width="13.6328125" style="95" customWidth="1"/>
    <col min="3" max="3" width="14" style="95" customWidth="1"/>
    <col min="4" max="4" width="10.54296875" style="95" customWidth="1"/>
    <col min="5" max="5" width="12.36328125" style="95" customWidth="1"/>
    <col min="6" max="6" width="13.36328125" style="95" customWidth="1"/>
    <col min="7" max="9" width="10" style="95" customWidth="1"/>
    <col min="10" max="11" width="11.453125" style="95" customWidth="1"/>
    <col min="12" max="12" width="14.54296875" style="95" customWidth="1"/>
    <col min="13" max="13" width="11.453125" style="95" customWidth="1"/>
    <col min="14" max="14" width="10" style="95" customWidth="1"/>
    <col min="15" max="16384" width="8.6328125" style="95"/>
  </cols>
  <sheetData>
    <row r="2" spans="2:15" ht="14" x14ac:dyDescent="0.3">
      <c r="B2" s="1352" t="str">
        <f>Index!B2</f>
        <v xml:space="preserve">      Maharashtra State Power Generation Company Ltd.</v>
      </c>
      <c r="C2" s="1352"/>
      <c r="D2" s="1352"/>
      <c r="E2" s="1352"/>
      <c r="F2" s="1352"/>
      <c r="G2" s="1352"/>
      <c r="H2" s="1352"/>
      <c r="I2" s="1352"/>
      <c r="J2" s="1352"/>
      <c r="K2" s="1352"/>
      <c r="L2" s="1352"/>
      <c r="M2" s="1352"/>
      <c r="N2" s="1352"/>
    </row>
    <row r="3" spans="2:15" ht="14" x14ac:dyDescent="0.3">
      <c r="B3" s="1352" t="str">
        <f>Index!B3</f>
        <v>MYT Petition Formats for Koyna</v>
      </c>
      <c r="C3" s="1352"/>
      <c r="D3" s="1352"/>
      <c r="E3" s="1352"/>
      <c r="F3" s="1352"/>
      <c r="G3" s="1352"/>
      <c r="H3" s="1352"/>
      <c r="I3" s="1352"/>
      <c r="J3" s="1352"/>
      <c r="K3" s="1352"/>
      <c r="L3" s="1352"/>
      <c r="M3" s="1352"/>
      <c r="N3" s="1352"/>
    </row>
    <row r="4" spans="2:15" ht="14" x14ac:dyDescent="0.3">
      <c r="B4" s="1547" t="s">
        <v>428</v>
      </c>
      <c r="C4" s="1547"/>
      <c r="D4" s="1547"/>
      <c r="E4" s="1547"/>
      <c r="F4" s="1547"/>
      <c r="G4" s="1547"/>
      <c r="H4" s="1547"/>
      <c r="I4" s="1547"/>
      <c r="J4" s="1547"/>
      <c r="K4" s="1547"/>
      <c r="L4" s="1547"/>
      <c r="M4" s="1547"/>
      <c r="N4" s="1547"/>
    </row>
    <row r="5" spans="2:15" ht="14" x14ac:dyDescent="0.3">
      <c r="B5" s="89"/>
      <c r="C5" s="89"/>
      <c r="D5" s="89"/>
      <c r="E5" s="89"/>
      <c r="F5" s="89"/>
      <c r="G5" s="89"/>
      <c r="H5" s="89"/>
      <c r="I5" s="89"/>
      <c r="J5" s="89"/>
      <c r="K5" s="624"/>
      <c r="L5" s="89"/>
      <c r="M5" s="89"/>
      <c r="N5" s="89"/>
    </row>
    <row r="6" spans="2:15" ht="14" x14ac:dyDescent="0.3">
      <c r="B6" s="89"/>
      <c r="C6" s="89"/>
      <c r="D6" s="89"/>
      <c r="E6" s="89"/>
      <c r="F6" s="89"/>
      <c r="G6" s="89"/>
      <c r="H6" s="89"/>
      <c r="I6" s="89"/>
      <c r="J6" s="89"/>
      <c r="K6" s="89"/>
      <c r="L6" s="89"/>
      <c r="M6" s="89"/>
      <c r="N6" s="89"/>
    </row>
    <row r="7" spans="2:15" ht="14" x14ac:dyDescent="0.3">
      <c r="B7" s="65" t="s">
        <v>945</v>
      </c>
      <c r="N7" s="117"/>
    </row>
    <row r="8" spans="2:15" ht="14" x14ac:dyDescent="0.3">
      <c r="B8" s="65"/>
      <c r="N8" s="117" t="s">
        <v>10</v>
      </c>
    </row>
    <row r="9" spans="2:15" s="118" customFormat="1" ht="33" customHeight="1" x14ac:dyDescent="0.25">
      <c r="B9" s="1544" t="s">
        <v>278</v>
      </c>
      <c r="C9" s="1406" t="s">
        <v>294</v>
      </c>
      <c r="D9" s="1406"/>
      <c r="E9" s="1406"/>
      <c r="F9" s="1406"/>
      <c r="G9" s="1404" t="s">
        <v>295</v>
      </c>
      <c r="H9" s="1404"/>
      <c r="I9" s="1404"/>
      <c r="J9" s="1545" t="s">
        <v>296</v>
      </c>
      <c r="K9" s="1545"/>
      <c r="L9" s="1545"/>
      <c r="M9" s="1545"/>
      <c r="N9" s="1545"/>
    </row>
    <row r="10" spans="2:15" ht="72" customHeight="1" x14ac:dyDescent="0.3">
      <c r="B10" s="1544"/>
      <c r="C10" s="349" t="s">
        <v>350</v>
      </c>
      <c r="D10" s="349" t="s">
        <v>348</v>
      </c>
      <c r="E10" s="626" t="s">
        <v>775</v>
      </c>
      <c r="F10" s="349" t="s">
        <v>349</v>
      </c>
      <c r="G10" s="349" t="s">
        <v>297</v>
      </c>
      <c r="H10" s="349" t="s">
        <v>776</v>
      </c>
      <c r="I10" s="349" t="s">
        <v>298</v>
      </c>
      <c r="J10" s="349" t="s">
        <v>299</v>
      </c>
      <c r="K10" s="349" t="s">
        <v>300</v>
      </c>
      <c r="L10" s="626" t="s">
        <v>777</v>
      </c>
      <c r="M10" s="349" t="s">
        <v>778</v>
      </c>
      <c r="N10" s="350" t="s">
        <v>271</v>
      </c>
    </row>
    <row r="11" spans="2:15" ht="14.25" customHeight="1" x14ac:dyDescent="0.3">
      <c r="B11" s="112"/>
      <c r="C11" s="113"/>
      <c r="D11" s="113"/>
      <c r="E11" s="113"/>
      <c r="F11" s="113"/>
      <c r="G11" s="113"/>
      <c r="H11" s="113"/>
      <c r="I11" s="113"/>
      <c r="J11" s="113"/>
      <c r="K11" s="113"/>
      <c r="L11" s="113"/>
      <c r="M11" s="113"/>
      <c r="N11" s="114"/>
    </row>
    <row r="12" spans="2:15" ht="14.25" customHeight="1" x14ac:dyDescent="0.3">
      <c r="B12" s="153" t="s">
        <v>811</v>
      </c>
      <c r="C12" s="375">
        <f>'F9'!C30</f>
        <v>38.247490110000008</v>
      </c>
      <c r="D12" s="519">
        <f>C12*0.5/('F2.5'!N15*(1-'F2.5'!N17))*10</f>
        <v>0.12260697590391777</v>
      </c>
      <c r="E12" s="621">
        <f>'F9'!E30</f>
        <v>0</v>
      </c>
      <c r="F12" s="115"/>
      <c r="G12" s="375">
        <f>'F9'!G30</f>
        <v>2923.9325210000006</v>
      </c>
      <c r="H12" s="440"/>
      <c r="I12" s="115"/>
      <c r="J12" s="376">
        <f>(C12)*0.5</f>
        <v>19.123745055000004</v>
      </c>
      <c r="K12" s="376">
        <f>(C12)*0.5</f>
        <v>19.123745055000004</v>
      </c>
      <c r="L12" s="376">
        <f>'F10'!$M$12</f>
        <v>0</v>
      </c>
      <c r="M12" s="115"/>
      <c r="N12" s="374">
        <f>SUM(J12:M12)</f>
        <v>38.247490110000008</v>
      </c>
    </row>
    <row r="13" spans="2:15" ht="14.25" customHeight="1" x14ac:dyDescent="0.3">
      <c r="B13" s="109"/>
      <c r="C13" s="115"/>
      <c r="D13" s="115"/>
      <c r="E13" s="115"/>
      <c r="F13" s="115"/>
      <c r="G13" s="115"/>
      <c r="H13" s="115"/>
      <c r="I13" s="115"/>
      <c r="J13" s="115"/>
      <c r="K13" s="115"/>
      <c r="L13" s="115"/>
      <c r="M13" s="115"/>
      <c r="N13" s="374">
        <f t="shared" ref="N13" si="0">SUM(J13:M13)</f>
        <v>0</v>
      </c>
    </row>
    <row r="14" spans="2:15" ht="14" x14ac:dyDescent="0.3">
      <c r="B14" s="109" t="s">
        <v>271</v>
      </c>
      <c r="C14" s="377"/>
      <c r="D14" s="377"/>
      <c r="E14" s="377"/>
      <c r="F14" s="377"/>
      <c r="G14" s="377">
        <f>SUM(G12:G13)</f>
        <v>2923.9325210000006</v>
      </c>
      <c r="H14" s="377"/>
      <c r="I14" s="377"/>
      <c r="J14" s="377">
        <f>SUM(J12:J13)</f>
        <v>19.123745055000004</v>
      </c>
      <c r="K14" s="377">
        <f>SUM(K12:K13)</f>
        <v>19.123745055000004</v>
      </c>
      <c r="L14" s="377">
        <f>SUM(L12:L13)</f>
        <v>0</v>
      </c>
      <c r="M14" s="377">
        <f>SUM(M12:M13)</f>
        <v>0</v>
      </c>
      <c r="N14" s="377">
        <f>SUM(N12:N13)</f>
        <v>38.247490110000008</v>
      </c>
      <c r="O14" s="378"/>
    </row>
    <row r="17" spans="2:14" ht="2.75" customHeight="1" x14ac:dyDescent="0.3"/>
    <row r="18" spans="2:14" ht="14" x14ac:dyDescent="0.3">
      <c r="B18" s="65" t="s">
        <v>947</v>
      </c>
    </row>
    <row r="19" spans="2:14" ht="14" x14ac:dyDescent="0.3">
      <c r="B19" s="65"/>
      <c r="N19" s="117" t="s">
        <v>10</v>
      </c>
    </row>
    <row r="20" spans="2:14" ht="13.25" customHeight="1" x14ac:dyDescent="0.3">
      <c r="B20" s="1544" t="s">
        <v>278</v>
      </c>
      <c r="C20" s="1406" t="s">
        <v>294</v>
      </c>
      <c r="D20" s="1406"/>
      <c r="E20" s="1406"/>
      <c r="F20" s="1406"/>
      <c r="G20" s="1404" t="s">
        <v>295</v>
      </c>
      <c r="H20" s="1404"/>
      <c r="I20" s="1404"/>
      <c r="J20" s="1545" t="s">
        <v>296</v>
      </c>
      <c r="K20" s="1545"/>
      <c r="L20" s="1545"/>
      <c r="M20" s="1545"/>
      <c r="N20" s="1545"/>
    </row>
    <row r="21" spans="2:14" ht="69" customHeight="1" x14ac:dyDescent="0.3">
      <c r="B21" s="1544"/>
      <c r="C21" s="349" t="s">
        <v>350</v>
      </c>
      <c r="D21" s="349" t="s">
        <v>348</v>
      </c>
      <c r="E21" s="626" t="s">
        <v>775</v>
      </c>
      <c r="F21" s="349" t="s">
        <v>349</v>
      </c>
      <c r="G21" s="349" t="s">
        <v>297</v>
      </c>
      <c r="H21" s="349" t="s">
        <v>776</v>
      </c>
      <c r="I21" s="349" t="s">
        <v>298</v>
      </c>
      <c r="J21" s="349" t="s">
        <v>299</v>
      </c>
      <c r="K21" s="349" t="s">
        <v>300</v>
      </c>
      <c r="L21" s="626" t="s">
        <v>777</v>
      </c>
      <c r="M21" s="349" t="s">
        <v>778</v>
      </c>
      <c r="N21" s="350" t="s">
        <v>271</v>
      </c>
    </row>
    <row r="22" spans="2:14" x14ac:dyDescent="0.3">
      <c r="B22" s="112"/>
      <c r="C22" s="113"/>
      <c r="D22" s="113"/>
      <c r="E22" s="113"/>
      <c r="F22" s="113"/>
      <c r="G22" s="113"/>
      <c r="H22" s="113"/>
      <c r="I22" s="113"/>
      <c r="J22" s="113"/>
      <c r="K22" s="113"/>
      <c r="L22" s="113"/>
      <c r="M22" s="113"/>
      <c r="N22" s="114"/>
    </row>
    <row r="23" spans="2:14" ht="14" x14ac:dyDescent="0.3">
      <c r="B23" s="153" t="s">
        <v>811</v>
      </c>
      <c r="C23" s="375">
        <f ca="1">'F1.1'!$L8-E23</f>
        <v>493.70479368129139</v>
      </c>
      <c r="D23" s="519">
        <f ca="1">C23*0.5/('F2.5'!P15*(1-'F2.5'!P17))*10</f>
        <v>0.78167320088868175</v>
      </c>
      <c r="E23" s="621">
        <f>'F10'!O12</f>
        <v>0</v>
      </c>
      <c r="F23" s="74"/>
      <c r="G23" s="622">
        <f ca="1">'F2.5'!P15*(1-'F2.5'!P17)</f>
        <v>3158</v>
      </c>
      <c r="H23" s="623"/>
      <c r="I23" s="74"/>
      <c r="J23" s="622">
        <f ca="1">(C23)*0.5</f>
        <v>246.8523968406457</v>
      </c>
      <c r="K23" s="622">
        <f ca="1">(C23)*0.5</f>
        <v>246.8523968406457</v>
      </c>
      <c r="L23" s="622">
        <f>'F10'!O12</f>
        <v>0</v>
      </c>
      <c r="M23" s="620">
        <f ca="1">F23*$G23/10</f>
        <v>0</v>
      </c>
      <c r="N23" s="374">
        <f ca="1">SUM(J23:M23)</f>
        <v>493.70479368129139</v>
      </c>
    </row>
    <row r="24" spans="2:14" ht="14" x14ac:dyDescent="0.3">
      <c r="B24" s="109"/>
      <c r="C24" s="115"/>
      <c r="D24" s="115"/>
      <c r="E24" s="115"/>
      <c r="F24" s="115"/>
      <c r="G24" s="115"/>
      <c r="H24" s="115"/>
      <c r="I24" s="115"/>
      <c r="J24" s="115"/>
      <c r="K24" s="115"/>
      <c r="L24" s="115"/>
      <c r="M24" s="115"/>
      <c r="N24" s="374">
        <f t="shared" ref="N24" si="1">SUM(J24:M24)</f>
        <v>0</v>
      </c>
    </row>
    <row r="25" spans="2:14" ht="14" x14ac:dyDescent="0.3">
      <c r="B25" s="109" t="s">
        <v>271</v>
      </c>
      <c r="C25" s="377"/>
      <c r="D25" s="377"/>
      <c r="E25" s="377"/>
      <c r="F25" s="377"/>
      <c r="G25" s="377">
        <f ca="1">SUM(G23:G24)</f>
        <v>3158</v>
      </c>
      <c r="H25" s="377"/>
      <c r="I25" s="377"/>
      <c r="J25" s="377">
        <f ca="1">SUM(J23:J24)</f>
        <v>246.8523968406457</v>
      </c>
      <c r="K25" s="377">
        <f ca="1">SUM(K23:K24)</f>
        <v>246.8523968406457</v>
      </c>
      <c r="L25" s="377">
        <f>SUM(L23:L24)</f>
        <v>0</v>
      </c>
      <c r="M25" s="377">
        <f ca="1">SUM(M23:M24)</f>
        <v>0</v>
      </c>
      <c r="N25" s="377">
        <f ca="1">SUM(N23:N24)</f>
        <v>493.70479368129139</v>
      </c>
    </row>
    <row r="29" spans="2:14" ht="14" x14ac:dyDescent="0.3">
      <c r="B29" s="65" t="s">
        <v>946</v>
      </c>
    </row>
    <row r="30" spans="2:14" ht="14" x14ac:dyDescent="0.3">
      <c r="B30" s="65"/>
      <c r="N30" s="117" t="s">
        <v>10</v>
      </c>
    </row>
    <row r="31" spans="2:14" ht="29.75" customHeight="1" x14ac:dyDescent="0.3">
      <c r="B31" s="1544" t="s">
        <v>278</v>
      </c>
      <c r="C31" s="1406" t="s">
        <v>294</v>
      </c>
      <c r="D31" s="1406"/>
      <c r="E31" s="1406"/>
      <c r="F31" s="1406"/>
      <c r="G31" s="1404" t="s">
        <v>295</v>
      </c>
      <c r="H31" s="1404"/>
      <c r="I31" s="1404"/>
      <c r="J31" s="1545" t="s">
        <v>296</v>
      </c>
      <c r="K31" s="1545"/>
      <c r="L31" s="1545"/>
      <c r="M31" s="1545"/>
      <c r="N31" s="1545"/>
    </row>
    <row r="32" spans="2:14" ht="65.25" customHeight="1" x14ac:dyDescent="0.3">
      <c r="B32" s="1544"/>
      <c r="C32" s="349" t="s">
        <v>350</v>
      </c>
      <c r="D32" s="349" t="s">
        <v>348</v>
      </c>
      <c r="E32" s="626" t="s">
        <v>775</v>
      </c>
      <c r="F32" s="349" t="s">
        <v>349</v>
      </c>
      <c r="G32" s="349" t="s">
        <v>297</v>
      </c>
      <c r="H32" s="349" t="s">
        <v>776</v>
      </c>
      <c r="I32" s="349" t="s">
        <v>298</v>
      </c>
      <c r="J32" s="349" t="s">
        <v>299</v>
      </c>
      <c r="K32" s="349" t="s">
        <v>300</v>
      </c>
      <c r="L32" s="626" t="s">
        <v>777</v>
      </c>
      <c r="M32" s="349" t="s">
        <v>778</v>
      </c>
      <c r="N32" s="350" t="s">
        <v>271</v>
      </c>
    </row>
    <row r="33" spans="2:14" x14ac:dyDescent="0.3">
      <c r="B33" s="112"/>
      <c r="C33" s="113"/>
      <c r="D33" s="113"/>
      <c r="E33" s="113"/>
      <c r="F33" s="113"/>
      <c r="G33" s="113"/>
      <c r="H33" s="113"/>
      <c r="I33" s="113"/>
      <c r="J33" s="113"/>
      <c r="K33" s="113"/>
      <c r="L33" s="113"/>
      <c r="M33" s="113"/>
      <c r="N33" s="114"/>
    </row>
    <row r="34" spans="2:14" ht="14" x14ac:dyDescent="0.3">
      <c r="B34" s="153" t="s">
        <v>811</v>
      </c>
      <c r="C34" s="375">
        <f ca="1">'F1.1'!$M8-E34</f>
        <v>497.61724514749386</v>
      </c>
      <c r="D34" s="519">
        <f ca="1">C34*0.5/('F2.5'!Q15*(1-'F2.5'!Q17))*10</f>
        <v>0.7878677092265578</v>
      </c>
      <c r="E34" s="621">
        <f>'F10'!P12</f>
        <v>0</v>
      </c>
      <c r="F34" s="115"/>
      <c r="G34" s="376">
        <f ca="1">'F2.5'!Q15*(1-'F2.5'!Q17)</f>
        <v>3158</v>
      </c>
      <c r="H34" s="440"/>
      <c r="I34" s="115"/>
      <c r="J34" s="375">
        <f ca="1">C34*0.5</f>
        <v>248.80862257374693</v>
      </c>
      <c r="K34" s="374">
        <f ca="1">C34*0.5</f>
        <v>248.80862257374693</v>
      </c>
      <c r="L34" s="622">
        <f>'F10'!P12</f>
        <v>0</v>
      </c>
      <c r="M34" s="620">
        <f ca="1">F34*$G34/10</f>
        <v>0</v>
      </c>
      <c r="N34" s="374">
        <f ca="1">SUM(J34:M34)</f>
        <v>497.61724514749386</v>
      </c>
    </row>
    <row r="35" spans="2:14" ht="14" x14ac:dyDescent="0.3">
      <c r="B35" s="109"/>
      <c r="C35" s="115"/>
      <c r="D35" s="115"/>
      <c r="E35" s="115"/>
      <c r="F35" s="115"/>
      <c r="G35" s="115"/>
      <c r="H35" s="115"/>
      <c r="I35" s="115"/>
      <c r="J35" s="115"/>
      <c r="K35" s="115"/>
      <c r="L35" s="115"/>
      <c r="M35" s="115"/>
      <c r="N35" s="374">
        <f t="shared" ref="N35" si="2">SUM(J35:M35)</f>
        <v>0</v>
      </c>
    </row>
    <row r="36" spans="2:14" ht="14" x14ac:dyDescent="0.3">
      <c r="B36" s="109" t="s">
        <v>271</v>
      </c>
      <c r="C36" s="377"/>
      <c r="D36" s="377"/>
      <c r="E36" s="377"/>
      <c r="F36" s="377"/>
      <c r="G36" s="377">
        <f ca="1">SUM(G34:G35)</f>
        <v>3158</v>
      </c>
      <c r="H36" s="377"/>
      <c r="I36" s="377"/>
      <c r="J36" s="377">
        <f ca="1">SUM(J34:J35)</f>
        <v>248.80862257374693</v>
      </c>
      <c r="K36" s="377">
        <f ca="1">SUM(K34:K35)</f>
        <v>248.80862257374693</v>
      </c>
      <c r="L36" s="377">
        <f>SUM(L34:L35)</f>
        <v>0</v>
      </c>
      <c r="M36" s="377">
        <f ca="1">SUM(M34:M35)</f>
        <v>0</v>
      </c>
      <c r="N36" s="377">
        <f ca="1">SUM(N34:N35)</f>
        <v>497.61724514749386</v>
      </c>
    </row>
    <row r="37" spans="2:14" ht="14" x14ac:dyDescent="0.3">
      <c r="B37" s="273"/>
      <c r="C37" s="76"/>
      <c r="D37" s="76"/>
      <c r="E37" s="76"/>
      <c r="F37" s="76"/>
      <c r="G37" s="76"/>
      <c r="H37" s="76"/>
      <c r="I37" s="76"/>
      <c r="J37" s="76"/>
      <c r="K37" s="76"/>
      <c r="L37" s="76"/>
      <c r="M37" s="76"/>
      <c r="N37" s="76"/>
    </row>
    <row r="38" spans="2:14" ht="14" x14ac:dyDescent="0.3">
      <c r="B38" s="273"/>
      <c r="C38" s="76"/>
      <c r="D38" s="76"/>
      <c r="E38" s="76"/>
      <c r="F38" s="76"/>
      <c r="G38" s="76"/>
      <c r="H38" s="76"/>
      <c r="I38" s="76"/>
      <c r="J38" s="76"/>
      <c r="K38" s="76"/>
      <c r="L38" s="76"/>
      <c r="M38" s="76"/>
      <c r="N38" s="76"/>
    </row>
    <row r="40" spans="2:14" ht="14" x14ac:dyDescent="0.3">
      <c r="B40" s="65" t="s">
        <v>948</v>
      </c>
    </row>
    <row r="41" spans="2:14" ht="14" x14ac:dyDescent="0.3">
      <c r="B41" s="65"/>
      <c r="N41" s="117" t="s">
        <v>10</v>
      </c>
    </row>
    <row r="42" spans="2:14" ht="14" x14ac:dyDescent="0.3">
      <c r="B42" s="1544" t="s">
        <v>278</v>
      </c>
      <c r="C42" s="1406" t="s">
        <v>294</v>
      </c>
      <c r="D42" s="1406"/>
      <c r="E42" s="1406"/>
      <c r="F42" s="1406"/>
      <c r="G42" s="1404" t="s">
        <v>295</v>
      </c>
      <c r="H42" s="1404"/>
      <c r="I42" s="1404"/>
      <c r="J42" s="1545" t="s">
        <v>296</v>
      </c>
      <c r="K42" s="1545"/>
      <c r="L42" s="1545"/>
      <c r="M42" s="1545"/>
      <c r="N42" s="1545"/>
    </row>
    <row r="43" spans="2:14" ht="70" x14ac:dyDescent="0.3">
      <c r="B43" s="1544"/>
      <c r="C43" s="597" t="s">
        <v>350</v>
      </c>
      <c r="D43" s="597" t="s">
        <v>348</v>
      </c>
      <c r="E43" s="625" t="s">
        <v>775</v>
      </c>
      <c r="F43" s="597" t="s">
        <v>349</v>
      </c>
      <c r="G43" s="597" t="s">
        <v>297</v>
      </c>
      <c r="H43" s="597" t="s">
        <v>776</v>
      </c>
      <c r="I43" s="597" t="s">
        <v>298</v>
      </c>
      <c r="J43" s="597" t="s">
        <v>299</v>
      </c>
      <c r="K43" s="597" t="s">
        <v>300</v>
      </c>
      <c r="L43" s="625" t="s">
        <v>777</v>
      </c>
      <c r="M43" s="597" t="s">
        <v>778</v>
      </c>
      <c r="N43" s="598" t="s">
        <v>271</v>
      </c>
    </row>
    <row r="44" spans="2:14" x14ac:dyDescent="0.3">
      <c r="B44" s="112"/>
      <c r="C44" s="113"/>
      <c r="D44" s="113"/>
      <c r="E44" s="113"/>
      <c r="F44" s="113"/>
      <c r="G44" s="113"/>
      <c r="H44" s="113"/>
      <c r="I44" s="113"/>
      <c r="J44" s="113"/>
      <c r="K44" s="113"/>
      <c r="L44" s="113"/>
      <c r="M44" s="113"/>
      <c r="N44" s="114"/>
    </row>
    <row r="45" spans="2:14" ht="14" x14ac:dyDescent="0.3">
      <c r="B45" s="153" t="s">
        <v>811</v>
      </c>
      <c r="C45" s="375">
        <f ca="1">'F1.1'!$N8-E45</f>
        <v>502.05270377542337</v>
      </c>
      <c r="D45" s="519">
        <f ca="1">C45*0.5/('F2.5'!R15*(1-'F2.5'!R17))*10</f>
        <v>0.7948902846349325</v>
      </c>
      <c r="E45" s="621">
        <f>'F10'!Q12</f>
        <v>0</v>
      </c>
      <c r="F45" s="74"/>
      <c r="G45" s="622">
        <f>'F2.5'!R15*(1-'F2.5'!SR17)</f>
        <v>3158</v>
      </c>
      <c r="H45" s="623"/>
      <c r="I45" s="74"/>
      <c r="J45" s="621">
        <f ca="1">C45*0.5</f>
        <v>251.02635188771168</v>
      </c>
      <c r="K45" s="377">
        <f ca="1">C45*0.5</f>
        <v>251.02635188771168</v>
      </c>
      <c r="L45" s="622">
        <f>'F10'!Q12</f>
        <v>0</v>
      </c>
      <c r="M45" s="376">
        <f>F45*$G45/10</f>
        <v>0</v>
      </c>
      <c r="N45" s="374">
        <f ca="1">SUM(J45:M45)</f>
        <v>502.05270377542337</v>
      </c>
    </row>
    <row r="46" spans="2:14" ht="14" x14ac:dyDescent="0.3">
      <c r="B46" s="109"/>
      <c r="C46" s="115"/>
      <c r="D46" s="115"/>
      <c r="E46" s="115"/>
      <c r="F46" s="115"/>
      <c r="G46" s="115"/>
      <c r="H46" s="115"/>
      <c r="I46" s="115"/>
      <c r="J46" s="115"/>
      <c r="K46" s="115"/>
      <c r="L46" s="115"/>
      <c r="M46" s="115"/>
      <c r="N46" s="374">
        <f t="shared" ref="N46" si="3">SUM(J46:M46)</f>
        <v>0</v>
      </c>
    </row>
    <row r="47" spans="2:14" ht="14" x14ac:dyDescent="0.3">
      <c r="B47" s="109" t="s">
        <v>271</v>
      </c>
      <c r="C47" s="377"/>
      <c r="D47" s="377"/>
      <c r="E47" s="377"/>
      <c r="F47" s="377"/>
      <c r="G47" s="377">
        <f>SUM(G45:G46)</f>
        <v>3158</v>
      </c>
      <c r="H47" s="377"/>
      <c r="I47" s="377"/>
      <c r="J47" s="377">
        <f ca="1">SUM(J45:J46)</f>
        <v>251.02635188771168</v>
      </c>
      <c r="K47" s="377">
        <f ca="1">SUM(K45:K46)</f>
        <v>251.02635188771168</v>
      </c>
      <c r="L47" s="377">
        <f>SUM(L45:L46)</f>
        <v>0</v>
      </c>
      <c r="M47" s="377">
        <f>SUM(M45:M46)</f>
        <v>0</v>
      </c>
      <c r="N47" s="377">
        <f ca="1">SUM(N45:N46)</f>
        <v>502.05270377542337</v>
      </c>
    </row>
    <row r="51" spans="2:14" ht="14" x14ac:dyDescent="0.3">
      <c r="B51" s="65" t="s">
        <v>949</v>
      </c>
    </row>
    <row r="52" spans="2:14" ht="14" x14ac:dyDescent="0.3">
      <c r="B52" s="65"/>
      <c r="N52" s="117" t="s">
        <v>10</v>
      </c>
    </row>
    <row r="53" spans="2:14" ht="14" x14ac:dyDescent="0.3">
      <c r="B53" s="1544" t="s">
        <v>278</v>
      </c>
      <c r="C53" s="1406" t="s">
        <v>294</v>
      </c>
      <c r="D53" s="1406"/>
      <c r="E53" s="1406"/>
      <c r="F53" s="1406"/>
      <c r="G53" s="1404" t="s">
        <v>295</v>
      </c>
      <c r="H53" s="1404"/>
      <c r="I53" s="1404"/>
      <c r="J53" s="1545" t="s">
        <v>296</v>
      </c>
      <c r="K53" s="1545"/>
      <c r="L53" s="1545"/>
      <c r="M53" s="1545"/>
      <c r="N53" s="1545"/>
    </row>
    <row r="54" spans="2:14" ht="70" x14ac:dyDescent="0.3">
      <c r="B54" s="1544"/>
      <c r="C54" s="597" t="s">
        <v>350</v>
      </c>
      <c r="D54" s="597" t="s">
        <v>348</v>
      </c>
      <c r="E54" s="625" t="s">
        <v>775</v>
      </c>
      <c r="F54" s="597" t="s">
        <v>349</v>
      </c>
      <c r="G54" s="597" t="s">
        <v>297</v>
      </c>
      <c r="H54" s="597" t="s">
        <v>776</v>
      </c>
      <c r="I54" s="597" t="s">
        <v>298</v>
      </c>
      <c r="J54" s="597" t="s">
        <v>299</v>
      </c>
      <c r="K54" s="597" t="s">
        <v>300</v>
      </c>
      <c r="L54" s="625" t="s">
        <v>777</v>
      </c>
      <c r="M54" s="597" t="s">
        <v>778</v>
      </c>
      <c r="N54" s="598" t="s">
        <v>271</v>
      </c>
    </row>
    <row r="55" spans="2:14" x14ac:dyDescent="0.3">
      <c r="B55" s="112"/>
      <c r="C55" s="113"/>
      <c r="D55" s="113"/>
      <c r="E55" s="113"/>
      <c r="F55" s="113"/>
      <c r="G55" s="113"/>
      <c r="H55" s="113"/>
      <c r="I55" s="113"/>
      <c r="J55" s="113"/>
      <c r="K55" s="113"/>
      <c r="L55" s="113"/>
      <c r="M55" s="113"/>
      <c r="N55" s="114"/>
    </row>
    <row r="56" spans="2:14" ht="14" x14ac:dyDescent="0.3">
      <c r="B56" s="153" t="s">
        <v>811</v>
      </c>
      <c r="C56" s="375">
        <f ca="1">'F1.1'!$O8-E56</f>
        <v>507.04043086509563</v>
      </c>
      <c r="D56" s="519">
        <f ca="1">C56*0.5/('F2.5'!S15*(1-'F2.5'!S17))*10</f>
        <v>0.80278725596120271</v>
      </c>
      <c r="E56" s="621">
        <f>'F10'!R12</f>
        <v>0</v>
      </c>
      <c r="F56" s="115"/>
      <c r="G56" s="376">
        <f ca="1">'F2.5'!S15*(1-'F2.5'!S17)</f>
        <v>3158</v>
      </c>
      <c r="H56" s="440"/>
      <c r="I56" s="115"/>
      <c r="J56" s="375">
        <f ca="1">C56*0.5</f>
        <v>253.52021543254781</v>
      </c>
      <c r="K56" s="374">
        <f ca="1">C56*0.5</f>
        <v>253.52021543254781</v>
      </c>
      <c r="L56" s="622">
        <f>'F10'!R12</f>
        <v>0</v>
      </c>
      <c r="M56" s="115">
        <f t="shared" ref="M56" ca="1" si="4">F56*$G56/10</f>
        <v>0</v>
      </c>
      <c r="N56" s="374">
        <f ca="1">SUM(J56:M56)</f>
        <v>507.04043086509563</v>
      </c>
    </row>
    <row r="57" spans="2:14" ht="14" x14ac:dyDescent="0.3">
      <c r="B57" s="109"/>
      <c r="C57" s="115"/>
      <c r="D57" s="115"/>
      <c r="E57" s="115"/>
      <c r="F57" s="115"/>
      <c r="G57" s="115"/>
      <c r="H57" s="115"/>
      <c r="I57" s="115"/>
      <c r="J57" s="115"/>
      <c r="K57" s="115"/>
      <c r="L57" s="115"/>
      <c r="M57" s="115"/>
      <c r="N57" s="374">
        <f t="shared" ref="N57" si="5">SUM(J57:M57)</f>
        <v>0</v>
      </c>
    </row>
    <row r="58" spans="2:14" ht="14" x14ac:dyDescent="0.3">
      <c r="B58" s="109" t="s">
        <v>271</v>
      </c>
      <c r="C58" s="377"/>
      <c r="D58" s="377"/>
      <c r="E58" s="377"/>
      <c r="F58" s="377"/>
      <c r="G58" s="377">
        <f ca="1">SUM(G56:G57)</f>
        <v>3158</v>
      </c>
      <c r="H58" s="377"/>
      <c r="I58" s="377"/>
      <c r="J58" s="377">
        <f ca="1">SUM(J56:J57)</f>
        <v>253.52021543254781</v>
      </c>
      <c r="K58" s="377">
        <f ca="1">SUM(K56:K57)</f>
        <v>253.52021543254781</v>
      </c>
      <c r="L58" s="377">
        <f>SUM(L56:L57)</f>
        <v>0</v>
      </c>
      <c r="M58" s="377">
        <f ca="1">SUM(M56:M57)</f>
        <v>0</v>
      </c>
      <c r="N58" s="377">
        <f ca="1">SUM(N56:N57)</f>
        <v>507.04043086509563</v>
      </c>
    </row>
    <row r="62" spans="2:14" ht="14" x14ac:dyDescent="0.3">
      <c r="B62" s="65" t="s">
        <v>950</v>
      </c>
    </row>
    <row r="63" spans="2:14" ht="14" x14ac:dyDescent="0.3">
      <c r="B63" s="65"/>
      <c r="N63" s="117" t="s">
        <v>10</v>
      </c>
    </row>
    <row r="64" spans="2:14" ht="14" x14ac:dyDescent="0.3">
      <c r="B64" s="1544" t="s">
        <v>278</v>
      </c>
      <c r="C64" s="1406" t="s">
        <v>294</v>
      </c>
      <c r="D64" s="1406"/>
      <c r="E64" s="1406"/>
      <c r="F64" s="1406"/>
      <c r="G64" s="1404" t="s">
        <v>295</v>
      </c>
      <c r="H64" s="1404"/>
      <c r="I64" s="1404"/>
      <c r="J64" s="1545" t="s">
        <v>296</v>
      </c>
      <c r="K64" s="1545"/>
      <c r="L64" s="1545"/>
      <c r="M64" s="1545"/>
      <c r="N64" s="1545"/>
    </row>
    <row r="65" spans="2:14" ht="70" x14ac:dyDescent="0.3">
      <c r="B65" s="1544"/>
      <c r="C65" s="597" t="s">
        <v>350</v>
      </c>
      <c r="D65" s="597" t="s">
        <v>348</v>
      </c>
      <c r="E65" s="625" t="s">
        <v>775</v>
      </c>
      <c r="F65" s="597" t="s">
        <v>349</v>
      </c>
      <c r="G65" s="597" t="s">
        <v>297</v>
      </c>
      <c r="H65" s="597" t="s">
        <v>776</v>
      </c>
      <c r="I65" s="597" t="s">
        <v>298</v>
      </c>
      <c r="J65" s="597" t="s">
        <v>299</v>
      </c>
      <c r="K65" s="597" t="s">
        <v>300</v>
      </c>
      <c r="L65" s="625" t="s">
        <v>777</v>
      </c>
      <c r="M65" s="597" t="s">
        <v>778</v>
      </c>
      <c r="N65" s="598" t="s">
        <v>271</v>
      </c>
    </row>
    <row r="66" spans="2:14" x14ac:dyDescent="0.3">
      <c r="B66" s="112"/>
      <c r="C66" s="113"/>
      <c r="D66" s="113"/>
      <c r="E66" s="113"/>
      <c r="F66" s="113"/>
      <c r="G66" s="113"/>
      <c r="H66" s="113"/>
      <c r="I66" s="113"/>
      <c r="J66" s="113"/>
      <c r="K66" s="113"/>
      <c r="L66" s="113"/>
      <c r="M66" s="113"/>
      <c r="N66" s="114"/>
    </row>
    <row r="67" spans="2:14" ht="14" x14ac:dyDescent="0.3">
      <c r="B67" s="153" t="s">
        <v>811</v>
      </c>
      <c r="C67" s="375">
        <f ca="1">'F1.1'!$P8-E67</f>
        <v>548.79473320633758</v>
      </c>
      <c r="D67" s="519">
        <f ca="1">C67*0.5/('F2.5'!T15*(1-'F2.5'!T17))*10</f>
        <v>0.86889603104233315</v>
      </c>
      <c r="E67" s="621">
        <f>'F10'!S12</f>
        <v>0</v>
      </c>
      <c r="F67" s="115"/>
      <c r="G67" s="376">
        <f ca="1">'F2.5'!T15*(1-'F2.5'!T17)</f>
        <v>3158</v>
      </c>
      <c r="H67" s="440"/>
      <c r="I67" s="115"/>
      <c r="J67" s="375">
        <f ca="1">C67*0.5</f>
        <v>274.39736660316879</v>
      </c>
      <c r="K67" s="374">
        <f ca="1">C67*0.5</f>
        <v>274.39736660316879</v>
      </c>
      <c r="L67" s="622">
        <f>'F10'!S12</f>
        <v>0</v>
      </c>
      <c r="M67" s="620">
        <f ca="1">F67*$G67/10</f>
        <v>0</v>
      </c>
      <c r="N67" s="374">
        <f ca="1">SUM(J67:M67)</f>
        <v>548.79473320633758</v>
      </c>
    </row>
    <row r="68" spans="2:14" ht="14" x14ac:dyDescent="0.3">
      <c r="B68" s="109"/>
      <c r="C68" s="115"/>
      <c r="D68" s="115"/>
      <c r="E68" s="115"/>
      <c r="F68" s="115"/>
      <c r="G68" s="115"/>
      <c r="H68" s="115"/>
      <c r="I68" s="115"/>
      <c r="J68" s="115"/>
      <c r="K68" s="115"/>
      <c r="L68" s="115"/>
      <c r="M68" s="115"/>
      <c r="N68" s="374">
        <f t="shared" ref="N68" si="6">SUM(J68:M68)</f>
        <v>0</v>
      </c>
    </row>
    <row r="69" spans="2:14" ht="14" x14ac:dyDescent="0.3">
      <c r="B69" s="109" t="s">
        <v>271</v>
      </c>
      <c r="C69" s="377"/>
      <c r="D69" s="377"/>
      <c r="E69" s="377"/>
      <c r="F69" s="377"/>
      <c r="G69" s="377">
        <f ca="1">SUM(G67:G68)</f>
        <v>3158</v>
      </c>
      <c r="H69" s="377"/>
      <c r="I69" s="377"/>
      <c r="J69" s="377">
        <f ca="1">SUM(J67:J68)</f>
        <v>274.39736660316879</v>
      </c>
      <c r="K69" s="377">
        <f ca="1">SUM(K67:K68)</f>
        <v>274.39736660316879</v>
      </c>
      <c r="L69" s="377">
        <f>SUM(L67:L68)</f>
        <v>0</v>
      </c>
      <c r="M69" s="377">
        <f ca="1">SUM(M67:M68)</f>
        <v>0</v>
      </c>
      <c r="N69" s="377">
        <f ca="1">SUM(N67:N68)</f>
        <v>548.79473320633758</v>
      </c>
    </row>
  </sheetData>
  <mergeCells count="27">
    <mergeCell ref="B20:B21"/>
    <mergeCell ref="C20:F20"/>
    <mergeCell ref="G20:I20"/>
    <mergeCell ref="J20:N20"/>
    <mergeCell ref="B31:B32"/>
    <mergeCell ref="C31:F31"/>
    <mergeCell ref="G31:I31"/>
    <mergeCell ref="J31:N31"/>
    <mergeCell ref="B2:N2"/>
    <mergeCell ref="B3:N3"/>
    <mergeCell ref="B4:N4"/>
    <mergeCell ref="B9:B10"/>
    <mergeCell ref="C9:F9"/>
    <mergeCell ref="G9:I9"/>
    <mergeCell ref="J9:N9"/>
    <mergeCell ref="B64:B65"/>
    <mergeCell ref="C64:F64"/>
    <mergeCell ref="G64:I64"/>
    <mergeCell ref="J64:N64"/>
    <mergeCell ref="B42:B43"/>
    <mergeCell ref="C42:F42"/>
    <mergeCell ref="G42:I42"/>
    <mergeCell ref="J42:N42"/>
    <mergeCell ref="B53:B54"/>
    <mergeCell ref="C53:F53"/>
    <mergeCell ref="G53:I53"/>
    <mergeCell ref="J53:N53"/>
  </mergeCells>
  <pageMargins left="0.70866141732283472" right="0.70866141732283472" top="0.74803149606299213" bottom="0.74803149606299213" header="0.31496062992125984" footer="0.31496062992125984"/>
  <pageSetup paperSize="9" scale="36"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N58"/>
  <sheetViews>
    <sheetView showGridLines="0" view="pageBreakPreview" zoomScale="80" zoomScaleNormal="80" zoomScaleSheetLayoutView="80" workbookViewId="0">
      <selection activeCell="M22" sqref="M22"/>
    </sheetView>
  </sheetViews>
  <sheetFormatPr defaultColWidth="8.6328125" defaultRowHeight="14" x14ac:dyDescent="0.3"/>
  <cols>
    <col min="1" max="1" width="8.6328125" style="274"/>
    <col min="2" max="2" width="13.453125" style="274" customWidth="1"/>
    <col min="3" max="11" width="12.36328125" style="274" customWidth="1"/>
    <col min="12" max="12" width="14.6328125" style="274" customWidth="1"/>
    <col min="13" max="14" width="12.36328125" style="274" customWidth="1"/>
    <col min="15" max="16384" width="8.6328125" style="274"/>
  </cols>
  <sheetData>
    <row r="2" spans="2:14" x14ac:dyDescent="0.3">
      <c r="B2" s="1352" t="str">
        <f>Index!B2</f>
        <v xml:space="preserve">      Maharashtra State Power Generation Company Ltd.</v>
      </c>
      <c r="C2" s="1352"/>
      <c r="D2" s="1352"/>
      <c r="E2" s="1352"/>
      <c r="F2" s="1352"/>
      <c r="G2" s="1352"/>
      <c r="H2" s="1352"/>
      <c r="I2" s="1352"/>
      <c r="J2" s="1352"/>
      <c r="K2" s="1352"/>
      <c r="L2" s="1352"/>
      <c r="M2" s="1352"/>
      <c r="N2" s="1352"/>
    </row>
    <row r="3" spans="2:14" x14ac:dyDescent="0.3">
      <c r="B3" s="1352" t="str">
        <f>Index!B3</f>
        <v>MYT Petition Formats for Koyna</v>
      </c>
      <c r="C3" s="1352"/>
      <c r="D3" s="1352"/>
      <c r="E3" s="1352"/>
      <c r="F3" s="1352"/>
      <c r="G3" s="1352"/>
      <c r="H3" s="1352"/>
      <c r="I3" s="1352"/>
      <c r="J3" s="1352"/>
      <c r="K3" s="1352"/>
      <c r="L3" s="1352"/>
      <c r="M3" s="1352"/>
      <c r="N3" s="1352"/>
    </row>
    <row r="4" spans="2:14" x14ac:dyDescent="0.3">
      <c r="B4" s="1547" t="s">
        <v>429</v>
      </c>
      <c r="C4" s="1547"/>
      <c r="D4" s="1547"/>
      <c r="E4" s="1547"/>
      <c r="F4" s="1547"/>
      <c r="G4" s="1547"/>
      <c r="H4" s="1547"/>
      <c r="I4" s="1547"/>
      <c r="J4" s="1547"/>
      <c r="K4" s="1547"/>
      <c r="L4" s="1547"/>
      <c r="M4" s="1547"/>
      <c r="N4" s="1547"/>
    </row>
    <row r="5" spans="2:14" x14ac:dyDescent="0.3">
      <c r="B5" s="270"/>
      <c r="C5" s="270"/>
      <c r="D5" s="270"/>
      <c r="E5" s="270"/>
      <c r="F5" s="270"/>
      <c r="G5" s="270"/>
      <c r="H5" s="270"/>
      <c r="I5" s="270"/>
      <c r="J5" s="270"/>
      <c r="K5" s="270"/>
      <c r="L5" s="270"/>
      <c r="M5" s="270"/>
      <c r="N5" s="270"/>
    </row>
    <row r="6" spans="2:14" x14ac:dyDescent="0.3">
      <c r="B6" s="270"/>
      <c r="C6" s="270"/>
      <c r="D6" s="270"/>
      <c r="E6" s="270"/>
      <c r="F6" s="270"/>
      <c r="G6" s="270"/>
      <c r="H6" s="270"/>
      <c r="I6" s="270"/>
      <c r="J6" s="270"/>
      <c r="K6" s="270"/>
      <c r="L6" s="270"/>
      <c r="M6" s="270"/>
      <c r="N6" s="270"/>
    </row>
    <row r="8" spans="2:14" x14ac:dyDescent="0.3">
      <c r="B8" s="65" t="s">
        <v>913</v>
      </c>
    </row>
    <row r="9" spans="2:14" x14ac:dyDescent="0.3">
      <c r="B9" s="65"/>
      <c r="N9" s="42" t="s">
        <v>10</v>
      </c>
    </row>
    <row r="10" spans="2:14" s="280" customFormat="1" ht="35.75" customHeight="1" x14ac:dyDescent="0.25">
      <c r="B10" s="1358" t="s">
        <v>278</v>
      </c>
      <c r="C10" s="1406" t="s">
        <v>294</v>
      </c>
      <c r="D10" s="1406"/>
      <c r="E10" s="1406"/>
      <c r="F10" s="1406"/>
      <c r="G10" s="1404" t="s">
        <v>295</v>
      </c>
      <c r="H10" s="1404"/>
      <c r="I10" s="1404"/>
      <c r="J10" s="1545" t="s">
        <v>296</v>
      </c>
      <c r="K10" s="1545"/>
      <c r="L10" s="1545"/>
      <c r="M10" s="1545"/>
      <c r="N10" s="1545"/>
    </row>
    <row r="11" spans="2:14" ht="72" customHeight="1" x14ac:dyDescent="0.3">
      <c r="B11" s="1358"/>
      <c r="C11" s="349" t="s">
        <v>350</v>
      </c>
      <c r="D11" s="349" t="s">
        <v>348</v>
      </c>
      <c r="E11" s="626" t="s">
        <v>775</v>
      </c>
      <c r="F11" s="349" t="s">
        <v>349</v>
      </c>
      <c r="G11" s="349" t="s">
        <v>297</v>
      </c>
      <c r="H11" s="349" t="s">
        <v>776</v>
      </c>
      <c r="I11" s="349" t="s">
        <v>298</v>
      </c>
      <c r="J11" s="349" t="s">
        <v>299</v>
      </c>
      <c r="K11" s="349" t="s">
        <v>300</v>
      </c>
      <c r="L11" s="626" t="s">
        <v>777</v>
      </c>
      <c r="M11" s="349" t="s">
        <v>778</v>
      </c>
      <c r="N11" s="350" t="s">
        <v>271</v>
      </c>
    </row>
    <row r="12" spans="2:14" x14ac:dyDescent="0.3">
      <c r="B12" s="276"/>
      <c r="C12" s="277"/>
      <c r="D12" s="277"/>
      <c r="E12" s="277"/>
      <c r="F12" s="277"/>
      <c r="G12" s="277"/>
      <c r="H12" s="277"/>
      <c r="I12" s="277"/>
      <c r="J12" s="277"/>
      <c r="K12" s="277"/>
      <c r="L12" s="277"/>
      <c r="M12" s="277"/>
      <c r="N12" s="278"/>
    </row>
    <row r="13" spans="2:14" x14ac:dyDescent="0.3">
      <c r="B13" s="153" t="s">
        <v>811</v>
      </c>
      <c r="C13" s="354">
        <f ca="1">'F9.2'!C23</f>
        <v>493.70479368129139</v>
      </c>
      <c r="D13" s="520">
        <f ca="1">'F9.2'!D23</f>
        <v>0.78167320088868175</v>
      </c>
      <c r="E13" s="354">
        <f>'F9.2'!E23</f>
        <v>0</v>
      </c>
      <c r="F13" s="354">
        <f>'F9.2'!F23</f>
        <v>0</v>
      </c>
      <c r="G13" s="352">
        <f ca="1">'F9.2'!G23</f>
        <v>3158</v>
      </c>
      <c r="H13" s="521">
        <f>'F9.2'!H23</f>
        <v>0</v>
      </c>
      <c r="I13" s="352">
        <f>'F9.2'!I23</f>
        <v>0</v>
      </c>
      <c r="J13" s="352">
        <f ca="1">C13*0.5</f>
        <v>246.8523968406457</v>
      </c>
      <c r="K13" s="403">
        <f ca="1">'F2.5'!P15*(1-'F2.5'!P17)*D13/10</f>
        <v>246.85239684064567</v>
      </c>
      <c r="L13" s="354">
        <f>E13</f>
        <v>0</v>
      </c>
      <c r="M13" s="23">
        <f ca="1">'F9.2'!M23</f>
        <v>0</v>
      </c>
      <c r="N13" s="352">
        <f ca="1">SUM(J13:M13)</f>
        <v>493.70479368129133</v>
      </c>
    </row>
    <row r="14" spans="2:14" x14ac:dyDescent="0.3">
      <c r="B14" s="109"/>
      <c r="C14" s="23"/>
      <c r="D14" s="23"/>
      <c r="E14" s="23"/>
      <c r="F14" s="23"/>
      <c r="G14" s="23"/>
      <c r="H14" s="23"/>
      <c r="I14" s="23"/>
      <c r="J14" s="23"/>
      <c r="K14" s="23"/>
      <c r="L14" s="23"/>
      <c r="M14" s="23"/>
      <c r="N14" s="352"/>
    </row>
    <row r="15" spans="2:14" x14ac:dyDescent="0.3">
      <c r="B15" s="279" t="s">
        <v>271</v>
      </c>
      <c r="C15" s="377"/>
      <c r="D15" s="377"/>
      <c r="E15" s="377"/>
      <c r="F15" s="377"/>
      <c r="G15" s="377">
        <f ca="1">SUM(G13:G14)</f>
        <v>3158</v>
      </c>
      <c r="H15" s="377"/>
      <c r="I15" s="377"/>
      <c r="J15" s="377">
        <f ca="1">SUM(J13:J14)</f>
        <v>246.8523968406457</v>
      </c>
      <c r="K15" s="377">
        <f ca="1">SUM(K13:K14)</f>
        <v>246.85239684064567</v>
      </c>
      <c r="L15" s="377">
        <f>SUM(L13:L14)</f>
        <v>0</v>
      </c>
      <c r="M15" s="377">
        <f ca="1">SUM(M13:M14)</f>
        <v>0</v>
      </c>
      <c r="N15" s="352">
        <f ca="1">SUM(J15:M15)</f>
        <v>493.70479368129133</v>
      </c>
    </row>
    <row r="19" spans="2:14" x14ac:dyDescent="0.3">
      <c r="B19" s="65" t="s">
        <v>914</v>
      </c>
      <c r="N19" s="275"/>
    </row>
    <row r="20" spans="2:14" x14ac:dyDescent="0.3">
      <c r="B20" s="65"/>
      <c r="N20" s="42" t="s">
        <v>10</v>
      </c>
    </row>
    <row r="21" spans="2:14" ht="32" customHeight="1" x14ac:dyDescent="0.3">
      <c r="B21" s="1358" t="s">
        <v>278</v>
      </c>
      <c r="C21" s="1406" t="s">
        <v>294</v>
      </c>
      <c r="D21" s="1406"/>
      <c r="E21" s="1406"/>
      <c r="F21" s="1406"/>
      <c r="G21" s="1404" t="s">
        <v>295</v>
      </c>
      <c r="H21" s="1404"/>
      <c r="I21" s="1404"/>
      <c r="J21" s="1545" t="s">
        <v>296</v>
      </c>
      <c r="K21" s="1545"/>
      <c r="L21" s="1545"/>
      <c r="M21" s="1545"/>
      <c r="N21" s="1545"/>
    </row>
    <row r="22" spans="2:14" ht="68.25" customHeight="1" x14ac:dyDescent="0.3">
      <c r="B22" s="1358"/>
      <c r="C22" s="349" t="s">
        <v>350</v>
      </c>
      <c r="D22" s="349" t="s">
        <v>348</v>
      </c>
      <c r="E22" s="626" t="s">
        <v>775</v>
      </c>
      <c r="F22" s="349" t="s">
        <v>349</v>
      </c>
      <c r="G22" s="349" t="s">
        <v>297</v>
      </c>
      <c r="H22" s="349" t="s">
        <v>776</v>
      </c>
      <c r="I22" s="349" t="s">
        <v>298</v>
      </c>
      <c r="J22" s="349" t="s">
        <v>299</v>
      </c>
      <c r="K22" s="349" t="s">
        <v>300</v>
      </c>
      <c r="L22" s="626" t="s">
        <v>777</v>
      </c>
      <c r="M22" s="349" t="s">
        <v>778</v>
      </c>
      <c r="N22" s="350" t="s">
        <v>271</v>
      </c>
    </row>
    <row r="23" spans="2:14" x14ac:dyDescent="0.3">
      <c r="B23" s="276"/>
      <c r="C23" s="277"/>
      <c r="D23" s="277"/>
      <c r="E23" s="277"/>
      <c r="F23" s="277"/>
      <c r="G23" s="277"/>
      <c r="H23" s="277"/>
      <c r="I23" s="277"/>
      <c r="J23" s="277"/>
      <c r="K23" s="277"/>
      <c r="L23" s="277"/>
      <c r="M23" s="277"/>
      <c r="N23" s="278"/>
    </row>
    <row r="24" spans="2:14" x14ac:dyDescent="0.3">
      <c r="B24" s="153" t="s">
        <v>811</v>
      </c>
      <c r="C24" s="352">
        <f ca="1">'F9.2'!C34</f>
        <v>497.61724514749386</v>
      </c>
      <c r="D24" s="352">
        <f ca="1">'F9.2'!D34</f>
        <v>0.7878677092265578</v>
      </c>
      <c r="E24" s="352">
        <f>'F9.2'!E34</f>
        <v>0</v>
      </c>
      <c r="F24" s="352">
        <f>'F9.2'!F34</f>
        <v>0</v>
      </c>
      <c r="G24" s="352">
        <f ca="1">'F9.2'!G34</f>
        <v>3158</v>
      </c>
      <c r="H24" s="522">
        <f>'F9.2'!H34</f>
        <v>0</v>
      </c>
      <c r="I24" s="352">
        <f>'F9.2'!I34</f>
        <v>0</v>
      </c>
      <c r="J24" s="352">
        <f ca="1">C24*0.5</f>
        <v>248.80862257374693</v>
      </c>
      <c r="K24" s="614">
        <f ca="1">'F2.5'!Q15*(1-'F2.5'!Q17)*D24/10</f>
        <v>248.80862257374696</v>
      </c>
      <c r="L24" s="352">
        <f>'F9.2'!L34</f>
        <v>0</v>
      </c>
      <c r="M24" s="352">
        <f ca="1">'F9.2'!M34</f>
        <v>0</v>
      </c>
      <c r="N24" s="352">
        <f ca="1">SUM(J24:M24)</f>
        <v>497.61724514749392</v>
      </c>
    </row>
    <row r="25" spans="2:14" x14ac:dyDescent="0.3">
      <c r="B25" s="109"/>
      <c r="C25" s="352"/>
      <c r="D25" s="352"/>
      <c r="E25" s="352"/>
      <c r="F25" s="352"/>
      <c r="G25" s="352"/>
      <c r="H25" s="352"/>
      <c r="I25" s="352"/>
      <c r="J25" s="352"/>
      <c r="K25" s="352"/>
      <c r="L25" s="352"/>
      <c r="M25" s="352"/>
      <c r="N25" s="352"/>
    </row>
    <row r="26" spans="2:14" x14ac:dyDescent="0.3">
      <c r="B26" s="279" t="s">
        <v>271</v>
      </c>
      <c r="C26" s="377"/>
      <c r="D26" s="377"/>
      <c r="E26" s="377"/>
      <c r="F26" s="377"/>
      <c r="G26" s="377">
        <f ca="1">SUM(G24:G25)</f>
        <v>3158</v>
      </c>
      <c r="H26" s="377"/>
      <c r="I26" s="377"/>
      <c r="J26" s="377">
        <f ca="1">SUM(J24:J25)</f>
        <v>248.80862257374693</v>
      </c>
      <c r="K26" s="377">
        <f ca="1">SUM(K24:K25)</f>
        <v>248.80862257374696</v>
      </c>
      <c r="L26" s="377">
        <f>SUM(L24:L25)</f>
        <v>0</v>
      </c>
      <c r="M26" s="377">
        <f ca="1">SUM(M24:M25)</f>
        <v>0</v>
      </c>
      <c r="N26" s="352">
        <f ca="1">SUM(J26:M26)</f>
        <v>497.61724514749392</v>
      </c>
    </row>
    <row r="30" spans="2:14" x14ac:dyDescent="0.3">
      <c r="B30" s="65" t="s">
        <v>918</v>
      </c>
      <c r="N30" s="275"/>
    </row>
    <row r="31" spans="2:14" x14ac:dyDescent="0.3">
      <c r="B31" s="65"/>
      <c r="N31" s="42" t="s">
        <v>10</v>
      </c>
    </row>
    <row r="32" spans="2:14" x14ac:dyDescent="0.3">
      <c r="B32" s="1358" t="s">
        <v>278</v>
      </c>
      <c r="C32" s="1406" t="s">
        <v>294</v>
      </c>
      <c r="D32" s="1406"/>
      <c r="E32" s="1406"/>
      <c r="F32" s="1406"/>
      <c r="G32" s="1404" t="s">
        <v>295</v>
      </c>
      <c r="H32" s="1404"/>
      <c r="I32" s="1404"/>
      <c r="J32" s="1545" t="s">
        <v>296</v>
      </c>
      <c r="K32" s="1545"/>
      <c r="L32" s="1545"/>
      <c r="M32" s="1545"/>
      <c r="N32" s="1545"/>
    </row>
    <row r="33" spans="2:14" ht="70" x14ac:dyDescent="0.3">
      <c r="B33" s="1358"/>
      <c r="C33" s="597" t="s">
        <v>350</v>
      </c>
      <c r="D33" s="597" t="s">
        <v>348</v>
      </c>
      <c r="E33" s="626" t="s">
        <v>775</v>
      </c>
      <c r="F33" s="597" t="s">
        <v>349</v>
      </c>
      <c r="G33" s="597" t="s">
        <v>297</v>
      </c>
      <c r="H33" s="597" t="s">
        <v>776</v>
      </c>
      <c r="I33" s="597" t="s">
        <v>298</v>
      </c>
      <c r="J33" s="597" t="s">
        <v>299</v>
      </c>
      <c r="K33" s="597" t="s">
        <v>300</v>
      </c>
      <c r="L33" s="626" t="s">
        <v>777</v>
      </c>
      <c r="M33" s="597" t="s">
        <v>778</v>
      </c>
      <c r="N33" s="598" t="s">
        <v>271</v>
      </c>
    </row>
    <row r="34" spans="2:14" x14ac:dyDescent="0.3">
      <c r="B34" s="276"/>
      <c r="C34" s="277"/>
      <c r="D34" s="277"/>
      <c r="E34" s="277"/>
      <c r="F34" s="277"/>
      <c r="G34" s="277"/>
      <c r="H34" s="277"/>
      <c r="I34" s="277"/>
      <c r="J34" s="277"/>
      <c r="K34" s="277"/>
      <c r="L34" s="277"/>
      <c r="M34" s="277"/>
      <c r="N34" s="278"/>
    </row>
    <row r="35" spans="2:14" x14ac:dyDescent="0.3">
      <c r="B35" s="153" t="s">
        <v>811</v>
      </c>
      <c r="C35" s="352">
        <f ca="1">'F9.2'!C45</f>
        <v>502.05270377542337</v>
      </c>
      <c r="D35" s="352">
        <f ca="1">'F9.2'!D45</f>
        <v>0.7948902846349325</v>
      </c>
      <c r="E35" s="352">
        <f>'F9.2'!E45</f>
        <v>0</v>
      </c>
      <c r="F35" s="352">
        <f>'F9.2'!F45</f>
        <v>0</v>
      </c>
      <c r="G35" s="352">
        <f>'F9.2'!G45</f>
        <v>3158</v>
      </c>
      <c r="H35" s="522">
        <f>'F9.2'!H45</f>
        <v>0</v>
      </c>
      <c r="I35" s="352">
        <f>'F9.2'!I45</f>
        <v>0</v>
      </c>
      <c r="J35" s="352">
        <f ca="1">C35*0.5</f>
        <v>251.02635188771168</v>
      </c>
      <c r="K35" s="614">
        <f ca="1">'F2.5'!R15*(1-'F2.5'!R17)*D35/10</f>
        <v>251.02635188771168</v>
      </c>
      <c r="L35" s="352">
        <f>'F9.2'!L45</f>
        <v>0</v>
      </c>
      <c r="M35" s="352">
        <f>'F9.2'!M45</f>
        <v>0</v>
      </c>
      <c r="N35" s="352">
        <f ca="1">SUM(J35:M35)</f>
        <v>502.05270377542337</v>
      </c>
    </row>
    <row r="36" spans="2:14" x14ac:dyDescent="0.3">
      <c r="B36" s="109"/>
      <c r="C36" s="352"/>
      <c r="D36" s="352"/>
      <c r="E36" s="352"/>
      <c r="F36" s="352"/>
      <c r="G36" s="352"/>
      <c r="H36" s="352"/>
      <c r="I36" s="352"/>
      <c r="J36" s="352"/>
      <c r="K36" s="352"/>
      <c r="L36" s="352"/>
      <c r="M36" s="352"/>
      <c r="N36" s="352"/>
    </row>
    <row r="37" spans="2:14" x14ac:dyDescent="0.3">
      <c r="B37" s="279" t="s">
        <v>271</v>
      </c>
      <c r="C37" s="377"/>
      <c r="D37" s="377"/>
      <c r="E37" s="377"/>
      <c r="F37" s="377"/>
      <c r="G37" s="377">
        <f>SUM(G35:G36)</f>
        <v>3158</v>
      </c>
      <c r="H37" s="377"/>
      <c r="I37" s="377"/>
      <c r="J37" s="377">
        <f ca="1">SUM(J35:J36)</f>
        <v>251.02635188771168</v>
      </c>
      <c r="K37" s="377">
        <f ca="1">SUM(K35:K36)</f>
        <v>251.02635188771168</v>
      </c>
      <c r="L37" s="377">
        <f>SUM(L35:L36)</f>
        <v>0</v>
      </c>
      <c r="M37" s="377">
        <f>SUM(M35:M36)</f>
        <v>0</v>
      </c>
      <c r="N37" s="352">
        <f ca="1">SUM(J37:M37)</f>
        <v>502.05270377542337</v>
      </c>
    </row>
    <row r="40" spans="2:14" x14ac:dyDescent="0.3">
      <c r="B40" s="65" t="s">
        <v>915</v>
      </c>
      <c r="N40" s="275"/>
    </row>
    <row r="41" spans="2:14" x14ac:dyDescent="0.3">
      <c r="B41" s="65"/>
      <c r="N41" s="42" t="s">
        <v>10</v>
      </c>
    </row>
    <row r="42" spans="2:14" x14ac:dyDescent="0.3">
      <c r="B42" s="1358" t="s">
        <v>278</v>
      </c>
      <c r="C42" s="1406" t="s">
        <v>294</v>
      </c>
      <c r="D42" s="1406"/>
      <c r="E42" s="1406"/>
      <c r="F42" s="1406"/>
      <c r="G42" s="1404" t="s">
        <v>295</v>
      </c>
      <c r="H42" s="1404"/>
      <c r="I42" s="1404"/>
      <c r="J42" s="1545" t="s">
        <v>296</v>
      </c>
      <c r="K42" s="1545"/>
      <c r="L42" s="1545"/>
      <c r="M42" s="1545"/>
      <c r="N42" s="1545"/>
    </row>
    <row r="43" spans="2:14" ht="70" x14ac:dyDescent="0.3">
      <c r="B43" s="1358"/>
      <c r="C43" s="597" t="s">
        <v>350</v>
      </c>
      <c r="D43" s="597" t="s">
        <v>348</v>
      </c>
      <c r="E43" s="626" t="s">
        <v>775</v>
      </c>
      <c r="F43" s="597" t="s">
        <v>349</v>
      </c>
      <c r="G43" s="597" t="s">
        <v>297</v>
      </c>
      <c r="H43" s="597" t="s">
        <v>776</v>
      </c>
      <c r="I43" s="597" t="s">
        <v>298</v>
      </c>
      <c r="J43" s="597" t="s">
        <v>299</v>
      </c>
      <c r="K43" s="597" t="s">
        <v>300</v>
      </c>
      <c r="L43" s="626" t="s">
        <v>777</v>
      </c>
      <c r="M43" s="597" t="s">
        <v>778</v>
      </c>
      <c r="N43" s="598" t="s">
        <v>271</v>
      </c>
    </row>
    <row r="44" spans="2:14" x14ac:dyDescent="0.3">
      <c r="B44" s="276"/>
      <c r="C44" s="277"/>
      <c r="D44" s="277"/>
      <c r="E44" s="277"/>
      <c r="F44" s="277"/>
      <c r="G44" s="277"/>
      <c r="H44" s="277"/>
      <c r="I44" s="277"/>
      <c r="J44" s="277"/>
      <c r="K44" s="277"/>
      <c r="L44" s="277"/>
      <c r="M44" s="277"/>
      <c r="N44" s="278"/>
    </row>
    <row r="45" spans="2:14" x14ac:dyDescent="0.3">
      <c r="B45" s="153" t="s">
        <v>811</v>
      </c>
      <c r="C45" s="352">
        <f ca="1">'F9.2'!C56</f>
        <v>507.04043086509563</v>
      </c>
      <c r="D45" s="352">
        <f ca="1">'F9.2'!D56</f>
        <v>0.80278725596120271</v>
      </c>
      <c r="E45" s="352">
        <f>'F9.2'!E56</f>
        <v>0</v>
      </c>
      <c r="F45" s="352">
        <f>'F9.2'!F56</f>
        <v>0</v>
      </c>
      <c r="G45" s="352">
        <f ca="1">'F9.2'!G56</f>
        <v>3158</v>
      </c>
      <c r="H45" s="522">
        <f>'F9.2'!H56</f>
        <v>0</v>
      </c>
      <c r="I45" s="352">
        <f>'F9.2'!I56</f>
        <v>0</v>
      </c>
      <c r="J45" s="352">
        <f ca="1">C45*0.5</f>
        <v>253.52021543254781</v>
      </c>
      <c r="K45" s="614">
        <f ca="1">'F2.5'!S15*(1-'F2.5'!S17)*D45/10</f>
        <v>253.52021543254781</v>
      </c>
      <c r="L45" s="352">
        <f>'F9.2'!L56</f>
        <v>0</v>
      </c>
      <c r="M45" s="352">
        <f ca="1">'F9.2'!M56</f>
        <v>0</v>
      </c>
      <c r="N45" s="352">
        <f ca="1">SUM(J45:M45)</f>
        <v>507.04043086509563</v>
      </c>
    </row>
    <row r="46" spans="2:14" x14ac:dyDescent="0.3">
      <c r="B46" s="109"/>
      <c r="C46" s="352"/>
      <c r="D46" s="352"/>
      <c r="E46" s="352"/>
      <c r="F46" s="352"/>
      <c r="G46" s="352"/>
      <c r="H46" s="352"/>
      <c r="I46" s="352"/>
      <c r="J46" s="352"/>
      <c r="K46" s="352"/>
      <c r="L46" s="352"/>
      <c r="M46" s="352"/>
      <c r="N46" s="352"/>
    </row>
    <row r="47" spans="2:14" x14ac:dyDescent="0.3">
      <c r="B47" s="279" t="s">
        <v>271</v>
      </c>
      <c r="C47" s="377"/>
      <c r="D47" s="377"/>
      <c r="E47" s="377"/>
      <c r="F47" s="377"/>
      <c r="G47" s="377">
        <f ca="1">SUM(G45:G46)</f>
        <v>3158</v>
      </c>
      <c r="H47" s="377"/>
      <c r="I47" s="377"/>
      <c r="J47" s="377">
        <f ca="1">SUM(J45:J46)</f>
        <v>253.52021543254781</v>
      </c>
      <c r="K47" s="377">
        <f ca="1">SUM(K45:K46)</f>
        <v>253.52021543254781</v>
      </c>
      <c r="L47" s="377">
        <f>SUM(L45:L46)</f>
        <v>0</v>
      </c>
      <c r="M47" s="377">
        <f ca="1">SUM(M45:M46)</f>
        <v>0</v>
      </c>
      <c r="N47" s="352">
        <f ca="1">SUM(J47:M47)</f>
        <v>507.04043086509563</v>
      </c>
    </row>
    <row r="51" spans="2:14" x14ac:dyDescent="0.3">
      <c r="B51" s="65" t="s">
        <v>917</v>
      </c>
      <c r="N51" s="275"/>
    </row>
    <row r="52" spans="2:14" x14ac:dyDescent="0.3">
      <c r="B52" s="65"/>
      <c r="N52" s="42" t="s">
        <v>10</v>
      </c>
    </row>
    <row r="53" spans="2:14" x14ac:dyDescent="0.3">
      <c r="B53" s="1358" t="s">
        <v>278</v>
      </c>
      <c r="C53" s="1406" t="s">
        <v>294</v>
      </c>
      <c r="D53" s="1406"/>
      <c r="E53" s="1406"/>
      <c r="F53" s="1406"/>
      <c r="G53" s="1404" t="s">
        <v>295</v>
      </c>
      <c r="H53" s="1404"/>
      <c r="I53" s="1404"/>
      <c r="J53" s="1545" t="s">
        <v>296</v>
      </c>
      <c r="K53" s="1545"/>
      <c r="L53" s="1545"/>
      <c r="M53" s="1545"/>
      <c r="N53" s="1545"/>
    </row>
    <row r="54" spans="2:14" ht="70" x14ac:dyDescent="0.3">
      <c r="B54" s="1358"/>
      <c r="C54" s="597" t="s">
        <v>350</v>
      </c>
      <c r="D54" s="597" t="s">
        <v>348</v>
      </c>
      <c r="E54" s="626" t="s">
        <v>775</v>
      </c>
      <c r="F54" s="597" t="s">
        <v>349</v>
      </c>
      <c r="G54" s="597" t="s">
        <v>297</v>
      </c>
      <c r="H54" s="597" t="s">
        <v>776</v>
      </c>
      <c r="I54" s="597" t="s">
        <v>298</v>
      </c>
      <c r="J54" s="597" t="s">
        <v>299</v>
      </c>
      <c r="K54" s="597" t="s">
        <v>300</v>
      </c>
      <c r="L54" s="626" t="s">
        <v>777</v>
      </c>
      <c r="M54" s="597" t="s">
        <v>778</v>
      </c>
      <c r="N54" s="598" t="s">
        <v>271</v>
      </c>
    </row>
    <row r="55" spans="2:14" x14ac:dyDescent="0.3">
      <c r="B55" s="276"/>
      <c r="C55" s="277"/>
      <c r="D55" s="277"/>
      <c r="E55" s="277"/>
      <c r="F55" s="277"/>
      <c r="G55" s="277"/>
      <c r="H55" s="277"/>
      <c r="I55" s="277"/>
      <c r="J55" s="277"/>
      <c r="K55" s="277"/>
      <c r="L55" s="277"/>
      <c r="M55" s="277"/>
      <c r="N55" s="278"/>
    </row>
    <row r="56" spans="2:14" x14ac:dyDescent="0.3">
      <c r="B56" s="153" t="s">
        <v>811</v>
      </c>
      <c r="C56" s="352">
        <f>'F9.2'!C6</f>
        <v>0</v>
      </c>
      <c r="D56" s="352">
        <f ca="1">'F9.2'!D67</f>
        <v>0.86889603104233315</v>
      </c>
      <c r="E56" s="352">
        <f>'F9.2'!E67</f>
        <v>0</v>
      </c>
      <c r="F56" s="352">
        <f>'F9.2'!F67</f>
        <v>0</v>
      </c>
      <c r="G56" s="352">
        <f ca="1">'F9.2'!G67</f>
        <v>3158</v>
      </c>
      <c r="H56" s="522">
        <f>'F9.2'!H67</f>
        <v>0</v>
      </c>
      <c r="I56" s="352">
        <f>'F9.2'!I67</f>
        <v>0</v>
      </c>
      <c r="J56" s="352">
        <f>C56*0.5</f>
        <v>0</v>
      </c>
      <c r="K56" s="614">
        <f ca="1">'F2.5'!T15*(1-'F2.5'!T17)*D56/10</f>
        <v>274.39736660316879</v>
      </c>
      <c r="L56" s="352">
        <f>'F9.2'!L67</f>
        <v>0</v>
      </c>
      <c r="M56" s="352">
        <f ca="1">'F9.2'!M67</f>
        <v>0</v>
      </c>
      <c r="N56" s="352">
        <f ca="1">SUM(J56:M56)</f>
        <v>274.39736660316879</v>
      </c>
    </row>
    <row r="57" spans="2:14" x14ac:dyDescent="0.3">
      <c r="B57" s="109"/>
      <c r="C57" s="352"/>
      <c r="D57" s="352"/>
      <c r="E57" s="352"/>
      <c r="F57" s="352"/>
      <c r="G57" s="352"/>
      <c r="H57" s="352"/>
      <c r="I57" s="352"/>
      <c r="J57" s="352"/>
      <c r="K57" s="352"/>
      <c r="L57" s="352"/>
      <c r="M57" s="352"/>
      <c r="N57" s="352"/>
    </row>
    <row r="58" spans="2:14" x14ac:dyDescent="0.3">
      <c r="B58" s="279" t="s">
        <v>271</v>
      </c>
      <c r="C58" s="377"/>
      <c r="D58" s="377"/>
      <c r="E58" s="377"/>
      <c r="F58" s="377"/>
      <c r="G58" s="377">
        <f ca="1">SUM(G56:G57)</f>
        <v>3158</v>
      </c>
      <c r="H58" s="377"/>
      <c r="I58" s="377"/>
      <c r="J58" s="377">
        <f>SUM(J56:J57)</f>
        <v>0</v>
      </c>
      <c r="K58" s="377">
        <f ca="1">SUM(K56:K57)</f>
        <v>274.39736660316879</v>
      </c>
      <c r="L58" s="377">
        <f>SUM(L56:L57)</f>
        <v>0</v>
      </c>
      <c r="M58" s="377">
        <f ca="1">SUM(M56:M57)</f>
        <v>0</v>
      </c>
      <c r="N58" s="352">
        <f ca="1">SUM(J58:M58)</f>
        <v>274.39736660316879</v>
      </c>
    </row>
  </sheetData>
  <mergeCells count="23">
    <mergeCell ref="B21:B22"/>
    <mergeCell ref="C21:F21"/>
    <mergeCell ref="G21:I21"/>
    <mergeCell ref="J21:N21"/>
    <mergeCell ref="B2:N2"/>
    <mergeCell ref="B3:N3"/>
    <mergeCell ref="B4:N4"/>
    <mergeCell ref="B10:B11"/>
    <mergeCell ref="C10:F10"/>
    <mergeCell ref="G10:I10"/>
    <mergeCell ref="J10:N10"/>
    <mergeCell ref="B53:B54"/>
    <mergeCell ref="C53:F53"/>
    <mergeCell ref="G53:I53"/>
    <mergeCell ref="J53:N53"/>
    <mergeCell ref="B32:B33"/>
    <mergeCell ref="C32:F32"/>
    <mergeCell ref="G32:I32"/>
    <mergeCell ref="J32:N32"/>
    <mergeCell ref="B42:B43"/>
    <mergeCell ref="C42:F42"/>
    <mergeCell ref="G42:I42"/>
    <mergeCell ref="J42:N42"/>
  </mergeCells>
  <pageMargins left="0.7" right="0.7" top="0.75" bottom="0.75" header="0.3" footer="0.3"/>
  <pageSetup paperSize="9" scale="4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Z29"/>
  <sheetViews>
    <sheetView showGridLines="0" view="pageBreakPreview" topLeftCell="B5" zoomScale="70" zoomScaleNormal="75" zoomScaleSheetLayoutView="70" workbookViewId="0">
      <selection activeCell="J27" sqref="J27"/>
    </sheetView>
  </sheetViews>
  <sheetFormatPr defaultColWidth="9.36328125" defaultRowHeight="14" x14ac:dyDescent="0.25"/>
  <cols>
    <col min="1" max="2" width="6.36328125" style="13" customWidth="1"/>
    <col min="3" max="3" width="53.6328125" style="13" bestFit="1" customWidth="1"/>
    <col min="4" max="4" width="14.6328125" style="13" bestFit="1" customWidth="1"/>
    <col min="5" max="5" width="15.36328125" style="13" bestFit="1" customWidth="1"/>
    <col min="6" max="9" width="18.6328125" style="13" customWidth="1"/>
    <col min="10" max="10" width="14.6328125" style="13" bestFit="1" customWidth="1"/>
    <col min="11" max="11" width="15.36328125" style="13" bestFit="1" customWidth="1"/>
    <col min="12" max="12" width="16.36328125" style="13" bestFit="1" customWidth="1"/>
    <col min="13" max="13" width="14.6328125" style="13" bestFit="1" customWidth="1"/>
    <col min="14" max="14" width="14.453125" style="13" customWidth="1"/>
    <col min="15" max="15" width="17.36328125" style="13" customWidth="1"/>
    <col min="16" max="20" width="15.6328125" style="13" customWidth="1"/>
    <col min="21" max="25" width="18.54296875" style="13" customWidth="1"/>
    <col min="26" max="26" width="15.6328125" style="13" customWidth="1"/>
    <col min="27" max="16384" width="9.36328125" style="13"/>
  </cols>
  <sheetData>
    <row r="2" spans="2:26" x14ac:dyDescent="0.25">
      <c r="C2" s="119"/>
      <c r="D2" s="119"/>
      <c r="E2" s="119"/>
      <c r="F2" s="119"/>
      <c r="G2" s="119"/>
      <c r="H2" s="119"/>
      <c r="I2" s="119"/>
      <c r="J2" s="119"/>
      <c r="K2" s="119"/>
      <c r="L2" s="119"/>
      <c r="M2" s="119"/>
      <c r="N2" s="85" t="str">
        <f>Index!B2</f>
        <v xml:space="preserve">      Maharashtra State Power Generation Company Ltd.</v>
      </c>
      <c r="O2" s="242"/>
      <c r="P2" s="119"/>
      <c r="Q2" s="119"/>
      <c r="R2" s="119"/>
      <c r="S2" s="119"/>
      <c r="T2" s="119"/>
      <c r="U2" s="119"/>
      <c r="V2" s="119"/>
      <c r="W2" s="119"/>
      <c r="X2" s="119"/>
      <c r="Y2" s="119"/>
      <c r="Z2" s="119"/>
    </row>
    <row r="3" spans="2:26" s="5" customFormat="1" x14ac:dyDescent="0.3">
      <c r="C3" s="119"/>
      <c r="D3" s="119"/>
      <c r="E3" s="119"/>
      <c r="F3" s="119"/>
      <c r="G3" s="119"/>
      <c r="H3" s="119"/>
      <c r="I3" s="119"/>
      <c r="J3" s="119"/>
      <c r="K3" s="119"/>
      <c r="L3" s="119"/>
      <c r="M3" s="119"/>
      <c r="N3" s="383" t="str">
        <f>Index!B3</f>
        <v>MYT Petition Formats for Koyna</v>
      </c>
      <c r="O3" s="90"/>
      <c r="P3" s="119"/>
      <c r="Q3" s="119"/>
      <c r="R3" s="119"/>
      <c r="S3" s="119"/>
      <c r="T3" s="119"/>
      <c r="U3" s="119"/>
      <c r="V3" s="119"/>
      <c r="W3" s="119"/>
      <c r="X3" s="119"/>
      <c r="Y3" s="119"/>
      <c r="Z3" s="119"/>
    </row>
    <row r="4" spans="2:26" s="5" customFormat="1" x14ac:dyDescent="0.3">
      <c r="C4" s="119"/>
      <c r="D4" s="119"/>
      <c r="E4" s="119"/>
      <c r="F4" s="119"/>
      <c r="G4" s="119"/>
      <c r="H4" s="119"/>
      <c r="I4" s="119"/>
      <c r="J4" s="119"/>
      <c r="K4" s="119"/>
      <c r="L4" s="119"/>
      <c r="M4" s="119"/>
      <c r="N4" s="86" t="s">
        <v>325</v>
      </c>
      <c r="O4" s="243"/>
      <c r="P4" s="119"/>
      <c r="Q4" s="119"/>
      <c r="R4" s="119"/>
      <c r="S4" s="119"/>
      <c r="T4" s="119"/>
      <c r="U4" s="119"/>
      <c r="V4" s="119"/>
      <c r="W4" s="119"/>
      <c r="X4" s="119"/>
      <c r="Y4" s="119"/>
      <c r="Z4" s="119"/>
    </row>
    <row r="6" spans="2:26" x14ac:dyDescent="0.25">
      <c r="U6" s="22" t="s">
        <v>10</v>
      </c>
    </row>
    <row r="7" spans="2:26" ht="15" customHeight="1" x14ac:dyDescent="0.25">
      <c r="B7" s="1360" t="s">
        <v>343</v>
      </c>
      <c r="C7" s="1360" t="s">
        <v>37</v>
      </c>
      <c r="D7" s="1362" t="s">
        <v>519</v>
      </c>
      <c r="E7" s="1363"/>
      <c r="F7" s="1364"/>
      <c r="G7" s="1362" t="s">
        <v>520</v>
      </c>
      <c r="H7" s="1363"/>
      <c r="I7" s="1364"/>
      <c r="J7" s="1362" t="s">
        <v>521</v>
      </c>
      <c r="K7" s="1363"/>
      <c r="L7" s="1363"/>
      <c r="M7" s="1363"/>
      <c r="N7" s="1364"/>
      <c r="O7" s="593" t="s">
        <v>913</v>
      </c>
      <c r="P7" s="593" t="s">
        <v>914</v>
      </c>
      <c r="Q7" s="593" t="s">
        <v>918</v>
      </c>
      <c r="R7" s="593" t="s">
        <v>915</v>
      </c>
      <c r="S7" s="593" t="s">
        <v>917</v>
      </c>
    </row>
    <row r="8" spans="2:26" ht="43.5" customHeight="1" x14ac:dyDescent="0.25">
      <c r="B8" s="1405"/>
      <c r="C8" s="1405"/>
      <c r="D8" s="592" t="s">
        <v>955</v>
      </c>
      <c r="E8" s="594" t="s">
        <v>79</v>
      </c>
      <c r="F8" s="594" t="s">
        <v>459</v>
      </c>
      <c r="G8" s="592" t="s">
        <v>955</v>
      </c>
      <c r="H8" s="594" t="s">
        <v>79</v>
      </c>
      <c r="I8" s="594" t="s">
        <v>459</v>
      </c>
      <c r="J8" s="594" t="s">
        <v>955</v>
      </c>
      <c r="K8" s="594" t="s">
        <v>449</v>
      </c>
      <c r="L8" s="594" t="s">
        <v>455</v>
      </c>
      <c r="M8" s="594" t="s">
        <v>80</v>
      </c>
      <c r="N8" s="594" t="s">
        <v>460</v>
      </c>
      <c r="O8" s="594" t="s">
        <v>916</v>
      </c>
      <c r="P8" s="594" t="s">
        <v>916</v>
      </c>
      <c r="Q8" s="594" t="s">
        <v>916</v>
      </c>
      <c r="R8" s="594" t="s">
        <v>916</v>
      </c>
      <c r="S8" s="594" t="s">
        <v>916</v>
      </c>
    </row>
    <row r="9" spans="2:26" ht="19.5" customHeight="1" x14ac:dyDescent="0.25">
      <c r="B9" s="1405"/>
      <c r="C9" s="1405"/>
      <c r="D9" s="594" t="s">
        <v>81</v>
      </c>
      <c r="E9" s="594" t="s">
        <v>82</v>
      </c>
      <c r="F9" s="594" t="s">
        <v>692</v>
      </c>
      <c r="G9" s="594" t="s">
        <v>397</v>
      </c>
      <c r="H9" s="594" t="s">
        <v>414</v>
      </c>
      <c r="I9" s="594" t="s">
        <v>465</v>
      </c>
      <c r="J9" s="594" t="s">
        <v>415</v>
      </c>
      <c r="K9" s="594" t="s">
        <v>416</v>
      </c>
      <c r="L9" s="594" t="s">
        <v>603</v>
      </c>
      <c r="M9" s="594" t="s">
        <v>693</v>
      </c>
      <c r="N9" s="594" t="s">
        <v>516</v>
      </c>
      <c r="O9" s="594" t="s">
        <v>605</v>
      </c>
      <c r="P9" s="594" t="s">
        <v>606</v>
      </c>
      <c r="Q9" s="594" t="s">
        <v>607</v>
      </c>
      <c r="R9" s="594" t="s">
        <v>672</v>
      </c>
      <c r="S9" s="594" t="s">
        <v>608</v>
      </c>
    </row>
    <row r="10" spans="2:26" x14ac:dyDescent="0.25">
      <c r="B10" s="101"/>
      <c r="C10" s="641"/>
      <c r="D10" s="104"/>
      <c r="E10" s="104"/>
      <c r="F10" s="104"/>
      <c r="G10" s="104"/>
      <c r="H10" s="23"/>
      <c r="I10" s="23"/>
      <c r="J10" s="23"/>
      <c r="K10" s="23"/>
      <c r="L10" s="23"/>
      <c r="M10" s="23"/>
      <c r="N10" s="23"/>
      <c r="O10" s="23"/>
      <c r="P10" s="23"/>
      <c r="Q10" s="23"/>
      <c r="R10" s="23"/>
      <c r="S10" s="23"/>
    </row>
    <row r="11" spans="2:26" x14ac:dyDescent="0.25">
      <c r="B11" s="101">
        <v>1</v>
      </c>
      <c r="C11" s="639" t="s">
        <v>958</v>
      </c>
      <c r="D11" s="640"/>
      <c r="E11" s="371">
        <v>0</v>
      </c>
      <c r="F11" s="371">
        <f>E11-D11</f>
        <v>0</v>
      </c>
      <c r="G11" s="371"/>
      <c r="H11" s="371">
        <v>1.526E-4</v>
      </c>
      <c r="I11" s="352">
        <f>H11-G11</f>
        <v>1.526E-4</v>
      </c>
      <c r="J11" s="352"/>
      <c r="K11" s="371">
        <v>0</v>
      </c>
      <c r="L11" s="371">
        <v>0</v>
      </c>
      <c r="M11" s="352">
        <f t="shared" ref="M11:M16" si="0">K11+L11</f>
        <v>0</v>
      </c>
      <c r="N11" s="352">
        <f>M11-J11</f>
        <v>0</v>
      </c>
      <c r="O11" s="352"/>
      <c r="P11" s="352"/>
      <c r="Q11" s="352"/>
      <c r="R11" s="352"/>
      <c r="S11" s="352"/>
    </row>
    <row r="12" spans="2:26" x14ac:dyDescent="0.25">
      <c r="B12" s="101">
        <f>+B11+1</f>
        <v>2</v>
      </c>
      <c r="C12" s="638" t="s">
        <v>959</v>
      </c>
      <c r="D12" s="577"/>
      <c r="E12" s="371">
        <v>1.3059503E-2</v>
      </c>
      <c r="F12" s="371"/>
      <c r="G12" s="577">
        <f>555.84/553.7*H12</f>
        <v>0</v>
      </c>
      <c r="H12" s="371">
        <v>0</v>
      </c>
      <c r="I12" s="352"/>
      <c r="J12" s="577">
        <f>555.84/541.19*M12</f>
        <v>0</v>
      </c>
      <c r="K12" s="371">
        <v>0</v>
      </c>
      <c r="L12" s="371">
        <v>0</v>
      </c>
      <c r="M12" s="352">
        <f t="shared" si="0"/>
        <v>0</v>
      </c>
      <c r="N12" s="352"/>
      <c r="O12" s="577"/>
      <c r="P12" s="352"/>
      <c r="Q12" s="577"/>
      <c r="R12" s="352"/>
      <c r="S12" s="352"/>
    </row>
    <row r="13" spans="2:26" x14ac:dyDescent="0.25">
      <c r="B13" s="101">
        <f t="shared" ref="B13:B25" si="1">+B12+1</f>
        <v>3</v>
      </c>
      <c r="C13" s="638" t="s">
        <v>960</v>
      </c>
      <c r="D13" s="371"/>
      <c r="E13" s="371">
        <v>0</v>
      </c>
      <c r="F13" s="371">
        <f t="shared" ref="F13:F24" si="2">E13-D13</f>
        <v>0</v>
      </c>
      <c r="G13" s="371"/>
      <c r="H13" s="371">
        <v>0</v>
      </c>
      <c r="I13" s="352">
        <f t="shared" ref="I13:I24" si="3">H13-G13</f>
        <v>0</v>
      </c>
      <c r="J13" s="352"/>
      <c r="K13" s="371">
        <v>0</v>
      </c>
      <c r="L13" s="371">
        <v>0</v>
      </c>
      <c r="M13" s="352">
        <f t="shared" si="0"/>
        <v>0</v>
      </c>
      <c r="N13" s="352">
        <f t="shared" ref="N13:N24" si="4">M13-J13</f>
        <v>0</v>
      </c>
      <c r="O13" s="352"/>
      <c r="P13" s="352"/>
      <c r="Q13" s="352"/>
      <c r="R13" s="352"/>
      <c r="S13" s="352"/>
    </row>
    <row r="14" spans="2:26" x14ac:dyDescent="0.25">
      <c r="B14" s="101">
        <f t="shared" si="1"/>
        <v>4</v>
      </c>
      <c r="C14" s="638" t="s">
        <v>872</v>
      </c>
      <c r="D14" s="371"/>
      <c r="E14" s="371">
        <v>307.85019999999997</v>
      </c>
      <c r="F14" s="371">
        <f t="shared" si="2"/>
        <v>307.85019999999997</v>
      </c>
      <c r="G14" s="371"/>
      <c r="H14" s="371">
        <v>301.58439999999996</v>
      </c>
      <c r="I14" s="352">
        <f t="shared" si="3"/>
        <v>301.58439999999996</v>
      </c>
      <c r="J14" s="352"/>
      <c r="K14" s="371">
        <v>147.65929999764001</v>
      </c>
      <c r="L14" s="371">
        <v>147.65929999764001</v>
      </c>
      <c r="M14" s="352">
        <f t="shared" si="0"/>
        <v>295.31859999528001</v>
      </c>
      <c r="N14" s="352">
        <f t="shared" si="4"/>
        <v>295.31859999528001</v>
      </c>
      <c r="O14" s="352">
        <v>289.06459999999998</v>
      </c>
      <c r="P14" s="352">
        <v>282.78699999999998</v>
      </c>
      <c r="Q14" s="352">
        <v>276.52119999999996</v>
      </c>
      <c r="R14" s="352">
        <v>270.2672</v>
      </c>
      <c r="S14" s="352">
        <v>263.9896</v>
      </c>
    </row>
    <row r="15" spans="2:26" x14ac:dyDescent="0.25">
      <c r="B15" s="101">
        <f t="shared" si="1"/>
        <v>5</v>
      </c>
      <c r="C15" s="638" t="s">
        <v>796</v>
      </c>
      <c r="D15" s="371"/>
      <c r="E15" s="371">
        <v>0</v>
      </c>
      <c r="F15" s="371">
        <f t="shared" si="2"/>
        <v>0</v>
      </c>
      <c r="G15" s="371"/>
      <c r="H15" s="371">
        <v>0</v>
      </c>
      <c r="I15" s="352">
        <f t="shared" si="3"/>
        <v>0</v>
      </c>
      <c r="J15" s="352"/>
      <c r="K15" s="371">
        <v>0</v>
      </c>
      <c r="L15" s="371">
        <v>0</v>
      </c>
      <c r="M15" s="352">
        <f t="shared" si="0"/>
        <v>0</v>
      </c>
      <c r="N15" s="352">
        <f t="shared" si="4"/>
        <v>0</v>
      </c>
      <c r="O15" s="1548">
        <v>0.339116003</v>
      </c>
      <c r="P15" s="1548">
        <v>0.339116003</v>
      </c>
      <c r="Q15" s="1548">
        <v>0.339116003</v>
      </c>
      <c r="R15" s="1548">
        <v>0.339116003</v>
      </c>
      <c r="S15" s="1548">
        <v>0.339116003</v>
      </c>
    </row>
    <row r="16" spans="2:26" x14ac:dyDescent="0.25">
      <c r="B16" s="101">
        <f t="shared" si="1"/>
        <v>6</v>
      </c>
      <c r="C16" s="638" t="s">
        <v>792</v>
      </c>
      <c r="D16" s="371"/>
      <c r="E16" s="371">
        <v>0</v>
      </c>
      <c r="F16" s="371">
        <f t="shared" si="2"/>
        <v>0</v>
      </c>
      <c r="G16" s="371"/>
      <c r="H16" s="371">
        <v>0</v>
      </c>
      <c r="I16" s="352">
        <f t="shared" si="3"/>
        <v>0</v>
      </c>
      <c r="J16" s="352"/>
      <c r="K16" s="371">
        <v>0</v>
      </c>
      <c r="L16" s="371">
        <v>0</v>
      </c>
      <c r="M16" s="352">
        <f t="shared" si="0"/>
        <v>0</v>
      </c>
      <c r="N16" s="352">
        <f t="shared" si="4"/>
        <v>0</v>
      </c>
      <c r="O16" s="1549"/>
      <c r="P16" s="1549"/>
      <c r="Q16" s="1549"/>
      <c r="R16" s="1549"/>
      <c r="S16" s="1549"/>
    </row>
    <row r="17" spans="2:19" x14ac:dyDescent="0.25">
      <c r="B17" s="101">
        <f t="shared" si="1"/>
        <v>7</v>
      </c>
      <c r="C17" s="638" t="s">
        <v>793</v>
      </c>
      <c r="D17" s="371"/>
      <c r="E17" s="371">
        <v>0</v>
      </c>
      <c r="F17" s="371">
        <f t="shared" si="2"/>
        <v>0</v>
      </c>
      <c r="G17" s="371"/>
      <c r="H17" s="371">
        <v>0</v>
      </c>
      <c r="I17" s="371">
        <f t="shared" si="3"/>
        <v>0</v>
      </c>
      <c r="J17" s="352"/>
      <c r="K17" s="371">
        <v>0</v>
      </c>
      <c r="L17" s="371">
        <v>0</v>
      </c>
      <c r="M17" s="371">
        <f t="shared" ref="M17:M18" si="5">L17-K17</f>
        <v>0</v>
      </c>
      <c r="N17" s="352">
        <f t="shared" si="4"/>
        <v>0</v>
      </c>
      <c r="O17" s="1549"/>
      <c r="P17" s="1549"/>
      <c r="Q17" s="1549"/>
      <c r="R17" s="1549"/>
      <c r="S17" s="1549"/>
    </row>
    <row r="18" spans="2:19" x14ac:dyDescent="0.25">
      <c r="B18" s="101">
        <f t="shared" si="1"/>
        <v>8</v>
      </c>
      <c r="C18" s="638" t="s">
        <v>961</v>
      </c>
      <c r="D18" s="371"/>
      <c r="E18" s="371">
        <v>0</v>
      </c>
      <c r="F18" s="371">
        <f t="shared" si="2"/>
        <v>0</v>
      </c>
      <c r="G18" s="371"/>
      <c r="H18" s="371">
        <v>0</v>
      </c>
      <c r="I18" s="371">
        <f t="shared" si="3"/>
        <v>0</v>
      </c>
      <c r="J18" s="352"/>
      <c r="K18" s="371">
        <v>0</v>
      </c>
      <c r="L18" s="371">
        <v>0</v>
      </c>
      <c r="M18" s="371">
        <f t="shared" si="5"/>
        <v>0</v>
      </c>
      <c r="N18" s="352">
        <f t="shared" si="4"/>
        <v>0</v>
      </c>
      <c r="O18" s="1549"/>
      <c r="P18" s="1549"/>
      <c r="Q18" s="1549"/>
      <c r="R18" s="1549"/>
      <c r="S18" s="1549"/>
    </row>
    <row r="19" spans="2:19" x14ac:dyDescent="0.25">
      <c r="B19" s="101">
        <f t="shared" si="1"/>
        <v>9</v>
      </c>
      <c r="C19" s="638" t="s">
        <v>794</v>
      </c>
      <c r="D19" s="371"/>
      <c r="E19" s="371">
        <v>0</v>
      </c>
      <c r="F19" s="371">
        <f t="shared" si="2"/>
        <v>0</v>
      </c>
      <c r="G19" s="371"/>
      <c r="H19" s="371">
        <v>0</v>
      </c>
      <c r="I19" s="352">
        <f t="shared" si="3"/>
        <v>0</v>
      </c>
      <c r="J19" s="352"/>
      <c r="K19" s="371">
        <v>0</v>
      </c>
      <c r="L19" s="371">
        <v>0</v>
      </c>
      <c r="M19" s="352">
        <f t="shared" ref="M19:M24" si="6">K19+L19</f>
        <v>0</v>
      </c>
      <c r="N19" s="352">
        <f t="shared" si="4"/>
        <v>0</v>
      </c>
      <c r="O19" s="1549"/>
      <c r="P19" s="1549"/>
      <c r="Q19" s="1549"/>
      <c r="R19" s="1549"/>
      <c r="S19" s="1549"/>
    </row>
    <row r="20" spans="2:19" x14ac:dyDescent="0.25">
      <c r="B20" s="101">
        <f t="shared" si="1"/>
        <v>10</v>
      </c>
      <c r="C20" s="638" t="s">
        <v>795</v>
      </c>
      <c r="D20" s="371"/>
      <c r="E20" s="371">
        <v>0</v>
      </c>
      <c r="F20" s="371">
        <f t="shared" si="2"/>
        <v>0</v>
      </c>
      <c r="G20" s="371"/>
      <c r="H20" s="371">
        <v>0</v>
      </c>
      <c r="I20" s="352">
        <f t="shared" si="3"/>
        <v>0</v>
      </c>
      <c r="J20" s="352"/>
      <c r="K20" s="371">
        <v>0</v>
      </c>
      <c r="L20" s="371">
        <v>0</v>
      </c>
      <c r="M20" s="352">
        <f t="shared" si="6"/>
        <v>0</v>
      </c>
      <c r="N20" s="352">
        <f t="shared" si="4"/>
        <v>0</v>
      </c>
      <c r="O20" s="1549"/>
      <c r="P20" s="1549"/>
      <c r="Q20" s="1549"/>
      <c r="R20" s="1549"/>
      <c r="S20" s="1549"/>
    </row>
    <row r="21" spans="2:19" x14ac:dyDescent="0.25">
      <c r="B21" s="101">
        <f t="shared" si="1"/>
        <v>11</v>
      </c>
      <c r="C21" s="638" t="s">
        <v>962</v>
      </c>
      <c r="D21" s="409"/>
      <c r="E21" s="409">
        <v>0</v>
      </c>
      <c r="F21" s="371">
        <f t="shared" si="2"/>
        <v>0</v>
      </c>
      <c r="G21" s="409"/>
      <c r="H21" s="409">
        <v>0</v>
      </c>
      <c r="I21" s="352">
        <f t="shared" si="3"/>
        <v>0</v>
      </c>
      <c r="J21" s="352"/>
      <c r="K21" s="409">
        <v>0</v>
      </c>
      <c r="L21" s="409">
        <v>0</v>
      </c>
      <c r="M21" s="352">
        <f t="shared" si="6"/>
        <v>0</v>
      </c>
      <c r="N21" s="352">
        <f t="shared" si="4"/>
        <v>0</v>
      </c>
      <c r="O21" s="1549"/>
      <c r="P21" s="1549"/>
      <c r="Q21" s="1549"/>
      <c r="R21" s="1549"/>
      <c r="S21" s="1549"/>
    </row>
    <row r="22" spans="2:19" x14ac:dyDescent="0.25">
      <c r="B22" s="101">
        <f t="shared" si="1"/>
        <v>12</v>
      </c>
      <c r="C22" s="638" t="s">
        <v>799</v>
      </c>
      <c r="D22" s="371"/>
      <c r="E22" s="371">
        <v>0.45372467800000005</v>
      </c>
      <c r="F22" s="371">
        <f t="shared" si="2"/>
        <v>0.45372467800000005</v>
      </c>
      <c r="G22" s="371"/>
      <c r="H22" s="371">
        <v>0.33876152500000001</v>
      </c>
      <c r="I22" s="352">
        <f t="shared" si="3"/>
        <v>0.33876152500000001</v>
      </c>
      <c r="J22" s="352"/>
      <c r="K22" s="371">
        <v>0</v>
      </c>
      <c r="L22" s="371">
        <v>0</v>
      </c>
      <c r="M22" s="352">
        <f t="shared" si="6"/>
        <v>0</v>
      </c>
      <c r="N22" s="352">
        <f t="shared" si="4"/>
        <v>0</v>
      </c>
      <c r="O22" s="1549"/>
      <c r="P22" s="1549"/>
      <c r="Q22" s="1549"/>
      <c r="R22" s="1549"/>
      <c r="S22" s="1549"/>
    </row>
    <row r="23" spans="2:19" x14ac:dyDescent="0.25">
      <c r="B23" s="101">
        <f t="shared" si="1"/>
        <v>13</v>
      </c>
      <c r="C23" s="638" t="s">
        <v>800</v>
      </c>
      <c r="D23" s="371"/>
      <c r="E23" s="371">
        <v>0</v>
      </c>
      <c r="F23" s="371">
        <f t="shared" si="2"/>
        <v>0</v>
      </c>
      <c r="G23" s="371"/>
      <c r="H23" s="371">
        <v>2.0187800000000001E-4</v>
      </c>
      <c r="I23" s="352">
        <f t="shared" si="3"/>
        <v>2.0187800000000001E-4</v>
      </c>
      <c r="J23" s="352"/>
      <c r="K23" s="371">
        <v>0</v>
      </c>
      <c r="L23" s="371">
        <v>0</v>
      </c>
      <c r="M23" s="352">
        <f t="shared" si="6"/>
        <v>0</v>
      </c>
      <c r="N23" s="352">
        <f t="shared" si="4"/>
        <v>0</v>
      </c>
      <c r="O23" s="1549"/>
      <c r="P23" s="1549"/>
      <c r="Q23" s="1549"/>
      <c r="R23" s="1549"/>
      <c r="S23" s="1549"/>
    </row>
    <row r="24" spans="2:19" x14ac:dyDescent="0.25">
      <c r="B24" s="101">
        <f t="shared" si="1"/>
        <v>14</v>
      </c>
      <c r="C24" s="638" t="s">
        <v>801</v>
      </c>
      <c r="D24" s="371"/>
      <c r="E24" s="371">
        <v>0</v>
      </c>
      <c r="F24" s="371">
        <f t="shared" si="2"/>
        <v>0</v>
      </c>
      <c r="G24" s="371"/>
      <c r="H24" s="371">
        <v>0</v>
      </c>
      <c r="I24" s="352">
        <f t="shared" si="3"/>
        <v>0</v>
      </c>
      <c r="J24" s="352"/>
      <c r="K24" s="371">
        <v>0</v>
      </c>
      <c r="L24" s="371">
        <v>0</v>
      </c>
      <c r="M24" s="352">
        <f t="shared" si="6"/>
        <v>0</v>
      </c>
      <c r="N24" s="352">
        <f t="shared" si="4"/>
        <v>0</v>
      </c>
      <c r="O24" s="1550"/>
      <c r="P24" s="1550"/>
      <c r="Q24" s="1550"/>
      <c r="R24" s="1550"/>
      <c r="S24" s="1550"/>
    </row>
    <row r="25" spans="2:19" x14ac:dyDescent="0.25">
      <c r="B25" s="101">
        <f t="shared" si="1"/>
        <v>15</v>
      </c>
      <c r="C25" s="639"/>
      <c r="D25" s="371"/>
      <c r="E25" s="371"/>
      <c r="F25" s="371"/>
      <c r="G25" s="371"/>
      <c r="H25" s="371"/>
      <c r="I25" s="352"/>
      <c r="J25" s="352"/>
      <c r="K25" s="371"/>
      <c r="L25" s="371"/>
      <c r="M25" s="352"/>
      <c r="N25" s="352"/>
      <c r="O25" s="936"/>
      <c r="P25" s="936"/>
      <c r="Q25" s="936"/>
      <c r="R25" s="936"/>
      <c r="S25" s="936"/>
    </row>
    <row r="26" spans="2:19" x14ac:dyDescent="0.25">
      <c r="B26" s="101"/>
      <c r="C26" s="902"/>
      <c r="D26" s="371"/>
      <c r="E26" s="371"/>
      <c r="F26" s="371"/>
      <c r="G26" s="371"/>
      <c r="H26" s="371"/>
      <c r="I26" s="352"/>
      <c r="J26" s="352"/>
      <c r="K26" s="371"/>
      <c r="L26" s="371"/>
      <c r="M26" s="352"/>
      <c r="N26" s="352"/>
      <c r="O26" s="937"/>
      <c r="P26" s="937"/>
      <c r="Q26" s="937"/>
      <c r="R26" s="937"/>
      <c r="S26" s="937"/>
    </row>
    <row r="27" spans="2:19" s="22" customFormat="1" x14ac:dyDescent="0.25">
      <c r="B27" s="120"/>
      <c r="C27" s="106" t="s">
        <v>3</v>
      </c>
      <c r="D27" s="409">
        <v>307.94900133627328</v>
      </c>
      <c r="E27" s="409">
        <f>SUM(E11:E26)</f>
        <v>308.31698418100001</v>
      </c>
      <c r="F27" s="409">
        <f t="shared" ref="F27:N27" si="7">SUM(F11:F26)</f>
        <v>308.30392467799999</v>
      </c>
      <c r="G27" s="409">
        <v>307.99415668112118</v>
      </c>
      <c r="H27" s="409">
        <f t="shared" si="7"/>
        <v>301.92351600299992</v>
      </c>
      <c r="I27" s="409">
        <f t="shared" si="7"/>
        <v>301.92351600299992</v>
      </c>
      <c r="J27" s="409">
        <v>298.95067918192916</v>
      </c>
      <c r="K27" s="409">
        <f t="shared" si="7"/>
        <v>147.65929999764001</v>
      </c>
      <c r="L27" s="409">
        <f t="shared" si="7"/>
        <v>147.65929999764001</v>
      </c>
      <c r="M27" s="409">
        <f t="shared" si="7"/>
        <v>295.31859999528001</v>
      </c>
      <c r="N27" s="409">
        <f t="shared" si="7"/>
        <v>295.31859999528001</v>
      </c>
      <c r="O27" s="891">
        <f>SUM(O10:O26)</f>
        <v>289.403716003</v>
      </c>
      <c r="P27" s="891">
        <f t="shared" ref="P27:S27" si="8">SUM(P10:P26)</f>
        <v>283.12611600299999</v>
      </c>
      <c r="Q27" s="891">
        <f t="shared" si="8"/>
        <v>276.86031600299998</v>
      </c>
      <c r="R27" s="891">
        <f t="shared" si="8"/>
        <v>270.60631600300002</v>
      </c>
      <c r="S27" s="891">
        <f t="shared" si="8"/>
        <v>264.32871600300001</v>
      </c>
    </row>
    <row r="28" spans="2:19" x14ac:dyDescent="0.25">
      <c r="H28" s="416"/>
    </row>
    <row r="29" spans="2:19" x14ac:dyDescent="0.25">
      <c r="B29" s="13" t="s">
        <v>1758</v>
      </c>
    </row>
  </sheetData>
  <mergeCells count="10">
    <mergeCell ref="B7:B9"/>
    <mergeCell ref="C7:C9"/>
    <mergeCell ref="J7:N7"/>
    <mergeCell ref="G7:I7"/>
    <mergeCell ref="D7:F7"/>
    <mergeCell ref="O15:O24"/>
    <mergeCell ref="P15:P24"/>
    <mergeCell ref="Q15:Q24"/>
    <mergeCell ref="R15:R24"/>
    <mergeCell ref="S15:S24"/>
  </mergeCells>
  <pageMargins left="1.02" right="0.25" top="1" bottom="1" header="0.25" footer="0.25"/>
  <pageSetup paperSize="9" scale="37" orientation="landscape" r:id="rId1"/>
  <headerFooter alignWithMargins="0">
    <oddHeader>&amp;F</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V29"/>
  <sheetViews>
    <sheetView showGridLines="0" view="pageBreakPreview" zoomScale="70" zoomScaleNormal="75" zoomScaleSheetLayoutView="70" workbookViewId="0">
      <selection activeCell="C32" sqref="C32"/>
    </sheetView>
  </sheetViews>
  <sheetFormatPr defaultColWidth="9.36328125" defaultRowHeight="14" x14ac:dyDescent="0.3"/>
  <cols>
    <col min="1" max="1" width="4.36328125" style="5" customWidth="1"/>
    <col min="2" max="2" width="6.36328125" style="5" customWidth="1"/>
    <col min="3" max="3" width="61.6328125" style="5" customWidth="1"/>
    <col min="4" max="10" width="14.36328125" style="5" customWidth="1"/>
    <col min="11" max="13" width="16.453125" style="5" customWidth="1"/>
    <col min="14" max="22" width="15.6328125" style="5" customWidth="1"/>
    <col min="23" max="16384" width="9.36328125" style="5"/>
  </cols>
  <sheetData>
    <row r="1" spans="2:22" x14ac:dyDescent="0.3">
      <c r="B1" s="52"/>
    </row>
    <row r="2" spans="2:22" x14ac:dyDescent="0.3">
      <c r="B2" s="1354" t="str">
        <f>Index!B2</f>
        <v xml:space="preserve">      Maharashtra State Power Generation Company Ltd.</v>
      </c>
      <c r="C2" s="1551"/>
      <c r="D2" s="1551"/>
      <c r="E2" s="1551"/>
      <c r="F2" s="1551"/>
      <c r="G2" s="1551"/>
      <c r="H2" s="1551"/>
      <c r="I2" s="1551"/>
      <c r="J2" s="1551"/>
      <c r="K2" s="1551"/>
      <c r="L2" s="1551"/>
      <c r="M2" s="1551"/>
      <c r="N2" s="1551"/>
      <c r="O2" s="1551"/>
      <c r="P2" s="1551"/>
      <c r="Q2" s="1551"/>
      <c r="R2" s="1551"/>
      <c r="S2" s="1551"/>
      <c r="T2" s="1551"/>
      <c r="U2" s="1551"/>
      <c r="V2" s="1551"/>
    </row>
    <row r="3" spans="2:22" x14ac:dyDescent="0.3">
      <c r="B3" s="1354" t="str">
        <f>Index!B3</f>
        <v>MYT Petition Formats for Koyna</v>
      </c>
      <c r="C3" s="1551"/>
      <c r="D3" s="1551"/>
      <c r="E3" s="1551"/>
      <c r="F3" s="1551"/>
      <c r="G3" s="1551"/>
      <c r="H3" s="1551"/>
      <c r="I3" s="1551"/>
      <c r="J3" s="1551"/>
      <c r="K3" s="1551"/>
      <c r="L3" s="1551"/>
      <c r="M3" s="1551"/>
      <c r="N3" s="1551"/>
      <c r="O3" s="1551"/>
      <c r="P3" s="1551"/>
      <c r="Q3" s="1551"/>
      <c r="R3" s="1551"/>
      <c r="S3" s="1551"/>
      <c r="T3" s="1551"/>
      <c r="U3" s="1551"/>
      <c r="V3" s="1551"/>
    </row>
    <row r="4" spans="2:22" s="77" customFormat="1" x14ac:dyDescent="0.3">
      <c r="B4" s="1374" t="s">
        <v>322</v>
      </c>
      <c r="C4" s="1552"/>
      <c r="D4" s="1552"/>
      <c r="E4" s="1552"/>
      <c r="F4" s="1552"/>
      <c r="G4" s="1552"/>
      <c r="H4" s="1552"/>
      <c r="I4" s="1552"/>
      <c r="J4" s="1552"/>
      <c r="K4" s="1552"/>
      <c r="L4" s="1552"/>
      <c r="M4" s="1552"/>
      <c r="N4" s="1552"/>
      <c r="O4" s="1552"/>
      <c r="P4" s="1552"/>
      <c r="Q4" s="1552"/>
      <c r="R4" s="1552"/>
      <c r="S4" s="1552"/>
      <c r="T4" s="1552"/>
      <c r="U4" s="1552"/>
      <c r="V4" s="1552"/>
    </row>
    <row r="5" spans="2:22" x14ac:dyDescent="0.3">
      <c r="B5" s="18"/>
      <c r="C5" s="18"/>
    </row>
    <row r="6" spans="2:22" x14ac:dyDescent="0.3">
      <c r="C6" s="60"/>
      <c r="N6" s="60"/>
      <c r="P6" s="6"/>
      <c r="Q6" s="6"/>
      <c r="T6" s="22" t="s">
        <v>10</v>
      </c>
    </row>
    <row r="7" spans="2:22" s="34" customFormat="1" ht="17.25" customHeight="1" x14ac:dyDescent="0.3">
      <c r="B7" s="1475" t="s">
        <v>343</v>
      </c>
      <c r="C7" s="1475" t="s">
        <v>37</v>
      </c>
      <c r="D7" s="1362" t="s">
        <v>519</v>
      </c>
      <c r="E7" s="1363"/>
      <c r="F7" s="1364"/>
      <c r="G7" s="1362" t="s">
        <v>520</v>
      </c>
      <c r="H7" s="1363"/>
      <c r="I7" s="1364"/>
      <c r="J7" s="1362" t="s">
        <v>521</v>
      </c>
      <c r="K7" s="1363"/>
      <c r="L7" s="1363"/>
      <c r="M7" s="1363"/>
      <c r="N7" s="1364"/>
      <c r="O7" s="593" t="s">
        <v>913</v>
      </c>
      <c r="P7" s="593" t="s">
        <v>914</v>
      </c>
      <c r="Q7" s="593" t="s">
        <v>918</v>
      </c>
      <c r="R7" s="593" t="s">
        <v>915</v>
      </c>
      <c r="S7" s="593" t="s">
        <v>917</v>
      </c>
      <c r="T7" s="1360" t="s">
        <v>27</v>
      </c>
    </row>
    <row r="8" spans="2:22" s="35" customFormat="1" ht="28" x14ac:dyDescent="0.25">
      <c r="B8" s="1553"/>
      <c r="C8" s="1553"/>
      <c r="D8" s="592" t="s">
        <v>955</v>
      </c>
      <c r="E8" s="594" t="s">
        <v>79</v>
      </c>
      <c r="F8" s="594" t="s">
        <v>459</v>
      </c>
      <c r="G8" s="592" t="s">
        <v>955</v>
      </c>
      <c r="H8" s="594" t="s">
        <v>79</v>
      </c>
      <c r="I8" s="594" t="s">
        <v>459</v>
      </c>
      <c r="J8" s="594" t="s">
        <v>955</v>
      </c>
      <c r="K8" s="594" t="s">
        <v>449</v>
      </c>
      <c r="L8" s="594" t="s">
        <v>455</v>
      </c>
      <c r="M8" s="594" t="s">
        <v>80</v>
      </c>
      <c r="N8" s="594" t="s">
        <v>460</v>
      </c>
      <c r="O8" s="594" t="s">
        <v>916</v>
      </c>
      <c r="P8" s="594" t="s">
        <v>916</v>
      </c>
      <c r="Q8" s="594" t="s">
        <v>916</v>
      </c>
      <c r="R8" s="594" t="s">
        <v>916</v>
      </c>
      <c r="S8" s="594" t="s">
        <v>916</v>
      </c>
      <c r="T8" s="1360"/>
    </row>
    <row r="9" spans="2:22" s="6" customFormat="1" x14ac:dyDescent="0.3">
      <c r="B9" s="1553"/>
      <c r="C9" s="1553"/>
      <c r="D9" s="594" t="s">
        <v>81</v>
      </c>
      <c r="E9" s="594" t="s">
        <v>82</v>
      </c>
      <c r="F9" s="594" t="s">
        <v>692</v>
      </c>
      <c r="G9" s="594" t="s">
        <v>397</v>
      </c>
      <c r="H9" s="594" t="s">
        <v>414</v>
      </c>
      <c r="I9" s="594" t="s">
        <v>465</v>
      </c>
      <c r="J9" s="594" t="s">
        <v>415</v>
      </c>
      <c r="K9" s="594" t="s">
        <v>416</v>
      </c>
      <c r="L9" s="594" t="s">
        <v>603</v>
      </c>
      <c r="M9" s="594" t="s">
        <v>693</v>
      </c>
      <c r="N9" s="594" t="s">
        <v>516</v>
      </c>
      <c r="O9" s="594" t="s">
        <v>605</v>
      </c>
      <c r="P9" s="594" t="s">
        <v>606</v>
      </c>
      <c r="Q9" s="594" t="s">
        <v>607</v>
      </c>
      <c r="R9" s="594" t="s">
        <v>672</v>
      </c>
      <c r="S9" s="594" t="s">
        <v>608</v>
      </c>
      <c r="T9" s="1361"/>
    </row>
    <row r="10" spans="2:22" s="6" customFormat="1" ht="15.75" customHeight="1" x14ac:dyDescent="0.3">
      <c r="B10" s="96">
        <v>1</v>
      </c>
      <c r="C10" s="889" t="s">
        <v>487</v>
      </c>
      <c r="D10" s="352"/>
      <c r="E10" s="352"/>
      <c r="F10" s="352"/>
      <c r="G10" s="352"/>
      <c r="H10" s="352"/>
      <c r="I10" s="352"/>
      <c r="J10" s="352"/>
      <c r="K10" s="352"/>
      <c r="L10" s="352"/>
      <c r="M10" s="352">
        <f>K10+L10</f>
        <v>0</v>
      </c>
      <c r="N10" s="352"/>
      <c r="O10" s="477"/>
      <c r="P10" s="477"/>
      <c r="Q10" s="477"/>
      <c r="R10" s="477"/>
      <c r="S10" s="477"/>
      <c r="T10" s="23"/>
    </row>
    <row r="11" spans="2:22" s="6" customFormat="1" ht="15.75" customHeight="1" x14ac:dyDescent="0.3">
      <c r="B11" s="96">
        <f>B10+1</f>
        <v>2</v>
      </c>
      <c r="C11" s="890" t="s">
        <v>486</v>
      </c>
      <c r="D11" s="352"/>
      <c r="E11" s="352">
        <v>0.213246675</v>
      </c>
      <c r="F11" s="352"/>
      <c r="G11" s="352"/>
      <c r="H11" s="352">
        <v>6.4188599999999998E-2</v>
      </c>
      <c r="I11" s="352"/>
      <c r="J11" s="352"/>
      <c r="K11" s="352">
        <v>3.2094299999999999E-2</v>
      </c>
      <c r="L11" s="352">
        <v>3.2094299999999999E-2</v>
      </c>
      <c r="M11" s="352">
        <f t="shared" ref="M11:M26" si="0">K11+L11</f>
        <v>6.4188599999999998E-2</v>
      </c>
      <c r="N11" s="352"/>
      <c r="O11" s="477"/>
      <c r="P11" s="477"/>
      <c r="Q11" s="477"/>
      <c r="R11" s="477"/>
      <c r="S11" s="477"/>
      <c r="T11" s="23"/>
    </row>
    <row r="12" spans="2:22" s="6" customFormat="1" ht="15.75" customHeight="1" x14ac:dyDescent="0.3">
      <c r="B12" s="96">
        <f t="shared" ref="B12:B27" si="1">B11+1</f>
        <v>3</v>
      </c>
      <c r="C12" s="78" t="s">
        <v>328</v>
      </c>
      <c r="D12" s="352"/>
      <c r="E12" s="352"/>
      <c r="F12" s="352"/>
      <c r="G12" s="352"/>
      <c r="H12" s="352"/>
      <c r="I12" s="352"/>
      <c r="J12" s="352"/>
      <c r="K12" s="352"/>
      <c r="L12" s="352"/>
      <c r="M12" s="352">
        <f t="shared" si="0"/>
        <v>0</v>
      </c>
      <c r="N12" s="352"/>
      <c r="O12" s="477"/>
      <c r="P12" s="477"/>
      <c r="Q12" s="477"/>
      <c r="R12" s="477"/>
      <c r="S12" s="477"/>
      <c r="T12" s="23"/>
    </row>
    <row r="13" spans="2:22" s="6" customFormat="1" ht="15.75" customHeight="1" x14ac:dyDescent="0.3">
      <c r="B13" s="96">
        <f t="shared" si="1"/>
        <v>4</v>
      </c>
      <c r="C13" s="78" t="s">
        <v>301</v>
      </c>
      <c r="D13" s="352"/>
      <c r="E13" s="352">
        <v>0</v>
      </c>
      <c r="F13" s="352"/>
      <c r="G13" s="352"/>
      <c r="H13" s="352">
        <v>0</v>
      </c>
      <c r="I13" s="352"/>
      <c r="J13" s="352"/>
      <c r="K13" s="352">
        <v>0</v>
      </c>
      <c r="L13" s="352">
        <v>0</v>
      </c>
      <c r="M13" s="352">
        <f t="shared" si="0"/>
        <v>0</v>
      </c>
      <c r="N13" s="352"/>
      <c r="O13" s="477"/>
      <c r="P13" s="477"/>
      <c r="Q13" s="477"/>
      <c r="R13" s="477"/>
      <c r="S13" s="477"/>
      <c r="T13" s="23"/>
    </row>
    <row r="14" spans="2:22" s="6" customFormat="1" ht="15.75" customHeight="1" x14ac:dyDescent="0.3">
      <c r="B14" s="96">
        <f t="shared" si="1"/>
        <v>5</v>
      </c>
      <c r="C14" s="78" t="s">
        <v>488</v>
      </c>
      <c r="D14" s="352"/>
      <c r="E14" s="352"/>
      <c r="F14" s="352"/>
      <c r="G14" s="352"/>
      <c r="H14" s="352"/>
      <c r="I14" s="352"/>
      <c r="J14" s="352"/>
      <c r="K14" s="352"/>
      <c r="L14" s="352"/>
      <c r="M14" s="352">
        <f t="shared" si="0"/>
        <v>0</v>
      </c>
      <c r="N14" s="352"/>
      <c r="O14" s="477"/>
      <c r="P14" s="477"/>
      <c r="Q14" s="477"/>
      <c r="R14" s="477"/>
      <c r="S14" s="477"/>
      <c r="T14" s="23"/>
    </row>
    <row r="15" spans="2:22" s="6" customFormat="1" ht="15.75" customHeight="1" x14ac:dyDescent="0.3">
      <c r="B15" s="96">
        <f t="shared" si="1"/>
        <v>6</v>
      </c>
      <c r="C15" s="78" t="s">
        <v>351</v>
      </c>
      <c r="D15" s="352"/>
      <c r="E15" s="352">
        <v>2.6153217639999999</v>
      </c>
      <c r="F15" s="352"/>
      <c r="G15" s="352"/>
      <c r="H15" s="352">
        <v>2.8181018340000001</v>
      </c>
      <c r="I15" s="352"/>
      <c r="J15" s="352"/>
      <c r="K15" s="352">
        <v>1.4090509170000001</v>
      </c>
      <c r="L15" s="352">
        <v>1.4090509170000001</v>
      </c>
      <c r="M15" s="352">
        <f t="shared" si="0"/>
        <v>2.8181018340000001</v>
      </c>
      <c r="N15" s="352"/>
      <c r="O15" s="477"/>
      <c r="P15" s="477"/>
      <c r="Q15" s="477"/>
      <c r="R15" s="477"/>
      <c r="S15" s="477"/>
      <c r="T15" s="23"/>
    </row>
    <row r="16" spans="2:22" s="6" customFormat="1" ht="15.75" customHeight="1" x14ac:dyDescent="0.3">
      <c r="B16" s="96">
        <f t="shared" si="1"/>
        <v>7</v>
      </c>
      <c r="C16" s="79" t="s">
        <v>844</v>
      </c>
      <c r="D16" s="352"/>
      <c r="E16" s="642">
        <v>0.25692462999999999</v>
      </c>
      <c r="F16" s="352"/>
      <c r="G16" s="352"/>
      <c r="H16" s="642">
        <v>0.238524338</v>
      </c>
      <c r="I16" s="352"/>
      <c r="J16" s="352"/>
      <c r="K16" s="642">
        <v>0.119262169</v>
      </c>
      <c r="L16" s="642">
        <v>0.119262169</v>
      </c>
      <c r="M16" s="352">
        <f t="shared" si="0"/>
        <v>0.238524338</v>
      </c>
      <c r="N16" s="352"/>
      <c r="O16" s="477"/>
      <c r="P16" s="477"/>
      <c r="Q16" s="477"/>
      <c r="R16" s="477"/>
      <c r="S16" s="477"/>
      <c r="T16" s="23"/>
    </row>
    <row r="17" spans="2:20" s="6" customFormat="1" ht="15.75" customHeight="1" x14ac:dyDescent="0.3">
      <c r="B17" s="96">
        <f t="shared" si="1"/>
        <v>8</v>
      </c>
      <c r="C17" s="79" t="s">
        <v>302</v>
      </c>
      <c r="D17" s="352"/>
      <c r="E17" s="352"/>
      <c r="F17" s="352"/>
      <c r="G17" s="352"/>
      <c r="H17" s="352"/>
      <c r="I17" s="352"/>
      <c r="J17" s="352"/>
      <c r="K17" s="352"/>
      <c r="L17" s="352"/>
      <c r="M17" s="352">
        <f t="shared" si="0"/>
        <v>0</v>
      </c>
      <c r="N17" s="352"/>
      <c r="O17" s="477"/>
      <c r="P17" s="477"/>
      <c r="Q17" s="477"/>
      <c r="R17" s="477"/>
      <c r="S17" s="477"/>
      <c r="T17" s="23"/>
    </row>
    <row r="18" spans="2:20" s="6" customFormat="1" ht="15.75" customHeight="1" x14ac:dyDescent="0.3">
      <c r="B18" s="96">
        <f t="shared" si="1"/>
        <v>9</v>
      </c>
      <c r="C18" s="79" t="s">
        <v>303</v>
      </c>
      <c r="D18" s="352"/>
      <c r="E18" s="352"/>
      <c r="F18" s="352"/>
      <c r="G18" s="352"/>
      <c r="H18" s="352"/>
      <c r="I18" s="352"/>
      <c r="J18" s="352"/>
      <c r="K18" s="352"/>
      <c r="L18" s="352"/>
      <c r="M18" s="352">
        <f t="shared" si="0"/>
        <v>0</v>
      </c>
      <c r="N18" s="352"/>
      <c r="O18" s="477"/>
      <c r="P18" s="477"/>
      <c r="Q18" s="477"/>
      <c r="R18" s="477"/>
      <c r="S18" s="477"/>
      <c r="T18" s="23"/>
    </row>
    <row r="19" spans="2:20" s="6" customFormat="1" x14ac:dyDescent="0.3">
      <c r="B19" s="96">
        <f t="shared" si="1"/>
        <v>10</v>
      </c>
      <c r="C19" s="78" t="s">
        <v>329</v>
      </c>
      <c r="D19" s="352"/>
      <c r="E19" s="352"/>
      <c r="F19" s="352"/>
      <c r="G19" s="352"/>
      <c r="H19" s="352"/>
      <c r="I19" s="352"/>
      <c r="J19" s="352"/>
      <c r="K19" s="352"/>
      <c r="L19" s="352"/>
      <c r="M19" s="352">
        <f t="shared" si="0"/>
        <v>0</v>
      </c>
      <c r="N19" s="352"/>
      <c r="O19" s="477"/>
      <c r="P19" s="477"/>
      <c r="Q19" s="477"/>
      <c r="R19" s="477"/>
      <c r="S19" s="477"/>
      <c r="T19" s="23"/>
    </row>
    <row r="20" spans="2:20" s="6" customFormat="1" x14ac:dyDescent="0.3">
      <c r="B20" s="96">
        <f t="shared" si="1"/>
        <v>11</v>
      </c>
      <c r="C20" s="79" t="s">
        <v>847</v>
      </c>
      <c r="D20" s="352"/>
      <c r="F20" s="352"/>
      <c r="G20" s="352"/>
      <c r="I20" s="352"/>
      <c r="J20" s="352"/>
      <c r="K20" s="946">
        <v>0</v>
      </c>
      <c r="L20" s="946">
        <v>0</v>
      </c>
      <c r="M20" s="352">
        <f t="shared" si="0"/>
        <v>0</v>
      </c>
      <c r="N20" s="352"/>
      <c r="O20" s="477"/>
      <c r="P20" s="477"/>
      <c r="Q20" s="477"/>
      <c r="R20" s="477"/>
      <c r="S20" s="477"/>
      <c r="T20" s="23"/>
    </row>
    <row r="21" spans="2:20" s="6" customFormat="1" ht="15.75" customHeight="1" x14ac:dyDescent="0.3">
      <c r="B21" s="96">
        <f t="shared" si="1"/>
        <v>12</v>
      </c>
      <c r="C21" s="79" t="s">
        <v>846</v>
      </c>
      <c r="D21" s="352"/>
      <c r="E21" s="352"/>
      <c r="F21" s="352"/>
      <c r="G21" s="352"/>
      <c r="H21" s="352"/>
      <c r="I21" s="352"/>
      <c r="J21" s="352"/>
      <c r="K21" s="352"/>
      <c r="L21" s="352"/>
      <c r="M21" s="352">
        <f t="shared" si="0"/>
        <v>0</v>
      </c>
      <c r="N21" s="352"/>
      <c r="O21" s="477"/>
      <c r="P21" s="477"/>
      <c r="Q21" s="477"/>
      <c r="R21" s="477"/>
      <c r="S21" s="477"/>
      <c r="T21" s="23"/>
    </row>
    <row r="22" spans="2:20" ht="15.75" customHeight="1" x14ac:dyDescent="0.3">
      <c r="B22" s="96">
        <f t="shared" si="1"/>
        <v>13</v>
      </c>
      <c r="C22" s="889" t="s">
        <v>845</v>
      </c>
      <c r="D22" s="352"/>
      <c r="E22" s="352">
        <v>6.9209297000000003E-2</v>
      </c>
      <c r="F22" s="352"/>
      <c r="G22" s="352"/>
      <c r="H22" s="352">
        <v>5.7179679999999997E-2</v>
      </c>
      <c r="I22" s="352"/>
      <c r="J22" s="352"/>
      <c r="K22" s="352">
        <v>2.8589839999999998E-2</v>
      </c>
      <c r="L22" s="352">
        <v>2.8589839999999998E-2</v>
      </c>
      <c r="M22" s="352">
        <f t="shared" si="0"/>
        <v>5.7179679999999997E-2</v>
      </c>
      <c r="N22" s="352"/>
      <c r="O22" s="477"/>
      <c r="P22" s="477"/>
      <c r="Q22" s="477"/>
      <c r="R22" s="477"/>
      <c r="S22" s="477"/>
      <c r="T22" s="23"/>
    </row>
    <row r="23" spans="2:20" ht="15.75" customHeight="1" x14ac:dyDescent="0.3">
      <c r="B23" s="96">
        <f t="shared" si="1"/>
        <v>14</v>
      </c>
      <c r="C23" s="79" t="s">
        <v>850</v>
      </c>
      <c r="D23" s="352"/>
      <c r="E23" s="352">
        <v>0</v>
      </c>
      <c r="F23" s="352"/>
      <c r="G23" s="352"/>
      <c r="H23" s="352">
        <v>0</v>
      </c>
      <c r="I23" s="352"/>
      <c r="J23" s="352"/>
      <c r="K23" s="352">
        <v>0</v>
      </c>
      <c r="L23" s="352">
        <v>0</v>
      </c>
      <c r="M23" s="352">
        <f t="shared" si="0"/>
        <v>0</v>
      </c>
      <c r="N23" s="352"/>
      <c r="O23" s="477"/>
      <c r="P23" s="477"/>
      <c r="Q23" s="477"/>
      <c r="R23" s="477"/>
      <c r="S23" s="477"/>
      <c r="T23" s="23"/>
    </row>
    <row r="24" spans="2:20" ht="15.75" customHeight="1" x14ac:dyDescent="0.3">
      <c r="B24" s="96">
        <f t="shared" si="1"/>
        <v>15</v>
      </c>
      <c r="C24" s="79" t="s">
        <v>848</v>
      </c>
      <c r="D24" s="352"/>
      <c r="E24" s="352">
        <v>0</v>
      </c>
      <c r="F24" s="352"/>
      <c r="G24" s="352"/>
      <c r="H24" s="352">
        <v>0</v>
      </c>
      <c r="I24" s="352"/>
      <c r="J24" s="352"/>
      <c r="K24" s="352">
        <v>0</v>
      </c>
      <c r="L24" s="352">
        <v>0</v>
      </c>
      <c r="M24" s="352">
        <f t="shared" si="0"/>
        <v>0</v>
      </c>
      <c r="N24" s="352"/>
      <c r="O24" s="477"/>
      <c r="P24" s="477"/>
      <c r="Q24" s="477"/>
      <c r="R24" s="477"/>
      <c r="S24" s="477"/>
      <c r="T24" s="23"/>
    </row>
    <row r="25" spans="2:20" ht="15.75" customHeight="1" x14ac:dyDescent="0.3">
      <c r="B25" s="96">
        <f t="shared" si="1"/>
        <v>16</v>
      </c>
      <c r="C25" s="79" t="s">
        <v>849</v>
      </c>
      <c r="D25" s="352"/>
      <c r="E25" s="352">
        <v>0</v>
      </c>
      <c r="F25" s="352"/>
      <c r="G25" s="352"/>
      <c r="H25" s="352">
        <v>0</v>
      </c>
      <c r="I25" s="352"/>
      <c r="J25" s="352"/>
      <c r="K25" s="352">
        <v>0</v>
      </c>
      <c r="L25" s="352">
        <v>0</v>
      </c>
      <c r="M25" s="352"/>
      <c r="N25" s="352"/>
      <c r="O25" s="477"/>
      <c r="P25" s="477"/>
      <c r="Q25" s="477"/>
      <c r="R25" s="477"/>
      <c r="S25" s="477"/>
      <c r="T25" s="23"/>
    </row>
    <row r="26" spans="2:20" ht="15.75" customHeight="1" x14ac:dyDescent="0.35">
      <c r="B26" s="96">
        <f t="shared" si="1"/>
        <v>17</v>
      </c>
      <c r="C26" s="459" t="s">
        <v>850</v>
      </c>
      <c r="D26" s="352"/>
      <c r="E26" s="352">
        <v>0</v>
      </c>
      <c r="F26" s="352"/>
      <c r="G26" s="352"/>
      <c r="H26" s="352">
        <v>0</v>
      </c>
      <c r="I26" s="352"/>
      <c r="J26" s="352"/>
      <c r="K26" s="352">
        <v>0</v>
      </c>
      <c r="L26" s="352">
        <v>0</v>
      </c>
      <c r="M26" s="352">
        <f t="shared" si="0"/>
        <v>0</v>
      </c>
      <c r="N26" s="352"/>
      <c r="O26" s="352"/>
      <c r="P26" s="352"/>
      <c r="Q26" s="352"/>
      <c r="R26" s="352"/>
      <c r="S26" s="352"/>
      <c r="T26" s="23"/>
    </row>
    <row r="27" spans="2:20" s="1" customFormat="1" x14ac:dyDescent="0.3">
      <c r="B27" s="213">
        <f t="shared" si="1"/>
        <v>18</v>
      </c>
      <c r="C27" s="70" t="s">
        <v>271</v>
      </c>
      <c r="D27" s="369">
        <v>3.0636873530832562</v>
      </c>
      <c r="E27" s="369">
        <f>SUM(E10:E26)</f>
        <v>3.154702366</v>
      </c>
      <c r="F27" s="352">
        <f t="shared" ref="F27" si="2">E27-D27</f>
        <v>9.1015012916743743E-2</v>
      </c>
      <c r="G27" s="369">
        <v>1.684106191495748</v>
      </c>
      <c r="H27" s="369">
        <f>SUM(H10:H26)</f>
        <v>3.1779944520000001</v>
      </c>
      <c r="I27" s="352">
        <f t="shared" ref="I27" si="3">H27-G27</f>
        <v>1.4938882605042521</v>
      </c>
      <c r="J27" s="369">
        <v>1.684106191495748</v>
      </c>
      <c r="K27" s="369">
        <f>SUM(K10:K26)</f>
        <v>1.588997226</v>
      </c>
      <c r="L27" s="369">
        <f>SUM(L10:L26)</f>
        <v>1.588997226</v>
      </c>
      <c r="M27" s="352">
        <f t="shared" ref="M27" si="4">K27+L27</f>
        <v>3.1779944520000001</v>
      </c>
      <c r="N27" s="352">
        <f>M27-J27</f>
        <v>1.4938882605042521</v>
      </c>
      <c r="O27" s="935">
        <v>3.1779944520000001</v>
      </c>
      <c r="P27" s="935">
        <v>3.1779944520000001</v>
      </c>
      <c r="Q27" s="935">
        <v>3.1779944520000001</v>
      </c>
      <c r="R27" s="935">
        <v>3.1779944520000001</v>
      </c>
      <c r="S27" s="935">
        <v>3.1779944520000001</v>
      </c>
      <c r="T27" s="23"/>
    </row>
    <row r="28" spans="2:20" s="1" customFormat="1" x14ac:dyDescent="0.3">
      <c r="B28" s="5"/>
      <c r="C28" s="35"/>
    </row>
    <row r="29" spans="2:20" x14ac:dyDescent="0.3">
      <c r="B29" s="7" t="s">
        <v>694</v>
      </c>
      <c r="C29" s="858" t="s">
        <v>1419</v>
      </c>
    </row>
  </sheetData>
  <mergeCells count="9">
    <mergeCell ref="B2:V2"/>
    <mergeCell ref="B3:V3"/>
    <mergeCell ref="B4:V4"/>
    <mergeCell ref="B7:B9"/>
    <mergeCell ref="C7:C9"/>
    <mergeCell ref="G7:I7"/>
    <mergeCell ref="J7:N7"/>
    <mergeCell ref="D7:F7"/>
    <mergeCell ref="T7:T9"/>
  </mergeCells>
  <pageMargins left="0.38" right="0.55000000000000004" top="0.66" bottom="0.66" header="0.5" footer="0.5"/>
  <pageSetup paperSize="9" scale="3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L31"/>
  <sheetViews>
    <sheetView showGridLines="0" view="pageBreakPreview" zoomScale="70" zoomScaleNormal="75" zoomScaleSheetLayoutView="70" workbookViewId="0">
      <selection activeCell="H8" sqref="H8"/>
    </sheetView>
  </sheetViews>
  <sheetFormatPr defaultColWidth="8.6328125" defaultRowHeight="14" x14ac:dyDescent="0.25"/>
  <cols>
    <col min="1" max="1" width="6.90625" style="13" customWidth="1"/>
    <col min="2" max="2" width="6.54296875" style="100" customWidth="1"/>
    <col min="3" max="3" width="49" style="13" customWidth="1"/>
    <col min="4" max="5" width="14.08984375" style="13" customWidth="1"/>
    <col min="6" max="7" width="12.90625" style="13" customWidth="1"/>
    <col min="8" max="20" width="13.90625" style="13" customWidth="1"/>
    <col min="21" max="16384" width="8.6328125" style="13"/>
  </cols>
  <sheetData>
    <row r="1" spans="2:11" x14ac:dyDescent="0.25">
      <c r="C1" s="1103"/>
      <c r="D1" s="1103"/>
      <c r="E1" s="1103"/>
    </row>
    <row r="2" spans="2:11" x14ac:dyDescent="0.25">
      <c r="C2" s="1103"/>
      <c r="D2" s="1103"/>
      <c r="E2" s="1103"/>
      <c r="F2" s="1097" t="str">
        <f>Index!B2</f>
        <v xml:space="preserve">      Maharashtra State Power Generation Company Ltd.</v>
      </c>
      <c r="G2" s="1097"/>
    </row>
    <row r="3" spans="2:11" x14ac:dyDescent="0.25">
      <c r="C3" s="1103"/>
      <c r="D3" s="1103"/>
      <c r="E3" s="1103"/>
      <c r="F3" s="1102" t="str">
        <f>Index!B3</f>
        <v>MYT Petition Formats for Koyna</v>
      </c>
      <c r="G3" s="1100"/>
    </row>
    <row r="4" spans="2:11" x14ac:dyDescent="0.3">
      <c r="C4" s="1103"/>
      <c r="D4" s="1103"/>
      <c r="E4" s="1103"/>
      <c r="F4" s="132" t="s">
        <v>1767</v>
      </c>
      <c r="G4" s="132"/>
    </row>
    <row r="6" spans="2:11" ht="28" x14ac:dyDescent="0.25">
      <c r="B6" s="1098" t="s">
        <v>343</v>
      </c>
      <c r="C6" s="1098" t="s">
        <v>37</v>
      </c>
      <c r="D6" s="1099" t="s">
        <v>621</v>
      </c>
      <c r="E6" s="1099" t="s">
        <v>519</v>
      </c>
      <c r="F6" s="1099" t="s">
        <v>520</v>
      </c>
      <c r="G6" s="1098" t="s">
        <v>1768</v>
      </c>
    </row>
    <row r="7" spans="2:11" x14ac:dyDescent="0.25">
      <c r="B7" s="101">
        <v>1</v>
      </c>
      <c r="C7" s="1104" t="s">
        <v>622</v>
      </c>
      <c r="D7" s="1105" t="s">
        <v>81</v>
      </c>
      <c r="E7" s="23"/>
      <c r="F7" s="23"/>
      <c r="G7" s="23"/>
    </row>
    <row r="8" spans="2:11" x14ac:dyDescent="0.25">
      <c r="B8" s="101">
        <f>B7+1</f>
        <v>2</v>
      </c>
      <c r="C8" s="1104" t="s">
        <v>566</v>
      </c>
      <c r="D8" s="1105" t="s">
        <v>82</v>
      </c>
      <c r="E8" s="23"/>
      <c r="F8" s="23"/>
      <c r="G8" s="23"/>
    </row>
    <row r="9" spans="2:11" x14ac:dyDescent="0.25">
      <c r="B9" s="101">
        <f>B8+1</f>
        <v>3</v>
      </c>
      <c r="C9" s="1104" t="s">
        <v>1769</v>
      </c>
      <c r="D9" s="1105" t="s">
        <v>568</v>
      </c>
      <c r="E9" s="23"/>
      <c r="F9" s="23"/>
      <c r="G9" s="23"/>
    </row>
    <row r="10" spans="2:11" x14ac:dyDescent="0.25">
      <c r="B10" s="101"/>
      <c r="C10" s="1106"/>
      <c r="D10" s="1106"/>
      <c r="E10" s="23"/>
      <c r="F10" s="23"/>
      <c r="G10" s="23"/>
    </row>
    <row r="11" spans="2:11" x14ac:dyDescent="0.25">
      <c r="B11" s="101">
        <v>4</v>
      </c>
      <c r="C11" s="1104" t="s">
        <v>623</v>
      </c>
      <c r="D11" s="1105" t="s">
        <v>397</v>
      </c>
      <c r="E11" s="23"/>
      <c r="F11" s="23"/>
      <c r="G11" s="23"/>
    </row>
    <row r="12" spans="2:11" x14ac:dyDescent="0.25">
      <c r="B12" s="101">
        <v>5</v>
      </c>
      <c r="C12" s="1104" t="s">
        <v>753</v>
      </c>
      <c r="D12" s="1105" t="s">
        <v>398</v>
      </c>
      <c r="E12" s="23"/>
      <c r="F12" s="23"/>
      <c r="G12" s="23"/>
    </row>
    <row r="13" spans="2:11" x14ac:dyDescent="0.25">
      <c r="B13" s="101">
        <v>6</v>
      </c>
      <c r="C13" s="1104" t="s">
        <v>754</v>
      </c>
      <c r="D13" s="1105" t="s">
        <v>755</v>
      </c>
      <c r="E13" s="23"/>
      <c r="F13" s="23"/>
      <c r="G13" s="23"/>
    </row>
    <row r="14" spans="2:11" x14ac:dyDescent="0.25">
      <c r="B14" s="101">
        <v>7</v>
      </c>
      <c r="C14" s="1106" t="s">
        <v>567</v>
      </c>
      <c r="D14" s="1107" t="s">
        <v>756</v>
      </c>
      <c r="E14" s="23"/>
      <c r="F14" s="23"/>
      <c r="G14" s="23"/>
    </row>
    <row r="15" spans="2:11" x14ac:dyDescent="0.25">
      <c r="C15" s="1108"/>
      <c r="D15" s="1109"/>
    </row>
    <row r="16" spans="2:11" ht="49.65" customHeight="1" x14ac:dyDescent="0.25">
      <c r="C16" s="1539" t="s">
        <v>1770</v>
      </c>
      <c r="D16" s="1539"/>
      <c r="E16" s="1539"/>
      <c r="F16" s="1539"/>
      <c r="G16" s="1539"/>
      <c r="H16" s="1539"/>
      <c r="I16" s="1539"/>
      <c r="J16" s="1539"/>
      <c r="K16" s="1539"/>
    </row>
    <row r="17" spans="2:12" x14ac:dyDescent="0.25">
      <c r="C17" s="13" t="s">
        <v>1771</v>
      </c>
    </row>
    <row r="18" spans="2:12" x14ac:dyDescent="0.25">
      <c r="C18" s="13" t="s">
        <v>1772</v>
      </c>
    </row>
    <row r="20" spans="2:12" x14ac:dyDescent="0.25">
      <c r="C20" s="1110"/>
      <c r="D20" s="1110"/>
      <c r="E20" s="1110"/>
      <c r="F20" s="83"/>
      <c r="G20" s="83"/>
      <c r="H20" s="83"/>
      <c r="I20" s="83"/>
      <c r="J20" s="83"/>
      <c r="K20" s="83"/>
      <c r="L20" s="83"/>
    </row>
    <row r="22" spans="2:12" x14ac:dyDescent="0.25">
      <c r="B22" s="1554" t="s">
        <v>1773</v>
      </c>
      <c r="C22" s="1554"/>
      <c r="D22" s="1554"/>
      <c r="E22" s="1554"/>
      <c r="F22" s="1554"/>
      <c r="G22" s="1554"/>
      <c r="H22" s="1554"/>
      <c r="I22" s="1554"/>
      <c r="J22" s="257"/>
      <c r="K22" s="257"/>
    </row>
    <row r="23" spans="2:12" x14ac:dyDescent="0.25">
      <c r="B23" s="13"/>
    </row>
    <row r="24" spans="2:12" ht="28" x14ac:dyDescent="0.25">
      <c r="B24" s="1098" t="s">
        <v>343</v>
      </c>
      <c r="C24" s="1098" t="s">
        <v>37</v>
      </c>
      <c r="D24" s="1099" t="s">
        <v>621</v>
      </c>
      <c r="E24" s="1099" t="s">
        <v>913</v>
      </c>
      <c r="F24" s="1099" t="s">
        <v>914</v>
      </c>
      <c r="G24" s="1098" t="s">
        <v>918</v>
      </c>
      <c r="H24" s="1098" t="s">
        <v>915</v>
      </c>
      <c r="I24" s="1098" t="s">
        <v>917</v>
      </c>
    </row>
    <row r="25" spans="2:12" x14ac:dyDescent="0.25">
      <c r="B25" s="101">
        <v>1</v>
      </c>
      <c r="C25" s="1104" t="s">
        <v>1774</v>
      </c>
      <c r="D25" s="1105" t="s">
        <v>81</v>
      </c>
      <c r="E25" s="1104"/>
      <c r="F25" s="1111"/>
      <c r="G25" s="1111"/>
      <c r="H25" s="1104"/>
      <c r="I25" s="1111"/>
    </row>
    <row r="26" spans="2:12" x14ac:dyDescent="0.25">
      <c r="B26" s="101"/>
      <c r="C26" s="1106"/>
      <c r="D26" s="1106"/>
      <c r="E26" s="1104"/>
      <c r="F26" s="1111"/>
      <c r="G26" s="1111"/>
      <c r="H26" s="1104"/>
      <c r="I26" s="1111"/>
    </row>
    <row r="27" spans="2:12" x14ac:dyDescent="0.25">
      <c r="B27" s="101">
        <v>2</v>
      </c>
      <c r="C27" s="1104" t="s">
        <v>1775</v>
      </c>
      <c r="D27" s="1105" t="s">
        <v>82</v>
      </c>
      <c r="E27" s="1104"/>
      <c r="F27" s="1111"/>
      <c r="G27" s="1111"/>
      <c r="H27" s="1104"/>
      <c r="I27" s="1111"/>
    </row>
    <row r="28" spans="2:12" x14ac:dyDescent="0.25">
      <c r="B28" s="101">
        <v>3</v>
      </c>
      <c r="C28" s="1106" t="s">
        <v>567</v>
      </c>
      <c r="D28" s="1107" t="s">
        <v>1776</v>
      </c>
      <c r="E28" s="1106"/>
      <c r="F28" s="1112"/>
      <c r="G28" s="1112"/>
      <c r="H28" s="1106"/>
      <c r="I28" s="1112"/>
    </row>
    <row r="29" spans="2:12" ht="29.4" customHeight="1" x14ac:dyDescent="0.25">
      <c r="B29" s="13"/>
      <c r="C29" s="83"/>
    </row>
    <row r="30" spans="2:12" ht="43.65" customHeight="1" x14ac:dyDescent="0.25">
      <c r="B30" s="13"/>
      <c r="C30" s="1555" t="s">
        <v>1777</v>
      </c>
      <c r="D30" s="1539"/>
      <c r="E30" s="1539"/>
      <c r="F30" s="1539"/>
      <c r="G30" s="1539"/>
      <c r="H30" s="1539"/>
      <c r="I30" s="1539"/>
      <c r="J30" s="1539"/>
      <c r="K30" s="1539"/>
    </row>
    <row r="31" spans="2:12" x14ac:dyDescent="0.25">
      <c r="B31" s="13"/>
      <c r="C31" s="13" t="s">
        <v>1778</v>
      </c>
    </row>
  </sheetData>
  <mergeCells count="3">
    <mergeCell ref="B22:I22"/>
    <mergeCell ref="C30:K30"/>
    <mergeCell ref="C16:K16"/>
  </mergeCells>
  <pageMargins left="1.1023622047244099" right="0.27559055118110198" top="1.2204724409448799" bottom="0.98425196850393704" header="0.511811023622047" footer="0.511811023622047"/>
  <pageSetup paperSize="9" scale="35" fitToHeight="0" orientation="landscape" r:id="rId1"/>
  <headerFooter alignWithMargins="0"/>
  <rowBreaks count="1" manualBreakCount="1">
    <brk id="26" min="1"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V84"/>
  <sheetViews>
    <sheetView showGridLines="0" view="pageBreakPreview" zoomScale="75" zoomScaleNormal="75" zoomScaleSheetLayoutView="75" workbookViewId="0"/>
  </sheetViews>
  <sheetFormatPr defaultColWidth="9.36328125" defaultRowHeight="14" x14ac:dyDescent="0.25"/>
  <cols>
    <col min="1" max="1" width="6.6328125" style="13" customWidth="1"/>
    <col min="2" max="2" width="7.36328125" style="13" customWidth="1"/>
    <col min="3" max="3" width="49" style="13" customWidth="1"/>
    <col min="4" max="4" width="10.36328125" style="13" bestFit="1" customWidth="1"/>
    <col min="5" max="5" width="11.6328125" style="13" customWidth="1"/>
    <col min="6" max="8" width="11" style="13" customWidth="1"/>
    <col min="9" max="9" width="14.453125" style="13" customWidth="1"/>
    <col min="10" max="10" width="13.6328125" style="13" customWidth="1"/>
    <col min="11" max="11" width="16" style="13" customWidth="1"/>
    <col min="12" max="12" width="21" style="13" customWidth="1"/>
    <col min="13" max="13" width="11.6328125" style="13" customWidth="1"/>
    <col min="14" max="14" width="11" style="13" customWidth="1"/>
    <col min="15" max="15" width="46.453125" style="13" customWidth="1"/>
    <col min="16" max="16" width="16" style="13" customWidth="1"/>
    <col min="17" max="16384" width="9.36328125" style="13"/>
  </cols>
  <sheetData>
    <row r="1" spans="2:22" x14ac:dyDescent="0.25">
      <c r="C1" s="80"/>
    </row>
    <row r="2" spans="2:22" ht="15.65" customHeight="1" x14ac:dyDescent="0.25">
      <c r="B2" s="1352" t="str">
        <f>Index!B2</f>
        <v xml:space="preserve">      Maharashtra State Power Generation Company Ltd.</v>
      </c>
      <c r="C2" s="1352"/>
      <c r="D2" s="1352"/>
      <c r="E2" s="1352"/>
      <c r="F2" s="1352"/>
      <c r="G2" s="1352"/>
      <c r="H2" s="1352"/>
      <c r="I2" s="1352"/>
      <c r="J2" s="1352"/>
      <c r="K2" s="1352"/>
      <c r="L2" s="1352"/>
      <c r="M2" s="32"/>
      <c r="N2" s="32"/>
      <c r="O2" s="32"/>
      <c r="P2" s="32"/>
    </row>
    <row r="3" spans="2:22" s="5" customFormat="1" ht="15.65" customHeight="1" x14ac:dyDescent="0.3">
      <c r="B3" s="1352" t="str">
        <f>Index!B3</f>
        <v>MYT Petition Formats for Koyna</v>
      </c>
      <c r="C3" s="1352"/>
      <c r="D3" s="1352"/>
      <c r="E3" s="1352"/>
      <c r="F3" s="1352"/>
      <c r="G3" s="1352"/>
      <c r="H3" s="1352"/>
      <c r="I3" s="1352"/>
      <c r="J3" s="1352"/>
      <c r="K3" s="1352"/>
      <c r="L3" s="1352"/>
      <c r="M3" s="35"/>
      <c r="N3" s="35"/>
      <c r="O3" s="35"/>
      <c r="P3" s="34"/>
    </row>
    <row r="4" spans="2:22" s="5" customFormat="1" ht="15.65" customHeight="1" x14ac:dyDescent="0.3">
      <c r="B4" s="1556" t="s">
        <v>353</v>
      </c>
      <c r="C4" s="1556"/>
      <c r="D4" s="1556"/>
      <c r="E4" s="1556"/>
      <c r="F4" s="1556"/>
      <c r="G4" s="1556"/>
      <c r="H4" s="1556"/>
      <c r="I4" s="1556"/>
      <c r="J4" s="1556"/>
      <c r="K4" s="1556"/>
      <c r="L4" s="1556"/>
      <c r="M4" s="81"/>
      <c r="N4" s="81"/>
      <c r="O4" s="81"/>
      <c r="P4" s="81"/>
    </row>
    <row r="5" spans="2:22" x14ac:dyDescent="0.25">
      <c r="B5" s="32"/>
      <c r="C5" s="32"/>
      <c r="D5" s="32"/>
      <c r="E5" s="32"/>
      <c r="F5" s="32"/>
      <c r="G5" s="32"/>
      <c r="H5" s="32"/>
      <c r="I5" s="32"/>
      <c r="J5" s="32"/>
      <c r="K5" s="32"/>
      <c r="L5" s="32"/>
      <c r="M5" s="32"/>
      <c r="N5" s="32"/>
      <c r="O5" s="32"/>
      <c r="P5" s="32"/>
    </row>
    <row r="6" spans="2:22" x14ac:dyDescent="0.25">
      <c r="B6" s="82" t="s">
        <v>519</v>
      </c>
      <c r="N6" s="32"/>
      <c r="O6" s="32"/>
      <c r="P6" s="32"/>
    </row>
    <row r="7" spans="2:22" x14ac:dyDescent="0.25">
      <c r="K7" s="21"/>
      <c r="L7" s="21" t="s">
        <v>10</v>
      </c>
      <c r="N7" s="32"/>
      <c r="O7" s="1078"/>
      <c r="P7" s="1079"/>
      <c r="Q7" s="61"/>
      <c r="R7" s="61"/>
      <c r="S7" s="61"/>
      <c r="T7" s="61"/>
      <c r="U7" s="61"/>
      <c r="V7" s="61"/>
    </row>
    <row r="8" spans="2:22" ht="42" x14ac:dyDescent="0.25">
      <c r="B8" s="216" t="s">
        <v>343</v>
      </c>
      <c r="C8" s="217" t="s">
        <v>37</v>
      </c>
      <c r="D8" s="648" t="s">
        <v>25</v>
      </c>
      <c r="E8" s="88" t="s">
        <v>7</v>
      </c>
      <c r="F8" s="88" t="s">
        <v>304</v>
      </c>
      <c r="G8" s="429" t="s">
        <v>840</v>
      </c>
      <c r="H8" s="429" t="s">
        <v>841</v>
      </c>
      <c r="I8" s="139" t="s">
        <v>413</v>
      </c>
      <c r="J8" s="88" t="s">
        <v>305</v>
      </c>
      <c r="K8" s="88" t="s">
        <v>306</v>
      </c>
      <c r="L8" s="263" t="s">
        <v>500</v>
      </c>
      <c r="N8" s="32"/>
      <c r="O8" s="61"/>
      <c r="P8" s="1080"/>
      <c r="Q8" s="1080"/>
      <c r="R8" s="1080"/>
      <c r="S8" s="1080"/>
      <c r="T8" s="1080"/>
      <c r="U8" s="1080"/>
      <c r="V8" s="1080"/>
    </row>
    <row r="9" spans="2:22" ht="15.5" x14ac:dyDescent="0.25">
      <c r="B9" s="23"/>
      <c r="C9" s="23"/>
      <c r="D9" s="23" t="s">
        <v>355</v>
      </c>
      <c r="E9" s="23" t="s">
        <v>356</v>
      </c>
      <c r="F9" s="23" t="s">
        <v>806</v>
      </c>
      <c r="G9" s="23" t="s">
        <v>807</v>
      </c>
      <c r="H9" s="23"/>
      <c r="I9" s="23"/>
      <c r="J9" s="23"/>
      <c r="K9" s="23"/>
      <c r="L9" s="23"/>
      <c r="N9" s="32"/>
      <c r="O9" s="61"/>
      <c r="P9" s="1081"/>
      <c r="Q9" s="1082"/>
      <c r="R9" s="631"/>
      <c r="S9" s="1081"/>
      <c r="T9" s="1083"/>
      <c r="U9" s="1081"/>
      <c r="V9" s="1084"/>
    </row>
    <row r="10" spans="2:22" ht="15.5" x14ac:dyDescent="0.25">
      <c r="B10" s="101">
        <v>1</v>
      </c>
      <c r="C10" s="121" t="s">
        <v>83</v>
      </c>
      <c r="D10" s="502">
        <f>'F1'!F11</f>
        <v>0</v>
      </c>
      <c r="E10" s="502">
        <f>'F1'!G11</f>
        <v>0</v>
      </c>
      <c r="F10" s="502">
        <f>E10-D10</f>
        <v>0</v>
      </c>
      <c r="G10" s="502">
        <f>E10-D10</f>
        <v>0</v>
      </c>
      <c r="H10" s="503">
        <f>IF(G10&lt;0,2/3,1/3)*G10</f>
        <v>0</v>
      </c>
      <c r="I10" s="279"/>
      <c r="J10" s="279"/>
      <c r="K10" s="279"/>
      <c r="L10" s="365">
        <f>D10+H10</f>
        <v>0</v>
      </c>
      <c r="M10" s="561"/>
      <c r="N10" s="32"/>
      <c r="O10" s="61"/>
      <c r="P10" s="1081"/>
      <c r="Q10" s="1082"/>
      <c r="R10" s="631"/>
      <c r="S10" s="1081"/>
      <c r="T10" s="1083"/>
      <c r="U10" s="1081"/>
      <c r="V10" s="1084"/>
    </row>
    <row r="11" spans="2:22" ht="15.5" x14ac:dyDescent="0.25">
      <c r="B11" s="101">
        <v>2</v>
      </c>
      <c r="C11" s="121" t="s">
        <v>881</v>
      </c>
      <c r="D11" s="504">
        <f>'F3'!F17-D12</f>
        <v>92.15720922948573</v>
      </c>
      <c r="E11" s="479">
        <f>'F3'!G17-E12</f>
        <v>117.85752605509902</v>
      </c>
      <c r="F11" s="415">
        <f>E11-D11</f>
        <v>25.700316825613285</v>
      </c>
      <c r="G11" s="502">
        <f>E11-D11</f>
        <v>25.700316825613285</v>
      </c>
      <c r="H11" s="503">
        <f>IF(G11&lt;0,2/3,1/3)*G11</f>
        <v>8.5667722752044284</v>
      </c>
      <c r="I11" s="121"/>
      <c r="J11" s="121"/>
      <c r="K11" s="121"/>
      <c r="L11" s="479">
        <f>D11+H11</f>
        <v>100.72398150469016</v>
      </c>
      <c r="M11" s="589"/>
      <c r="N11" s="32"/>
      <c r="O11" s="61"/>
      <c r="P11" s="1081"/>
      <c r="Q11" s="1082"/>
      <c r="R11" s="631"/>
      <c r="S11" s="1081"/>
      <c r="T11" s="1083"/>
      <c r="U11" s="1081"/>
      <c r="V11" s="1084"/>
    </row>
    <row r="12" spans="2:22" x14ac:dyDescent="0.25">
      <c r="B12" s="101"/>
      <c r="C12" s="121" t="s">
        <v>882</v>
      </c>
      <c r="D12" s="479">
        <f>'F3'!F14</f>
        <v>0</v>
      </c>
      <c r="E12" s="479">
        <f>'F3'!G14</f>
        <v>0</v>
      </c>
      <c r="F12" s="415"/>
      <c r="G12" s="502"/>
      <c r="H12" s="479"/>
      <c r="I12" s="121"/>
      <c r="J12" s="121"/>
      <c r="K12" s="121"/>
      <c r="L12" s="479">
        <f>D12+H12</f>
        <v>0</v>
      </c>
      <c r="M12" s="361"/>
      <c r="N12" s="32"/>
      <c r="O12" s="61"/>
      <c r="P12" s="1081"/>
      <c r="Q12" s="1079"/>
      <c r="R12" s="61"/>
      <c r="S12" s="61"/>
      <c r="T12" s="61"/>
      <c r="U12" s="61"/>
      <c r="V12" s="61"/>
    </row>
    <row r="13" spans="2:22" x14ac:dyDescent="0.25">
      <c r="B13" s="101"/>
      <c r="C13" s="121" t="s">
        <v>883</v>
      </c>
      <c r="D13" s="504">
        <f>E13</f>
        <v>0</v>
      </c>
      <c r="E13" s="479">
        <f>'F3.1'!E27</f>
        <v>0</v>
      </c>
      <c r="F13" s="415"/>
      <c r="G13" s="502"/>
      <c r="H13" s="479"/>
      <c r="I13" s="121"/>
      <c r="J13" s="121"/>
      <c r="K13" s="121"/>
      <c r="L13" s="365">
        <f>E13</f>
        <v>0</v>
      </c>
      <c r="M13" s="361"/>
      <c r="N13" s="32"/>
      <c r="O13" s="1079"/>
      <c r="P13" s="1079"/>
      <c r="Q13" s="61"/>
      <c r="R13" s="61"/>
      <c r="S13" s="61"/>
      <c r="T13" s="61"/>
      <c r="U13" s="61"/>
      <c r="V13" s="61"/>
    </row>
    <row r="14" spans="2:22" ht="14.5" x14ac:dyDescent="0.35">
      <c r="B14" s="101">
        <v>3</v>
      </c>
      <c r="C14" s="122" t="s">
        <v>887</v>
      </c>
      <c r="D14" s="479">
        <f>'F1'!F17+'F1'!F18</f>
        <v>8.1551378377065937</v>
      </c>
      <c r="E14" s="479">
        <f>'F1'!G17+'F1'!G18</f>
        <v>8.1551378377065937</v>
      </c>
      <c r="F14" s="415">
        <f t="shared" ref="F14:F18" si="0">E14-D14</f>
        <v>0</v>
      </c>
      <c r="G14" s="502">
        <f t="shared" ref="G14:G18" si="1">E14-D14</f>
        <v>0</v>
      </c>
      <c r="H14" s="479"/>
      <c r="I14" s="121"/>
      <c r="J14" s="121"/>
      <c r="K14" s="121"/>
      <c r="L14" s="365">
        <f>E14</f>
        <v>8.1551378377065937</v>
      </c>
      <c r="M14" s="361"/>
      <c r="N14" s="32"/>
      <c r="O14" s="553"/>
      <c r="P14" s="1079"/>
      <c r="Q14" s="61"/>
      <c r="R14" s="61"/>
      <c r="S14" s="61"/>
      <c r="T14" s="61"/>
      <c r="U14" s="61"/>
      <c r="V14" s="61"/>
    </row>
    <row r="15" spans="2:22" ht="14.5" x14ac:dyDescent="0.25">
      <c r="B15" s="101">
        <v>4</v>
      </c>
      <c r="C15" s="121" t="s">
        <v>85</v>
      </c>
      <c r="D15" s="479">
        <f>'F1'!F19+'F1'!F20</f>
        <v>9.0722570000000002E-3</v>
      </c>
      <c r="E15" s="479">
        <f>'F1'!G19+'F1'!G20</f>
        <v>9.0722570000000002E-3</v>
      </c>
      <c r="F15" s="415">
        <f>E15-D15</f>
        <v>0</v>
      </c>
      <c r="G15" s="502">
        <f t="shared" si="1"/>
        <v>0</v>
      </c>
      <c r="H15" s="479"/>
      <c r="I15" s="23"/>
      <c r="J15" s="23"/>
      <c r="K15" s="23"/>
      <c r="L15" s="365">
        <f>E15</f>
        <v>9.0722570000000002E-3</v>
      </c>
      <c r="N15" s="32"/>
      <c r="O15" s="1085"/>
      <c r="P15" s="1086"/>
      <c r="Q15" s="61"/>
      <c r="R15" s="61"/>
      <c r="S15" s="61"/>
      <c r="T15" s="61"/>
      <c r="U15" s="61"/>
      <c r="V15" s="61"/>
    </row>
    <row r="16" spans="2:22" ht="14.5" x14ac:dyDescent="0.25">
      <c r="B16" s="101">
        <v>5</v>
      </c>
      <c r="C16" s="122" t="s">
        <v>86</v>
      </c>
      <c r="D16" s="479">
        <f>'F1'!F21+'F1'!F22</f>
        <v>8.4019191916220688</v>
      </c>
      <c r="E16" s="479">
        <f>'F1'!G21+'F1'!G22</f>
        <v>22.30032223904405</v>
      </c>
      <c r="F16" s="415">
        <f t="shared" si="0"/>
        <v>13.898403047421981</v>
      </c>
      <c r="G16" s="502">
        <f t="shared" si="1"/>
        <v>13.898403047421981</v>
      </c>
      <c r="H16" s="503">
        <f>IF(G16&lt;0,2/3,1/3)*G16</f>
        <v>4.6328010158073267</v>
      </c>
      <c r="I16" s="23"/>
      <c r="J16" s="23"/>
      <c r="K16" s="23"/>
      <c r="L16" s="365">
        <f>D16+H16</f>
        <v>13.034720207429395</v>
      </c>
      <c r="N16" s="32"/>
      <c r="O16" s="1085"/>
      <c r="P16" s="1087"/>
      <c r="Q16" s="61"/>
      <c r="R16" s="61"/>
      <c r="S16" s="61"/>
      <c r="T16" s="61"/>
      <c r="U16" s="61"/>
      <c r="V16" s="61"/>
    </row>
    <row r="17" spans="2:22" x14ac:dyDescent="0.25">
      <c r="B17" s="101">
        <v>6</v>
      </c>
      <c r="C17" s="104" t="s">
        <v>87</v>
      </c>
      <c r="D17" s="479">
        <f>'F1'!F23</f>
        <v>308.31698418100001</v>
      </c>
      <c r="E17" s="479">
        <f>'F1'!G23</f>
        <v>308.31698418100001</v>
      </c>
      <c r="F17" s="415">
        <f t="shared" si="0"/>
        <v>0</v>
      </c>
      <c r="G17" s="502">
        <f t="shared" si="1"/>
        <v>0</v>
      </c>
      <c r="H17" s="479"/>
      <c r="I17" s="23"/>
      <c r="J17" s="23"/>
      <c r="K17" s="23"/>
      <c r="L17" s="365">
        <f>E17</f>
        <v>308.31698418100001</v>
      </c>
      <c r="N17" s="32"/>
      <c r="O17" s="1088"/>
      <c r="P17" s="1089"/>
      <c r="Q17" s="61"/>
      <c r="R17" s="61"/>
      <c r="S17" s="61"/>
      <c r="T17" s="61"/>
      <c r="U17" s="61"/>
      <c r="V17" s="61"/>
    </row>
    <row r="18" spans="2:22" x14ac:dyDescent="0.25">
      <c r="B18" s="101">
        <v>7</v>
      </c>
      <c r="C18" s="23" t="s">
        <v>88</v>
      </c>
      <c r="D18" s="479">
        <f>'F1'!F24</f>
        <v>0</v>
      </c>
      <c r="E18" s="479">
        <f>'F1'!G24</f>
        <v>0</v>
      </c>
      <c r="F18" s="415">
        <f t="shared" si="0"/>
        <v>0</v>
      </c>
      <c r="G18" s="502">
        <f t="shared" si="1"/>
        <v>0</v>
      </c>
      <c r="H18" s="479"/>
      <c r="I18" s="23"/>
      <c r="J18" s="23"/>
      <c r="K18" s="23"/>
      <c r="L18" s="365">
        <f>E18</f>
        <v>0</v>
      </c>
      <c r="N18" s="32"/>
      <c r="O18" s="1088"/>
      <c r="P18" s="1090"/>
      <c r="Q18" s="61"/>
      <c r="R18" s="61"/>
      <c r="S18" s="61"/>
      <c r="T18" s="61"/>
      <c r="U18" s="61"/>
      <c r="V18" s="61"/>
    </row>
    <row r="19" spans="2:22" x14ac:dyDescent="0.25">
      <c r="B19" s="101">
        <v>8</v>
      </c>
      <c r="C19" s="121" t="s">
        <v>966</v>
      </c>
      <c r="D19" s="479"/>
      <c r="E19" s="479">
        <f>'F1'!$G$14</f>
        <v>1.4268828999999998</v>
      </c>
      <c r="F19" s="365"/>
      <c r="G19" s="479"/>
      <c r="H19" s="479"/>
      <c r="I19" s="23"/>
      <c r="J19" s="23"/>
      <c r="K19" s="23"/>
      <c r="L19" s="365">
        <f>E19</f>
        <v>1.4268828999999998</v>
      </c>
      <c r="N19" s="32"/>
      <c r="O19" s="1088"/>
      <c r="P19" s="1090"/>
      <c r="Q19" s="61"/>
      <c r="R19" s="61"/>
      <c r="S19" s="61"/>
      <c r="T19" s="61"/>
      <c r="U19" s="61"/>
      <c r="V19" s="61"/>
    </row>
    <row r="20" spans="2:22" ht="14.5" x14ac:dyDescent="0.35">
      <c r="B20" s="101">
        <f>B19+1</f>
        <v>9</v>
      </c>
      <c r="C20" s="23" t="s">
        <v>1384</v>
      </c>
      <c r="E20" s="354">
        <f>'F1'!G25</f>
        <v>9.6109960362792286</v>
      </c>
      <c r="L20" s="365">
        <f>E20</f>
        <v>9.6109960362792286</v>
      </c>
      <c r="N20" s="32"/>
      <c r="O20" s="553"/>
      <c r="P20" s="1075"/>
      <c r="Q20" s="61"/>
      <c r="R20" s="61"/>
      <c r="S20" s="61"/>
      <c r="T20" s="61"/>
      <c r="U20" s="61"/>
      <c r="V20" s="61"/>
    </row>
    <row r="21" spans="2:22" x14ac:dyDescent="0.25">
      <c r="B21" s="102">
        <f>B20+1</f>
        <v>10</v>
      </c>
      <c r="C21" s="26" t="s">
        <v>89</v>
      </c>
      <c r="D21" s="479">
        <f>SUM(D10:D20)</f>
        <v>417.04032269681443</v>
      </c>
      <c r="E21" s="479">
        <f t="shared" ref="E21:F21" si="2">SUM(E10:E20)</f>
        <v>467.67692150612891</v>
      </c>
      <c r="F21" s="479">
        <f t="shared" si="2"/>
        <v>39.598719873035265</v>
      </c>
      <c r="G21" s="502">
        <f>E21-D21</f>
        <v>50.636598809314478</v>
      </c>
      <c r="H21" s="479"/>
      <c r="I21" s="23"/>
      <c r="J21" s="23"/>
      <c r="K21" s="23"/>
      <c r="L21" s="415">
        <f>SUM(L10:L20)</f>
        <v>441.27777492410536</v>
      </c>
      <c r="N21" s="32"/>
      <c r="O21" s="1077"/>
      <c r="P21" s="1074"/>
      <c r="Q21" s="61"/>
      <c r="R21" s="61"/>
      <c r="S21" s="61"/>
      <c r="T21" s="61"/>
      <c r="U21" s="61"/>
      <c r="V21" s="61"/>
    </row>
    <row r="22" spans="2:22" x14ac:dyDescent="0.25">
      <c r="B22" s="102">
        <f t="shared" ref="B22:B23" si="3">B21+1</f>
        <v>11</v>
      </c>
      <c r="C22" s="23" t="s">
        <v>90</v>
      </c>
      <c r="D22" s="502">
        <f>'F1'!F27+'F1'!F28</f>
        <v>3.5154428212450464</v>
      </c>
      <c r="E22" s="502">
        <f>'F1'!G27+'F1'!G28</f>
        <v>3.5154428212450464</v>
      </c>
      <c r="F22" s="415">
        <f>E22-D22</f>
        <v>0</v>
      </c>
      <c r="G22" s="502">
        <f>E22-D22</f>
        <v>0</v>
      </c>
      <c r="H22" s="502"/>
      <c r="I22" s="26"/>
      <c r="J22" s="26"/>
      <c r="K22" s="26"/>
      <c r="L22" s="365">
        <f>E22</f>
        <v>3.5154428212450464</v>
      </c>
      <c r="M22" s="22"/>
      <c r="N22" s="32"/>
      <c r="O22" s="1077"/>
      <c r="P22" s="1074"/>
      <c r="Q22" s="61"/>
      <c r="R22" s="61"/>
      <c r="S22" s="61"/>
      <c r="T22" s="61"/>
      <c r="U22" s="61"/>
      <c r="V22" s="61"/>
    </row>
    <row r="23" spans="2:22" ht="14.5" x14ac:dyDescent="0.35">
      <c r="B23" s="102">
        <f t="shared" si="3"/>
        <v>12</v>
      </c>
      <c r="C23" s="23" t="s">
        <v>91</v>
      </c>
      <c r="D23" s="502">
        <f>'F1'!F29</f>
        <v>3.154702366</v>
      </c>
      <c r="E23" s="502">
        <f>'F1'!G29</f>
        <v>3.154702366</v>
      </c>
      <c r="F23" s="415">
        <f>E23-D23</f>
        <v>0</v>
      </c>
      <c r="G23" s="502">
        <f>E23-D23</f>
        <v>0</v>
      </c>
      <c r="H23" s="479"/>
      <c r="I23" s="23"/>
      <c r="J23" s="23"/>
      <c r="K23" s="23"/>
      <c r="L23" s="365">
        <f>E23</f>
        <v>3.154702366</v>
      </c>
      <c r="N23" s="32"/>
      <c r="O23" s="553"/>
      <c r="P23" s="1075"/>
      <c r="Q23" s="61"/>
      <c r="R23" s="61"/>
      <c r="S23" s="61"/>
      <c r="T23" s="61"/>
      <c r="U23" s="61"/>
      <c r="V23" s="61"/>
    </row>
    <row r="24" spans="2:22" x14ac:dyDescent="0.25">
      <c r="B24" s="102" t="s">
        <v>170</v>
      </c>
      <c r="C24" s="26" t="s">
        <v>92</v>
      </c>
      <c r="D24" s="502">
        <f>D21+D22-D23</f>
        <v>417.40106315205952</v>
      </c>
      <c r="E24" s="502">
        <f>E21+E22-E23</f>
        <v>468.037661961374</v>
      </c>
      <c r="F24" s="415">
        <f>F21+F22-F23</f>
        <v>39.598719873035265</v>
      </c>
      <c r="G24" s="502">
        <f>E24-D24</f>
        <v>50.636598809314478</v>
      </c>
      <c r="H24" s="502"/>
      <c r="I24" s="26"/>
      <c r="J24" s="26"/>
      <c r="K24" s="26"/>
      <c r="L24" s="415">
        <f>L21+L22-L23</f>
        <v>441.63851537935045</v>
      </c>
      <c r="M24" s="1120"/>
      <c r="N24" s="32"/>
      <c r="O24" s="1077"/>
      <c r="P24" s="1074"/>
      <c r="Q24" s="61"/>
      <c r="R24" s="61"/>
      <c r="S24" s="61"/>
      <c r="T24" s="61"/>
      <c r="U24" s="61"/>
      <c r="V24" s="61"/>
    </row>
    <row r="25" spans="2:22" ht="14.5" x14ac:dyDescent="0.35">
      <c r="B25" s="120"/>
      <c r="C25" s="106"/>
      <c r="D25" s="502"/>
      <c r="E25" s="502"/>
      <c r="F25" s="415"/>
      <c r="G25" s="502"/>
      <c r="H25" s="502"/>
      <c r="I25" s="26"/>
      <c r="J25" s="26"/>
      <c r="K25" s="26"/>
      <c r="L25" s="365"/>
      <c r="M25" s="22"/>
      <c r="N25" s="32"/>
      <c r="O25" s="553"/>
      <c r="P25" s="1091"/>
      <c r="Q25" s="61"/>
      <c r="R25" s="61"/>
      <c r="S25" s="61"/>
      <c r="T25" s="61"/>
      <c r="U25" s="61"/>
      <c r="V25" s="61"/>
    </row>
    <row r="26" spans="2:22" x14ac:dyDescent="0.25">
      <c r="B26" s="120" t="s">
        <v>183</v>
      </c>
      <c r="C26" s="106" t="s">
        <v>307</v>
      </c>
      <c r="D26" s="502"/>
      <c r="E26" s="502"/>
      <c r="F26" s="415"/>
      <c r="G26" s="502"/>
      <c r="H26" s="502"/>
      <c r="I26" s="26"/>
      <c r="J26" s="26"/>
      <c r="K26" s="26"/>
      <c r="L26" s="365"/>
      <c r="M26" s="22"/>
      <c r="N26" s="32"/>
      <c r="O26" s="1077"/>
      <c r="P26" s="1076"/>
      <c r="Q26" s="61"/>
      <c r="R26" s="61"/>
      <c r="S26" s="61"/>
      <c r="T26" s="61"/>
      <c r="U26" s="61"/>
      <c r="V26" s="61"/>
    </row>
    <row r="27" spans="2:22" x14ac:dyDescent="0.25">
      <c r="B27" s="105">
        <f>B23+1</f>
        <v>13</v>
      </c>
      <c r="C27" s="104" t="s">
        <v>308</v>
      </c>
      <c r="D27" s="479"/>
      <c r="E27" s="479">
        <f>'F9'!N12</f>
        <v>457.85390903894</v>
      </c>
      <c r="F27" s="415">
        <f>E27-D27</f>
        <v>457.85390903894</v>
      </c>
      <c r="G27" s="502"/>
      <c r="H27" s="479"/>
      <c r="I27" s="23"/>
      <c r="J27" s="23"/>
      <c r="K27" s="23"/>
      <c r="L27" s="365">
        <f>E27</f>
        <v>457.85390903894</v>
      </c>
      <c r="M27" s="22"/>
      <c r="N27" s="32"/>
      <c r="O27" s="1077"/>
      <c r="P27" s="1074"/>
      <c r="Q27" s="61"/>
      <c r="R27" s="61"/>
      <c r="S27" s="61"/>
      <c r="T27" s="61"/>
      <c r="U27" s="61"/>
      <c r="V27" s="61"/>
    </row>
    <row r="28" spans="2:22" ht="14.5" x14ac:dyDescent="0.35">
      <c r="B28" s="499">
        <f>B27+1</f>
        <v>14</v>
      </c>
      <c r="C28" s="122" t="s">
        <v>884</v>
      </c>
      <c r="D28" s="479"/>
      <c r="E28" s="479"/>
      <c r="F28" s="365"/>
      <c r="G28" s="504">
        <f>$U$10</f>
        <v>0</v>
      </c>
      <c r="H28" s="503">
        <f>IF(G28&lt;0,2/3,1/3)*G28</f>
        <v>0</v>
      </c>
      <c r="I28" s="23"/>
      <c r="J28" s="23"/>
      <c r="K28" s="23"/>
      <c r="L28" s="365">
        <f>H28</f>
        <v>0</v>
      </c>
      <c r="M28" s="22"/>
      <c r="N28" s="32"/>
      <c r="O28" s="553"/>
      <c r="P28" s="1091"/>
      <c r="Q28" s="61"/>
      <c r="R28" s="61"/>
      <c r="S28" s="61"/>
      <c r="T28" s="61"/>
      <c r="U28" s="61"/>
      <c r="V28" s="61"/>
    </row>
    <row r="29" spans="2:22" ht="14.5" x14ac:dyDescent="0.35">
      <c r="B29" s="499">
        <f>B28+1</f>
        <v>15</v>
      </c>
      <c r="C29" s="500" t="s">
        <v>885</v>
      </c>
      <c r="D29" s="121"/>
      <c r="E29" s="121"/>
      <c r="F29" s="121"/>
      <c r="G29" s="121"/>
      <c r="H29" s="121"/>
      <c r="I29" s="23"/>
      <c r="J29" s="23"/>
      <c r="K29" s="23"/>
      <c r="L29" s="415">
        <f>SUM(L27:L28)</f>
        <v>457.85390903894</v>
      </c>
      <c r="M29" s="1096"/>
      <c r="N29" s="32"/>
      <c r="O29" s="553"/>
      <c r="P29" s="1075"/>
      <c r="Q29" s="61"/>
      <c r="R29" s="61"/>
      <c r="S29" s="61"/>
      <c r="T29" s="61"/>
      <c r="U29" s="61"/>
      <c r="V29" s="61"/>
    </row>
    <row r="30" spans="2:22" ht="14.5" x14ac:dyDescent="0.35">
      <c r="B30" s="120" t="s">
        <v>184</v>
      </c>
      <c r="C30" s="106" t="s">
        <v>316</v>
      </c>
      <c r="D30" s="505"/>
      <c r="E30" s="505"/>
      <c r="F30" s="505"/>
      <c r="G30" s="26"/>
      <c r="H30" s="505"/>
      <c r="I30" s="26"/>
      <c r="J30" s="26"/>
      <c r="K30" s="26"/>
      <c r="L30" s="415">
        <f>L24-L29</f>
        <v>-16.215393659589552</v>
      </c>
      <c r="M30" s="1120"/>
      <c r="N30" s="32"/>
      <c r="O30" s="553"/>
      <c r="P30" s="1075"/>
      <c r="Q30" s="61"/>
      <c r="R30" s="61"/>
      <c r="S30" s="61"/>
      <c r="T30" s="61"/>
      <c r="U30" s="61"/>
      <c r="V30" s="61"/>
    </row>
    <row r="31" spans="2:22" ht="14.5" x14ac:dyDescent="0.35">
      <c r="B31" s="287" t="s">
        <v>648</v>
      </c>
      <c r="C31" s="281"/>
      <c r="D31" s="261"/>
      <c r="E31" s="261"/>
      <c r="F31" s="261"/>
      <c r="G31" s="261"/>
      <c r="H31" s="261"/>
      <c r="I31" s="261"/>
      <c r="J31" s="261"/>
      <c r="K31" s="261"/>
      <c r="L31" s="256"/>
      <c r="M31" s="1121"/>
      <c r="N31" s="32"/>
      <c r="O31" s="553"/>
      <c r="P31" s="1075"/>
      <c r="Q31" s="61"/>
      <c r="R31" s="61"/>
      <c r="S31" s="61"/>
      <c r="T31" s="61"/>
      <c r="U31" s="61"/>
      <c r="V31" s="61"/>
    </row>
    <row r="32" spans="2:22" ht="14.5" x14ac:dyDescent="0.35">
      <c r="B32" s="287"/>
      <c r="C32" s="281"/>
      <c r="D32" s="261"/>
      <c r="E32" s="261"/>
      <c r="F32" s="261"/>
      <c r="G32" s="261"/>
      <c r="H32" s="261"/>
      <c r="I32" s="261"/>
      <c r="J32" s="261"/>
      <c r="K32" s="261"/>
      <c r="L32" s="256"/>
      <c r="M32" s="22"/>
      <c r="N32" s="32"/>
      <c r="O32" s="553"/>
      <c r="P32" s="1075"/>
      <c r="Q32" s="61"/>
      <c r="R32" s="61"/>
      <c r="S32" s="61"/>
      <c r="T32" s="61"/>
      <c r="U32" s="61"/>
      <c r="V32" s="61"/>
    </row>
    <row r="33" spans="2:22" ht="14.5" x14ac:dyDescent="0.35">
      <c r="B33" s="82" t="s">
        <v>518</v>
      </c>
      <c r="O33" s="553"/>
      <c r="P33" s="1074"/>
      <c r="Q33" s="61"/>
      <c r="R33" s="61"/>
      <c r="S33" s="61"/>
      <c r="T33" s="61"/>
      <c r="U33" s="61"/>
      <c r="V33" s="61"/>
    </row>
    <row r="34" spans="2:22" ht="14.5" x14ac:dyDescent="0.35">
      <c r="K34" s="21"/>
      <c r="L34" s="21" t="s">
        <v>10</v>
      </c>
      <c r="O34" s="553"/>
      <c r="P34" s="1074"/>
      <c r="Q34" s="61"/>
      <c r="R34" s="61"/>
      <c r="S34" s="61"/>
      <c r="T34" s="61"/>
      <c r="U34" s="61"/>
      <c r="V34" s="61"/>
    </row>
    <row r="35" spans="2:22" ht="42" x14ac:dyDescent="0.35">
      <c r="B35" s="216" t="s">
        <v>343</v>
      </c>
      <c r="C35" s="217" t="s">
        <v>37</v>
      </c>
      <c r="D35" s="331" t="s">
        <v>25</v>
      </c>
      <c r="E35" s="331" t="s">
        <v>7</v>
      </c>
      <c r="F35" s="331" t="s">
        <v>304</v>
      </c>
      <c r="G35" s="429" t="s">
        <v>840</v>
      </c>
      <c r="H35" s="429" t="s">
        <v>841</v>
      </c>
      <c r="I35" s="331" t="s">
        <v>413</v>
      </c>
      <c r="J35" s="331" t="s">
        <v>305</v>
      </c>
      <c r="K35" s="331" t="s">
        <v>306</v>
      </c>
      <c r="L35" s="331" t="s">
        <v>500</v>
      </c>
      <c r="O35" s="553"/>
      <c r="P35" s="1074"/>
      <c r="Q35" s="61"/>
      <c r="R35" s="61"/>
      <c r="S35" s="61"/>
      <c r="T35" s="61"/>
      <c r="U35" s="61"/>
      <c r="V35" s="61"/>
    </row>
    <row r="36" spans="2:22" ht="14.5" x14ac:dyDescent="0.35">
      <c r="B36" s="23"/>
      <c r="C36" s="23"/>
      <c r="D36" s="23" t="s">
        <v>355</v>
      </c>
      <c r="E36" s="23" t="s">
        <v>356</v>
      </c>
      <c r="F36" s="23" t="s">
        <v>806</v>
      </c>
      <c r="G36" s="23" t="s">
        <v>807</v>
      </c>
      <c r="H36" s="23"/>
      <c r="I36" s="23"/>
      <c r="J36" s="23"/>
      <c r="K36" s="23"/>
      <c r="L36" s="23"/>
      <c r="O36" s="553"/>
      <c r="P36" s="1074"/>
      <c r="Q36" s="61"/>
      <c r="R36" s="61"/>
      <c r="S36" s="61"/>
      <c r="T36" s="61"/>
      <c r="U36" s="61"/>
      <c r="V36" s="61"/>
    </row>
    <row r="37" spans="2:22" s="22" customFormat="1" ht="14.5" x14ac:dyDescent="0.35">
      <c r="B37" s="101">
        <v>1</v>
      </c>
      <c r="C37" s="121" t="s">
        <v>83</v>
      </c>
      <c r="D37" s="502">
        <f>'F1'!J11</f>
        <v>0</v>
      </c>
      <c r="E37" s="502">
        <f>'F1'!K11</f>
        <v>0</v>
      </c>
      <c r="F37" s="502">
        <f>E37-D37</f>
        <v>0</v>
      </c>
      <c r="G37" s="502">
        <f>E37-D37</f>
        <v>0</v>
      </c>
      <c r="H37" s="479">
        <f>IF(G37&lt;0,2/3,1/3)*G37</f>
        <v>0</v>
      </c>
      <c r="I37" s="279"/>
      <c r="J37" s="279"/>
      <c r="K37" s="279"/>
      <c r="L37" s="479">
        <f>D37+H37</f>
        <v>0</v>
      </c>
      <c r="M37" s="561"/>
      <c r="O37" s="553"/>
      <c r="P37" s="1074"/>
      <c r="Q37" s="1092"/>
      <c r="R37" s="1092"/>
      <c r="S37" s="1092"/>
      <c r="T37" s="1092"/>
      <c r="U37" s="1092"/>
      <c r="V37" s="1092"/>
    </row>
    <row r="38" spans="2:22" ht="14.5" x14ac:dyDescent="0.35">
      <c r="B38" s="101">
        <v>2</v>
      </c>
      <c r="C38" s="121" t="s">
        <v>881</v>
      </c>
      <c r="D38" s="479">
        <f>'F3'!J17-D39</f>
        <v>96.172152526993955</v>
      </c>
      <c r="E38" s="479">
        <f>'F3'!K17-E39</f>
        <v>139.23995127673075</v>
      </c>
      <c r="F38" s="479">
        <f>E38-D38</f>
        <v>43.067798749736795</v>
      </c>
      <c r="G38" s="479">
        <f t="shared" ref="G38:G45" si="4">E38-D38</f>
        <v>43.067798749736795</v>
      </c>
      <c r="H38" s="479">
        <f>IF(G38&lt;0,2/3,1/3)*G38</f>
        <v>14.355932916578931</v>
      </c>
      <c r="I38" s="121"/>
      <c r="J38" s="121"/>
      <c r="K38" s="121"/>
      <c r="L38" s="479">
        <f>D38+H38</f>
        <v>110.52808544357289</v>
      </c>
      <c r="M38" s="590"/>
      <c r="O38" s="553"/>
      <c r="P38" s="1074"/>
      <c r="Q38" s="61"/>
      <c r="R38" s="61"/>
      <c r="S38" s="61"/>
      <c r="T38" s="61"/>
      <c r="U38" s="61"/>
      <c r="V38" s="61"/>
    </row>
    <row r="39" spans="2:22" ht="14.5" x14ac:dyDescent="0.35">
      <c r="B39" s="101"/>
      <c r="C39" s="121" t="s">
        <v>882</v>
      </c>
      <c r="D39" s="479">
        <f>'F3'!$J$14</f>
        <v>16.721506565893133</v>
      </c>
      <c r="E39" s="479">
        <f>'F3'!$K$14</f>
        <v>16.721506565893133</v>
      </c>
      <c r="F39" s="479"/>
      <c r="G39" s="479"/>
      <c r="H39" s="479"/>
      <c r="I39" s="121"/>
      <c r="J39" s="121"/>
      <c r="K39" s="121"/>
      <c r="L39" s="479">
        <f>D39+H39</f>
        <v>16.721506565893133</v>
      </c>
      <c r="M39" s="361"/>
      <c r="O39" s="553"/>
      <c r="P39" s="1074"/>
      <c r="Q39" s="61"/>
      <c r="R39" s="61"/>
      <c r="S39" s="61"/>
      <c r="T39" s="61"/>
      <c r="U39" s="61"/>
      <c r="V39" s="61"/>
    </row>
    <row r="40" spans="2:22" ht="14.5" x14ac:dyDescent="0.35">
      <c r="B40" s="101"/>
      <c r="C40" s="121" t="s">
        <v>883</v>
      </c>
      <c r="D40" s="479">
        <f>E40</f>
        <v>0</v>
      </c>
      <c r="E40" s="479">
        <f>'F3.1'!G25</f>
        <v>0</v>
      </c>
      <c r="F40" s="479"/>
      <c r="G40" s="479"/>
      <c r="H40" s="479"/>
      <c r="I40" s="121"/>
      <c r="J40" s="121"/>
      <c r="K40" s="121"/>
      <c r="L40" s="479">
        <f>E40</f>
        <v>0</v>
      </c>
      <c r="M40" s="361"/>
      <c r="O40" s="553"/>
      <c r="P40" s="1074"/>
      <c r="Q40" s="61"/>
      <c r="R40" s="61"/>
      <c r="S40" s="61"/>
      <c r="T40" s="61"/>
      <c r="U40" s="61"/>
      <c r="V40" s="61"/>
    </row>
    <row r="41" spans="2:22" ht="14.5" x14ac:dyDescent="0.25">
      <c r="B41" s="101">
        <v>3</v>
      </c>
      <c r="C41" s="122" t="s">
        <v>887</v>
      </c>
      <c r="D41" s="502">
        <f>'F1'!J17+'F1'!J18</f>
        <v>6.0001674136828536</v>
      </c>
      <c r="E41" s="479">
        <f>'F1'!K17+'F1'!K18</f>
        <v>6.0001674136828536</v>
      </c>
      <c r="F41" s="479">
        <f t="shared" ref="F41:F45" si="5">E41-D41</f>
        <v>0</v>
      </c>
      <c r="G41" s="479">
        <f t="shared" si="4"/>
        <v>0</v>
      </c>
      <c r="H41" s="479"/>
      <c r="I41" s="121"/>
      <c r="J41" s="121"/>
      <c r="K41" s="121"/>
      <c r="L41" s="479">
        <f>E41</f>
        <v>6.0001674136828536</v>
      </c>
      <c r="M41" s="361"/>
      <c r="O41" s="1085"/>
      <c r="P41" s="1093"/>
      <c r="Q41" s="61"/>
      <c r="R41" s="61"/>
      <c r="S41" s="61"/>
      <c r="T41" s="61"/>
      <c r="U41" s="61"/>
      <c r="V41" s="61"/>
    </row>
    <row r="42" spans="2:22" ht="14.5" x14ac:dyDescent="0.25">
      <c r="B42" s="101">
        <v>4</v>
      </c>
      <c r="C42" s="121" t="s">
        <v>85</v>
      </c>
      <c r="D42" s="502">
        <f>'F1'!J19+'F1'!J20</f>
        <v>4.6270127437485251E-2</v>
      </c>
      <c r="E42" s="479">
        <f>'F1'!K19+'F1'!K20</f>
        <v>4.6270127437485251E-2</v>
      </c>
      <c r="F42" s="479">
        <f t="shared" si="5"/>
        <v>0</v>
      </c>
      <c r="G42" s="479">
        <f t="shared" si="4"/>
        <v>0</v>
      </c>
      <c r="H42" s="479"/>
      <c r="I42" s="121"/>
      <c r="J42" s="121"/>
      <c r="K42" s="121"/>
      <c r="L42" s="479">
        <f>E42</f>
        <v>4.6270127437485251E-2</v>
      </c>
      <c r="M42" s="361"/>
      <c r="O42" s="1085"/>
      <c r="P42" s="1074"/>
      <c r="Q42" s="61"/>
      <c r="R42" s="61"/>
      <c r="S42" s="61"/>
      <c r="T42" s="61"/>
      <c r="U42" s="61"/>
      <c r="V42" s="61"/>
    </row>
    <row r="43" spans="2:22" x14ac:dyDescent="0.25">
      <c r="B43" s="101">
        <v>5</v>
      </c>
      <c r="C43" s="122" t="s">
        <v>86</v>
      </c>
      <c r="D43" s="502">
        <f>'F1'!J21</f>
        <v>12.272033382889315</v>
      </c>
      <c r="E43" s="479">
        <f>'F1'!K21</f>
        <v>27.496417576641917</v>
      </c>
      <c r="F43" s="479">
        <f t="shared" si="5"/>
        <v>15.224384193752602</v>
      </c>
      <c r="G43" s="479">
        <f t="shared" si="4"/>
        <v>15.224384193752602</v>
      </c>
      <c r="H43" s="479">
        <f>IF(G43&lt;0,2/3,1/3)*G43</f>
        <v>5.0747947312508668</v>
      </c>
      <c r="I43" s="121"/>
      <c r="J43" s="121"/>
      <c r="K43" s="121"/>
      <c r="L43" s="479">
        <f>D43+H43</f>
        <v>17.34682811414018</v>
      </c>
      <c r="M43" s="361"/>
      <c r="O43" s="1074"/>
      <c r="P43" s="1074"/>
      <c r="Q43" s="61"/>
      <c r="R43" s="61"/>
      <c r="S43" s="61"/>
      <c r="T43" s="61"/>
      <c r="U43" s="61"/>
      <c r="V43" s="61"/>
    </row>
    <row r="44" spans="2:22" ht="14.5" x14ac:dyDescent="0.25">
      <c r="B44" s="101">
        <v>6</v>
      </c>
      <c r="C44" s="104" t="s">
        <v>87</v>
      </c>
      <c r="D44" s="502">
        <f>'F1'!J23</f>
        <v>301.92351600299992</v>
      </c>
      <c r="E44" s="479">
        <f>'F1'!K23</f>
        <v>301.92351600299992</v>
      </c>
      <c r="F44" s="479">
        <f t="shared" si="5"/>
        <v>0</v>
      </c>
      <c r="G44" s="479">
        <f t="shared" si="4"/>
        <v>0</v>
      </c>
      <c r="H44" s="479"/>
      <c r="I44" s="23"/>
      <c r="J44" s="23"/>
      <c r="K44" s="23"/>
      <c r="L44" s="479">
        <f>E44</f>
        <v>301.92351600299992</v>
      </c>
      <c r="O44" s="1094"/>
      <c r="P44" s="1074"/>
      <c r="Q44" s="61"/>
      <c r="R44" s="61"/>
      <c r="S44" s="61"/>
      <c r="T44" s="61"/>
      <c r="U44" s="61"/>
      <c r="V44" s="61"/>
    </row>
    <row r="45" spans="2:22" ht="14.5" x14ac:dyDescent="0.25">
      <c r="B45" s="101">
        <v>7</v>
      </c>
      <c r="C45" s="23" t="s">
        <v>88</v>
      </c>
      <c r="D45" s="502">
        <f>'F1'!J24</f>
        <v>0</v>
      </c>
      <c r="E45" s="479">
        <f>'F1'!K24</f>
        <v>0</v>
      </c>
      <c r="F45" s="479">
        <f t="shared" si="5"/>
        <v>0</v>
      </c>
      <c r="G45" s="479">
        <f t="shared" si="4"/>
        <v>0</v>
      </c>
      <c r="H45" s="479"/>
      <c r="I45" s="23"/>
      <c r="J45" s="23"/>
      <c r="K45" s="23"/>
      <c r="L45" s="479">
        <f>E45</f>
        <v>0</v>
      </c>
      <c r="O45" s="1085"/>
      <c r="P45" s="1074"/>
      <c r="Q45" s="61"/>
      <c r="R45" s="61"/>
      <c r="S45" s="61"/>
      <c r="T45" s="61"/>
      <c r="U45" s="61"/>
      <c r="V45" s="61"/>
    </row>
    <row r="46" spans="2:22" x14ac:dyDescent="0.25">
      <c r="B46" s="101">
        <v>8</v>
      </c>
      <c r="C46" s="121" t="s">
        <v>966</v>
      </c>
      <c r="D46" s="479"/>
      <c r="E46" s="479">
        <f>'F1'!$K$14</f>
        <v>0.85628020000000005</v>
      </c>
      <c r="F46" s="479"/>
      <c r="G46" s="479"/>
      <c r="H46" s="479"/>
      <c r="I46" s="23"/>
      <c r="J46" s="23"/>
      <c r="K46" s="23"/>
      <c r="L46" s="479">
        <f>E46</f>
        <v>0.85628020000000005</v>
      </c>
      <c r="O46" s="1077"/>
      <c r="P46" s="1074"/>
      <c r="Q46" s="61"/>
      <c r="R46" s="61"/>
      <c r="S46" s="61"/>
      <c r="T46" s="61"/>
      <c r="U46" s="61"/>
      <c r="V46" s="61"/>
    </row>
    <row r="47" spans="2:22" x14ac:dyDescent="0.25">
      <c r="B47" s="101">
        <f>B46+1</f>
        <v>9</v>
      </c>
      <c r="C47" s="23" t="s">
        <v>1384</v>
      </c>
      <c r="E47" s="354">
        <f>'F1'!$K$25</f>
        <v>0.11347989438812031</v>
      </c>
      <c r="L47" s="479">
        <f>E47</f>
        <v>0.11347989438812031</v>
      </c>
      <c r="O47" s="1077"/>
      <c r="P47" s="1074"/>
      <c r="Q47" s="61"/>
      <c r="R47" s="61"/>
      <c r="S47" s="61"/>
      <c r="T47" s="61"/>
      <c r="U47" s="61"/>
      <c r="V47" s="61"/>
    </row>
    <row r="48" spans="2:22" s="22" customFormat="1" x14ac:dyDescent="0.25">
      <c r="B48" s="101">
        <f t="shared" ref="B48:B50" si="6">B47+1</f>
        <v>10</v>
      </c>
      <c r="C48" s="26" t="s">
        <v>89</v>
      </c>
      <c r="D48" s="479">
        <f>SUM(D37:D47)</f>
        <v>433.13564601989663</v>
      </c>
      <c r="E48" s="479">
        <f t="shared" ref="E48" si="7">SUM(E37:E47)</f>
        <v>492.39758905777416</v>
      </c>
      <c r="F48" s="479">
        <f>SUM(F37:F47)</f>
        <v>58.292182943489394</v>
      </c>
      <c r="G48" s="479">
        <f>E48-D48</f>
        <v>59.261943037877529</v>
      </c>
      <c r="H48" s="479"/>
      <c r="I48" s="23"/>
      <c r="J48" s="23"/>
      <c r="K48" s="23"/>
      <c r="L48" s="502">
        <f>SUM(L37:L47)</f>
        <v>453.53613376211456</v>
      </c>
      <c r="M48" s="13"/>
      <c r="O48" s="1077"/>
      <c r="P48" s="1074"/>
      <c r="Q48" s="1092"/>
      <c r="R48" s="1092"/>
      <c r="S48" s="1092"/>
      <c r="T48" s="1092"/>
      <c r="U48" s="1092"/>
      <c r="V48" s="1092"/>
    </row>
    <row r="49" spans="2:22" ht="14.5" x14ac:dyDescent="0.35">
      <c r="B49" s="101">
        <f t="shared" si="6"/>
        <v>11</v>
      </c>
      <c r="C49" s="23" t="s">
        <v>90</v>
      </c>
      <c r="D49" s="502">
        <f>'F1'!J27+'F1'!J28</f>
        <v>3.9362527378345229</v>
      </c>
      <c r="E49" s="502">
        <f>'F1'!K27+'F1'!K28</f>
        <v>3.9362527378345229</v>
      </c>
      <c r="F49" s="502">
        <f>E49-D49</f>
        <v>0</v>
      </c>
      <c r="G49" s="502">
        <f>E49-D49</f>
        <v>0</v>
      </c>
      <c r="H49" s="502"/>
      <c r="I49" s="26"/>
      <c r="J49" s="26"/>
      <c r="K49" s="26"/>
      <c r="L49" s="479">
        <f>E49</f>
        <v>3.9362527378345229</v>
      </c>
      <c r="M49" s="22"/>
      <c r="O49" s="553"/>
      <c r="P49" s="1074"/>
      <c r="Q49" s="61"/>
      <c r="R49" s="61"/>
      <c r="S49" s="61"/>
      <c r="T49" s="61"/>
      <c r="U49" s="61"/>
      <c r="V49" s="61"/>
    </row>
    <row r="50" spans="2:22" s="22" customFormat="1" x14ac:dyDescent="0.25">
      <c r="B50" s="101">
        <f t="shared" si="6"/>
        <v>12</v>
      </c>
      <c r="C50" s="23" t="s">
        <v>91</v>
      </c>
      <c r="D50" s="502">
        <f>'F1'!J29</f>
        <v>3.1779944520000001</v>
      </c>
      <c r="E50" s="502">
        <f>'F1'!K29</f>
        <v>3.1779944520000001</v>
      </c>
      <c r="F50" s="479">
        <f>E50-D50</f>
        <v>0</v>
      </c>
      <c r="G50" s="479">
        <f>E50-D50</f>
        <v>0</v>
      </c>
      <c r="H50" s="479"/>
      <c r="I50" s="23"/>
      <c r="J50" s="23"/>
      <c r="K50" s="23"/>
      <c r="L50" s="479">
        <f>E50</f>
        <v>3.1779944520000001</v>
      </c>
      <c r="M50" s="13"/>
      <c r="O50" s="1077"/>
      <c r="P50" s="1074"/>
      <c r="Q50" s="1092"/>
      <c r="R50" s="1092"/>
      <c r="S50" s="1092"/>
      <c r="T50" s="1092"/>
      <c r="U50" s="1092"/>
      <c r="V50" s="1092"/>
    </row>
    <row r="51" spans="2:22" s="22" customFormat="1" x14ac:dyDescent="0.25">
      <c r="B51" s="102" t="s">
        <v>170</v>
      </c>
      <c r="C51" s="26" t="s">
        <v>92</v>
      </c>
      <c r="D51" s="502">
        <f>D48+D49-D50</f>
        <v>433.89390430573116</v>
      </c>
      <c r="E51" s="502">
        <f>E48+E49-E50</f>
        <v>493.15584734360868</v>
      </c>
      <c r="F51" s="502">
        <f>F48+F49-F50</f>
        <v>58.292182943489394</v>
      </c>
      <c r="G51" s="502">
        <f>E51-D51</f>
        <v>59.261943037877529</v>
      </c>
      <c r="H51" s="502"/>
      <c r="I51" s="26"/>
      <c r="J51" s="26"/>
      <c r="K51" s="26"/>
      <c r="L51" s="502">
        <f>L48+L49-L50</f>
        <v>454.29439204794909</v>
      </c>
      <c r="M51" s="1120"/>
      <c r="O51" s="1077"/>
      <c r="P51" s="1074"/>
      <c r="Q51" s="1092"/>
      <c r="R51" s="1092"/>
      <c r="S51" s="1092"/>
      <c r="T51" s="1092"/>
      <c r="U51" s="1092"/>
      <c r="V51" s="1092"/>
    </row>
    <row r="52" spans="2:22" s="22" customFormat="1" x14ac:dyDescent="0.25">
      <c r="B52" s="120"/>
      <c r="C52" s="106"/>
      <c r="D52" s="502"/>
      <c r="E52" s="502"/>
      <c r="F52" s="502"/>
      <c r="G52" s="502"/>
      <c r="H52" s="502"/>
      <c r="I52" s="26"/>
      <c r="J52" s="26"/>
      <c r="K52" s="26"/>
      <c r="L52" s="479"/>
      <c r="O52" s="1077"/>
      <c r="P52" s="1074"/>
      <c r="Q52" s="1092"/>
      <c r="R52" s="1092"/>
      <c r="S52" s="1092"/>
      <c r="T52" s="1092"/>
      <c r="U52" s="1092"/>
      <c r="V52" s="1092"/>
    </row>
    <row r="53" spans="2:22" x14ac:dyDescent="0.25">
      <c r="B53" s="120" t="s">
        <v>183</v>
      </c>
      <c r="C53" s="106" t="s">
        <v>307</v>
      </c>
      <c r="D53" s="502"/>
      <c r="E53" s="502"/>
      <c r="F53" s="502"/>
      <c r="G53" s="502"/>
      <c r="H53" s="502"/>
      <c r="I53" s="26"/>
      <c r="J53" s="26"/>
      <c r="K53" s="26"/>
      <c r="L53" s="479"/>
      <c r="M53" s="22"/>
      <c r="O53" s="1077"/>
      <c r="P53" s="1074"/>
      <c r="Q53" s="61"/>
      <c r="R53" s="61"/>
      <c r="S53" s="61"/>
      <c r="T53" s="61"/>
      <c r="U53" s="61"/>
      <c r="V53" s="61"/>
    </row>
    <row r="54" spans="2:22" x14ac:dyDescent="0.25">
      <c r="B54" s="105">
        <f>B50+1</f>
        <v>13</v>
      </c>
      <c r="C54" s="104" t="s">
        <v>308</v>
      </c>
      <c r="D54" s="479"/>
      <c r="E54" s="479">
        <f>'F9'!N21</f>
        <v>425.87478133120004</v>
      </c>
      <c r="F54" s="479">
        <f>E54-D54</f>
        <v>425.87478133120004</v>
      </c>
      <c r="G54" s="479"/>
      <c r="H54" s="479"/>
      <c r="I54" s="23"/>
      <c r="J54" s="23"/>
      <c r="K54" s="23"/>
      <c r="L54" s="479">
        <f>E54</f>
        <v>425.87478133120004</v>
      </c>
      <c r="M54" s="22"/>
      <c r="O54" s="1077"/>
      <c r="P54" s="1074"/>
      <c r="Q54" s="61"/>
      <c r="R54" s="61"/>
      <c r="S54" s="61"/>
      <c r="T54" s="61"/>
      <c r="U54" s="61"/>
      <c r="V54" s="61"/>
    </row>
    <row r="55" spans="2:22" ht="14.5" x14ac:dyDescent="0.35">
      <c r="B55" s="105">
        <f>B54+1</f>
        <v>14</v>
      </c>
      <c r="C55" s="122" t="s">
        <v>884</v>
      </c>
      <c r="D55" s="479"/>
      <c r="E55" s="479"/>
      <c r="F55" s="479"/>
      <c r="G55" s="504">
        <f>$U$11</f>
        <v>0</v>
      </c>
      <c r="H55" s="503">
        <f>IF(G55&lt;0,2/3,1/3)*G55</f>
        <v>0</v>
      </c>
      <c r="I55" s="23"/>
      <c r="J55" s="23"/>
      <c r="K55" s="23"/>
      <c r="L55" s="479">
        <f>H55</f>
        <v>0</v>
      </c>
      <c r="M55" s="22"/>
      <c r="O55" s="553"/>
      <c r="P55" s="1074"/>
      <c r="Q55" s="61"/>
      <c r="R55" s="61"/>
      <c r="S55" s="61"/>
      <c r="T55" s="61"/>
      <c r="U55" s="61"/>
      <c r="V55" s="61"/>
    </row>
    <row r="56" spans="2:22" s="22" customFormat="1" ht="14.5" x14ac:dyDescent="0.35">
      <c r="B56" s="105">
        <f>B55+1</f>
        <v>15</v>
      </c>
      <c r="C56" s="500" t="s">
        <v>885</v>
      </c>
      <c r="D56" s="479"/>
      <c r="E56" s="479"/>
      <c r="F56" s="479"/>
      <c r="G56" s="479"/>
      <c r="H56" s="479"/>
      <c r="I56" s="23"/>
      <c r="J56" s="23"/>
      <c r="K56" s="23"/>
      <c r="L56" s="502">
        <f>SUM(L54:L55)</f>
        <v>425.87478133120004</v>
      </c>
      <c r="M56" s="1096"/>
      <c r="O56" s="553"/>
      <c r="P56" s="1074"/>
      <c r="Q56" s="1092"/>
      <c r="R56" s="1092"/>
      <c r="S56" s="1092"/>
      <c r="T56" s="1092"/>
      <c r="U56" s="1092"/>
      <c r="V56" s="1092"/>
    </row>
    <row r="57" spans="2:22" s="22" customFormat="1" x14ac:dyDescent="0.25">
      <c r="B57" s="120" t="s">
        <v>184</v>
      </c>
      <c r="C57" s="106" t="s">
        <v>316</v>
      </c>
      <c r="D57" s="501"/>
      <c r="E57" s="501"/>
      <c r="F57" s="501"/>
      <c r="G57" s="501"/>
      <c r="H57" s="501"/>
      <c r="I57" s="26"/>
      <c r="J57" s="26"/>
      <c r="K57" s="26"/>
      <c r="L57" s="415">
        <f>L51-L56</f>
        <v>28.419610716749048</v>
      </c>
      <c r="M57" s="1120"/>
      <c r="O57" s="1077"/>
      <c r="P57" s="1076"/>
      <c r="Q57" s="1092"/>
      <c r="R57" s="1092"/>
      <c r="S57" s="1092"/>
      <c r="T57" s="1092"/>
      <c r="U57" s="1092"/>
      <c r="V57" s="1092"/>
    </row>
    <row r="58" spans="2:22" s="22" customFormat="1" x14ac:dyDescent="0.25">
      <c r="B58" s="13"/>
      <c r="C58" s="13"/>
      <c r="D58" s="13"/>
      <c r="E58" s="13"/>
      <c r="F58" s="13"/>
      <c r="G58" s="13"/>
      <c r="H58" s="13"/>
      <c r="I58" s="13"/>
      <c r="J58" s="13"/>
      <c r="K58" s="13"/>
      <c r="L58" s="13"/>
      <c r="M58" s="1121"/>
      <c r="O58" s="1077"/>
      <c r="P58" s="1076"/>
      <c r="Q58" s="1092"/>
      <c r="R58" s="1092"/>
      <c r="S58" s="1092"/>
      <c r="T58" s="1092"/>
      <c r="U58" s="1092"/>
      <c r="V58" s="1092"/>
    </row>
    <row r="59" spans="2:22" s="22" customFormat="1" x14ac:dyDescent="0.25">
      <c r="B59" s="13"/>
      <c r="C59" s="13"/>
      <c r="D59" s="13"/>
      <c r="E59" s="13"/>
      <c r="F59" s="13"/>
      <c r="G59" s="13"/>
      <c r="H59" s="13"/>
      <c r="I59" s="13"/>
      <c r="J59" s="13"/>
      <c r="K59" s="13"/>
      <c r="L59" s="13"/>
      <c r="M59" s="13"/>
      <c r="O59" s="1077"/>
      <c r="P59" s="1074"/>
      <c r="Q59" s="1092"/>
      <c r="R59" s="1092"/>
      <c r="S59" s="1092"/>
      <c r="T59" s="1092"/>
      <c r="U59" s="1092"/>
      <c r="V59" s="1092"/>
    </row>
    <row r="60" spans="2:22" ht="14.5" x14ac:dyDescent="0.35">
      <c r="O60" s="553"/>
      <c r="P60" s="1074"/>
      <c r="Q60" s="61"/>
      <c r="R60" s="61"/>
      <c r="S60" s="61"/>
      <c r="T60" s="61"/>
      <c r="U60" s="61"/>
      <c r="V60" s="61"/>
    </row>
    <row r="61" spans="2:22" ht="14.5" x14ac:dyDescent="0.25">
      <c r="O61" s="1085"/>
      <c r="P61" s="1093"/>
      <c r="Q61" s="61"/>
      <c r="R61" s="61"/>
      <c r="S61" s="61"/>
      <c r="T61" s="61"/>
      <c r="U61" s="61"/>
      <c r="V61" s="61"/>
    </row>
    <row r="62" spans="2:22" ht="14.5" x14ac:dyDescent="0.25">
      <c r="O62" s="1085"/>
      <c r="P62" s="1074"/>
      <c r="Q62" s="61"/>
      <c r="R62" s="61"/>
      <c r="S62" s="61"/>
      <c r="T62" s="61"/>
      <c r="U62" s="61"/>
      <c r="V62" s="61"/>
    </row>
    <row r="63" spans="2:22" ht="14.5" x14ac:dyDescent="0.25">
      <c r="O63" s="1085"/>
      <c r="P63" s="1074"/>
      <c r="Q63" s="61"/>
      <c r="R63" s="61"/>
      <c r="S63" s="61"/>
      <c r="T63" s="61"/>
      <c r="U63" s="61"/>
      <c r="V63" s="61"/>
    </row>
    <row r="64" spans="2:22" s="22" customFormat="1" ht="14.5" x14ac:dyDescent="0.25">
      <c r="B64" s="13"/>
      <c r="C64" s="13"/>
      <c r="D64" s="13"/>
      <c r="E64" s="13"/>
      <c r="F64" s="13"/>
      <c r="G64" s="13"/>
      <c r="H64" s="13"/>
      <c r="I64" s="13"/>
      <c r="J64" s="13"/>
      <c r="K64" s="13"/>
      <c r="L64" s="13"/>
      <c r="M64" s="13"/>
      <c r="O64" s="1085"/>
      <c r="P64" s="1074"/>
      <c r="Q64" s="1092"/>
      <c r="R64" s="1092"/>
      <c r="S64" s="1092"/>
      <c r="T64" s="1092"/>
      <c r="U64" s="1092"/>
      <c r="V64" s="1092"/>
    </row>
    <row r="65" spans="2:22" ht="14.5" x14ac:dyDescent="0.25">
      <c r="O65" s="1085"/>
      <c r="P65" s="1074"/>
      <c r="Q65" s="61"/>
      <c r="R65" s="61"/>
      <c r="S65" s="61"/>
      <c r="T65" s="61"/>
      <c r="U65" s="61"/>
      <c r="V65" s="61"/>
    </row>
    <row r="66" spans="2:22" x14ac:dyDescent="0.25">
      <c r="O66" s="1077"/>
      <c r="P66" s="1074"/>
      <c r="Q66" s="61"/>
      <c r="R66" s="61"/>
      <c r="S66" s="61"/>
      <c r="T66" s="61"/>
      <c r="U66" s="61"/>
      <c r="V66" s="61"/>
    </row>
    <row r="67" spans="2:22" x14ac:dyDescent="0.25">
      <c r="O67" s="1077"/>
      <c r="P67" s="1074"/>
      <c r="Q67" s="61"/>
      <c r="R67" s="61"/>
      <c r="S67" s="61"/>
      <c r="T67" s="61"/>
      <c r="U67" s="61"/>
      <c r="V67" s="61"/>
    </row>
    <row r="68" spans="2:22" x14ac:dyDescent="0.25">
      <c r="O68" s="1077"/>
      <c r="P68" s="1074"/>
      <c r="Q68" s="61"/>
      <c r="R68" s="61"/>
      <c r="S68" s="61"/>
      <c r="T68" s="61"/>
      <c r="U68" s="61"/>
      <c r="V68" s="61"/>
    </row>
    <row r="69" spans="2:22" ht="14.5" x14ac:dyDescent="0.35">
      <c r="O69" s="553"/>
      <c r="P69" s="1074"/>
      <c r="Q69" s="61"/>
      <c r="R69" s="61"/>
      <c r="S69" s="61"/>
      <c r="T69" s="61"/>
      <c r="U69" s="61"/>
      <c r="V69" s="61"/>
    </row>
    <row r="70" spans="2:22" x14ac:dyDescent="0.25">
      <c r="O70" s="1077"/>
      <c r="P70" s="1074"/>
      <c r="Q70" s="61"/>
      <c r="R70" s="61"/>
      <c r="S70" s="61"/>
      <c r="T70" s="61"/>
      <c r="U70" s="61"/>
      <c r="V70" s="61"/>
    </row>
    <row r="71" spans="2:22" x14ac:dyDescent="0.25">
      <c r="O71" s="1077"/>
      <c r="P71" s="1074"/>
      <c r="Q71" s="61"/>
      <c r="R71" s="61"/>
      <c r="S71" s="61"/>
      <c r="T71" s="61"/>
      <c r="U71" s="61"/>
      <c r="V71" s="61"/>
    </row>
    <row r="72" spans="2:22" x14ac:dyDescent="0.25">
      <c r="O72" s="1077"/>
      <c r="P72" s="1074"/>
      <c r="Q72" s="61"/>
      <c r="R72" s="61"/>
      <c r="S72" s="61"/>
      <c r="T72" s="61"/>
      <c r="U72" s="61"/>
      <c r="V72" s="61"/>
    </row>
    <row r="73" spans="2:22" x14ac:dyDescent="0.25">
      <c r="O73" s="1077"/>
      <c r="P73" s="1074"/>
      <c r="Q73" s="61"/>
      <c r="R73" s="61"/>
      <c r="S73" s="61"/>
      <c r="T73" s="61"/>
      <c r="U73" s="61"/>
      <c r="V73" s="61"/>
    </row>
    <row r="74" spans="2:22" x14ac:dyDescent="0.25">
      <c r="O74" s="1077"/>
      <c r="P74" s="1074"/>
      <c r="Q74" s="61"/>
      <c r="R74" s="61"/>
      <c r="S74" s="61"/>
      <c r="T74" s="61"/>
      <c r="U74" s="61"/>
      <c r="V74" s="61"/>
    </row>
    <row r="75" spans="2:22" s="22" customFormat="1" ht="14.5" x14ac:dyDescent="0.35">
      <c r="B75" s="13"/>
      <c r="C75" s="13"/>
      <c r="D75" s="13"/>
      <c r="E75" s="13"/>
      <c r="F75" s="13"/>
      <c r="G75" s="13"/>
      <c r="H75" s="13"/>
      <c r="I75" s="13"/>
      <c r="J75" s="13"/>
      <c r="K75" s="13"/>
      <c r="L75" s="13"/>
      <c r="M75" s="13"/>
      <c r="O75" s="553"/>
      <c r="P75" s="1095"/>
      <c r="Q75" s="1092"/>
      <c r="R75" s="1092"/>
      <c r="S75" s="1092"/>
      <c r="T75" s="1092"/>
      <c r="U75" s="1092"/>
      <c r="V75" s="1092"/>
    </row>
    <row r="76" spans="2:22" ht="14.5" x14ac:dyDescent="0.35">
      <c r="O76" s="553"/>
      <c r="P76" s="1074"/>
      <c r="Q76" s="61"/>
      <c r="R76" s="61"/>
      <c r="S76" s="61"/>
      <c r="T76" s="61"/>
      <c r="U76" s="61"/>
      <c r="V76" s="61"/>
    </row>
    <row r="77" spans="2:22" s="22" customFormat="1" x14ac:dyDescent="0.25">
      <c r="B77" s="13"/>
      <c r="C77" s="13"/>
      <c r="D77" s="13"/>
      <c r="E77" s="13"/>
      <c r="F77" s="13"/>
      <c r="G77" s="13"/>
      <c r="H77" s="13"/>
      <c r="I77" s="13"/>
      <c r="J77" s="13"/>
      <c r="K77" s="13"/>
      <c r="L77" s="13"/>
      <c r="M77" s="13"/>
      <c r="O77" s="13"/>
      <c r="P77" s="13"/>
    </row>
    <row r="78" spans="2:22" s="22" customFormat="1" x14ac:dyDescent="0.25">
      <c r="B78" s="13"/>
      <c r="C78" s="13"/>
      <c r="D78" s="13"/>
      <c r="E78" s="13"/>
      <c r="F78" s="13"/>
      <c r="G78" s="13"/>
      <c r="H78" s="13"/>
      <c r="I78" s="13"/>
      <c r="J78" s="13"/>
      <c r="K78" s="13"/>
      <c r="L78" s="13"/>
      <c r="M78" s="13"/>
    </row>
    <row r="79" spans="2:22" s="22" customFormat="1" x14ac:dyDescent="0.25">
      <c r="B79" s="13"/>
      <c r="C79" s="13"/>
      <c r="D79" s="13"/>
      <c r="E79" s="13"/>
      <c r="F79" s="13"/>
      <c r="G79" s="13"/>
      <c r="H79" s="13"/>
      <c r="I79" s="13"/>
      <c r="J79" s="13"/>
      <c r="K79" s="13"/>
      <c r="L79" s="13"/>
      <c r="M79" s="13"/>
    </row>
    <row r="80" spans="2:22" x14ac:dyDescent="0.25">
      <c r="O80" s="22"/>
      <c r="P80" s="22"/>
    </row>
    <row r="83" spans="2:16" s="22" customFormat="1" x14ac:dyDescent="0.25">
      <c r="B83" s="13"/>
      <c r="C83" s="13"/>
      <c r="D83" s="13"/>
      <c r="E83" s="13"/>
      <c r="F83" s="13"/>
      <c r="G83" s="13"/>
      <c r="H83" s="13"/>
      <c r="I83" s="13"/>
      <c r="J83" s="13"/>
      <c r="K83" s="13"/>
      <c r="L83" s="13"/>
      <c r="M83" s="13"/>
      <c r="O83" s="13"/>
      <c r="P83" s="13"/>
    </row>
    <row r="84" spans="2:16" x14ac:dyDescent="0.25">
      <c r="O84" s="22"/>
      <c r="P84" s="22"/>
    </row>
  </sheetData>
  <mergeCells count="3">
    <mergeCell ref="B2:L2"/>
    <mergeCell ref="B3:L3"/>
    <mergeCell ref="B4:L4"/>
  </mergeCells>
  <pageMargins left="1.1200000000000001" right="0.27" top="1.24" bottom="1" header="0.5" footer="0.5"/>
  <pageSetup paperSize="9" scale="4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L29"/>
  <sheetViews>
    <sheetView topLeftCell="C1" workbookViewId="0">
      <selection activeCell="E3" sqref="E3"/>
    </sheetView>
  </sheetViews>
  <sheetFormatPr defaultColWidth="9.08984375" defaultRowHeight="14" x14ac:dyDescent="0.3"/>
  <cols>
    <col min="1" max="1" width="9.08984375" style="670"/>
    <col min="2" max="2" width="21.6328125" style="670" customWidth="1"/>
    <col min="3" max="3" width="23" style="670" customWidth="1"/>
    <col min="4" max="4" width="19.453125" style="670" customWidth="1"/>
    <col min="5" max="5" width="21.6328125" style="670" customWidth="1"/>
    <col min="6" max="6" width="38" style="670" customWidth="1"/>
    <col min="7" max="7" width="24.453125" style="670" customWidth="1"/>
    <col min="8" max="8" width="10.6328125" style="670" bestFit="1" customWidth="1"/>
    <col min="9" max="257" width="9.08984375" style="670"/>
    <col min="258" max="258" width="21.6328125" style="670" customWidth="1"/>
    <col min="259" max="259" width="27.90625" style="670" customWidth="1"/>
    <col min="260" max="260" width="33.90625" style="670" customWidth="1"/>
    <col min="261" max="261" width="60" style="670" customWidth="1"/>
    <col min="262" max="262" width="164.08984375" style="670" customWidth="1"/>
    <col min="263" max="263" width="24.453125" style="670" customWidth="1"/>
    <col min="264" max="264" width="10.6328125" style="670" bestFit="1" customWidth="1"/>
    <col min="265" max="513" width="9.08984375" style="670"/>
    <col min="514" max="514" width="21.6328125" style="670" customWidth="1"/>
    <col min="515" max="515" width="27.90625" style="670" customWidth="1"/>
    <col min="516" max="516" width="33.90625" style="670" customWidth="1"/>
    <col min="517" max="517" width="60" style="670" customWidth="1"/>
    <col min="518" max="518" width="164.08984375" style="670" customWidth="1"/>
    <col min="519" max="519" width="24.453125" style="670" customWidth="1"/>
    <col min="520" max="520" width="10.6328125" style="670" bestFit="1" customWidth="1"/>
    <col min="521" max="769" width="9.08984375" style="670"/>
    <col min="770" max="770" width="21.6328125" style="670" customWidth="1"/>
    <col min="771" max="771" width="27.90625" style="670" customWidth="1"/>
    <col min="772" max="772" width="33.90625" style="670" customWidth="1"/>
    <col min="773" max="773" width="60" style="670" customWidth="1"/>
    <col min="774" max="774" width="164.08984375" style="670" customWidth="1"/>
    <col min="775" max="775" width="24.453125" style="670" customWidth="1"/>
    <col min="776" max="776" width="10.6328125" style="670" bestFit="1" customWidth="1"/>
    <col min="777" max="1025" width="9.08984375" style="670"/>
    <col min="1026" max="1026" width="21.6328125" style="670" customWidth="1"/>
    <col min="1027" max="1027" width="27.90625" style="670" customWidth="1"/>
    <col min="1028" max="1028" width="33.90625" style="670" customWidth="1"/>
    <col min="1029" max="1029" width="60" style="670" customWidth="1"/>
    <col min="1030" max="1030" width="164.08984375" style="670" customWidth="1"/>
    <col min="1031" max="1031" width="24.453125" style="670" customWidth="1"/>
    <col min="1032" max="1032" width="10.6328125" style="670" bestFit="1" customWidth="1"/>
    <col min="1033" max="1281" width="9.08984375" style="670"/>
    <col min="1282" max="1282" width="21.6328125" style="670" customWidth="1"/>
    <col min="1283" max="1283" width="27.90625" style="670" customWidth="1"/>
    <col min="1284" max="1284" width="33.90625" style="670" customWidth="1"/>
    <col min="1285" max="1285" width="60" style="670" customWidth="1"/>
    <col min="1286" max="1286" width="164.08984375" style="670" customWidth="1"/>
    <col min="1287" max="1287" width="24.453125" style="670" customWidth="1"/>
    <col min="1288" max="1288" width="10.6328125" style="670" bestFit="1" customWidth="1"/>
    <col min="1289" max="1537" width="9.08984375" style="670"/>
    <col min="1538" max="1538" width="21.6328125" style="670" customWidth="1"/>
    <col min="1539" max="1539" width="27.90625" style="670" customWidth="1"/>
    <col min="1540" max="1540" width="33.90625" style="670" customWidth="1"/>
    <col min="1541" max="1541" width="60" style="670" customWidth="1"/>
    <col min="1542" max="1542" width="164.08984375" style="670" customWidth="1"/>
    <col min="1543" max="1543" width="24.453125" style="670" customWidth="1"/>
    <col min="1544" max="1544" width="10.6328125" style="670" bestFit="1" customWidth="1"/>
    <col min="1545" max="1793" width="9.08984375" style="670"/>
    <col min="1794" max="1794" width="21.6328125" style="670" customWidth="1"/>
    <col min="1795" max="1795" width="27.90625" style="670" customWidth="1"/>
    <col min="1796" max="1796" width="33.90625" style="670" customWidth="1"/>
    <col min="1797" max="1797" width="60" style="670" customWidth="1"/>
    <col min="1798" max="1798" width="164.08984375" style="670" customWidth="1"/>
    <col min="1799" max="1799" width="24.453125" style="670" customWidth="1"/>
    <col min="1800" max="1800" width="10.6328125" style="670" bestFit="1" customWidth="1"/>
    <col min="1801" max="2049" width="9.08984375" style="670"/>
    <col min="2050" max="2050" width="21.6328125" style="670" customWidth="1"/>
    <col min="2051" max="2051" width="27.90625" style="670" customWidth="1"/>
    <col min="2052" max="2052" width="33.90625" style="670" customWidth="1"/>
    <col min="2053" max="2053" width="60" style="670" customWidth="1"/>
    <col min="2054" max="2054" width="164.08984375" style="670" customWidth="1"/>
    <col min="2055" max="2055" width="24.453125" style="670" customWidth="1"/>
    <col min="2056" max="2056" width="10.6328125" style="670" bestFit="1" customWidth="1"/>
    <col min="2057" max="2305" width="9.08984375" style="670"/>
    <col min="2306" max="2306" width="21.6328125" style="670" customWidth="1"/>
    <col min="2307" max="2307" width="27.90625" style="670" customWidth="1"/>
    <col min="2308" max="2308" width="33.90625" style="670" customWidth="1"/>
    <col min="2309" max="2309" width="60" style="670" customWidth="1"/>
    <col min="2310" max="2310" width="164.08984375" style="670" customWidth="1"/>
    <col min="2311" max="2311" width="24.453125" style="670" customWidth="1"/>
    <col min="2312" max="2312" width="10.6328125" style="670" bestFit="1" customWidth="1"/>
    <col min="2313" max="2561" width="9.08984375" style="670"/>
    <col min="2562" max="2562" width="21.6328125" style="670" customWidth="1"/>
    <col min="2563" max="2563" width="27.90625" style="670" customWidth="1"/>
    <col min="2564" max="2564" width="33.90625" style="670" customWidth="1"/>
    <col min="2565" max="2565" width="60" style="670" customWidth="1"/>
    <col min="2566" max="2566" width="164.08984375" style="670" customWidth="1"/>
    <col min="2567" max="2567" width="24.453125" style="670" customWidth="1"/>
    <col min="2568" max="2568" width="10.6328125" style="670" bestFit="1" customWidth="1"/>
    <col min="2569" max="2817" width="9.08984375" style="670"/>
    <col min="2818" max="2818" width="21.6328125" style="670" customWidth="1"/>
    <col min="2819" max="2819" width="27.90625" style="670" customWidth="1"/>
    <col min="2820" max="2820" width="33.90625" style="670" customWidth="1"/>
    <col min="2821" max="2821" width="60" style="670" customWidth="1"/>
    <col min="2822" max="2822" width="164.08984375" style="670" customWidth="1"/>
    <col min="2823" max="2823" width="24.453125" style="670" customWidth="1"/>
    <col min="2824" max="2824" width="10.6328125" style="670" bestFit="1" customWidth="1"/>
    <col min="2825" max="3073" width="9.08984375" style="670"/>
    <col min="3074" max="3074" width="21.6328125" style="670" customWidth="1"/>
    <col min="3075" max="3075" width="27.90625" style="670" customWidth="1"/>
    <col min="3076" max="3076" width="33.90625" style="670" customWidth="1"/>
    <col min="3077" max="3077" width="60" style="670" customWidth="1"/>
    <col min="3078" max="3078" width="164.08984375" style="670" customWidth="1"/>
    <col min="3079" max="3079" width="24.453125" style="670" customWidth="1"/>
    <col min="3080" max="3080" width="10.6328125" style="670" bestFit="1" customWidth="1"/>
    <col min="3081" max="3329" width="9.08984375" style="670"/>
    <col min="3330" max="3330" width="21.6328125" style="670" customWidth="1"/>
    <col min="3331" max="3331" width="27.90625" style="670" customWidth="1"/>
    <col min="3332" max="3332" width="33.90625" style="670" customWidth="1"/>
    <col min="3333" max="3333" width="60" style="670" customWidth="1"/>
    <col min="3334" max="3334" width="164.08984375" style="670" customWidth="1"/>
    <col min="3335" max="3335" width="24.453125" style="670" customWidth="1"/>
    <col min="3336" max="3336" width="10.6328125" style="670" bestFit="1" customWidth="1"/>
    <col min="3337" max="3585" width="9.08984375" style="670"/>
    <col min="3586" max="3586" width="21.6328125" style="670" customWidth="1"/>
    <col min="3587" max="3587" width="27.90625" style="670" customWidth="1"/>
    <col min="3588" max="3588" width="33.90625" style="670" customWidth="1"/>
    <col min="3589" max="3589" width="60" style="670" customWidth="1"/>
    <col min="3590" max="3590" width="164.08984375" style="670" customWidth="1"/>
    <col min="3591" max="3591" width="24.453125" style="670" customWidth="1"/>
    <col min="3592" max="3592" width="10.6328125" style="670" bestFit="1" customWidth="1"/>
    <col min="3593" max="3841" width="9.08984375" style="670"/>
    <col min="3842" max="3842" width="21.6328125" style="670" customWidth="1"/>
    <col min="3843" max="3843" width="27.90625" style="670" customWidth="1"/>
    <col min="3844" max="3844" width="33.90625" style="670" customWidth="1"/>
    <col min="3845" max="3845" width="60" style="670" customWidth="1"/>
    <col min="3846" max="3846" width="164.08984375" style="670" customWidth="1"/>
    <col min="3847" max="3847" width="24.453125" style="670" customWidth="1"/>
    <col min="3848" max="3848" width="10.6328125" style="670" bestFit="1" customWidth="1"/>
    <col min="3849" max="4097" width="9.08984375" style="670"/>
    <col min="4098" max="4098" width="21.6328125" style="670" customWidth="1"/>
    <col min="4099" max="4099" width="27.90625" style="670" customWidth="1"/>
    <col min="4100" max="4100" width="33.90625" style="670" customWidth="1"/>
    <col min="4101" max="4101" width="60" style="670" customWidth="1"/>
    <col min="4102" max="4102" width="164.08984375" style="670" customWidth="1"/>
    <col min="4103" max="4103" width="24.453125" style="670" customWidth="1"/>
    <col min="4104" max="4104" width="10.6328125" style="670" bestFit="1" customWidth="1"/>
    <col min="4105" max="4353" width="9.08984375" style="670"/>
    <col min="4354" max="4354" width="21.6328125" style="670" customWidth="1"/>
    <col min="4355" max="4355" width="27.90625" style="670" customWidth="1"/>
    <col min="4356" max="4356" width="33.90625" style="670" customWidth="1"/>
    <col min="4357" max="4357" width="60" style="670" customWidth="1"/>
    <col min="4358" max="4358" width="164.08984375" style="670" customWidth="1"/>
    <col min="4359" max="4359" width="24.453125" style="670" customWidth="1"/>
    <col min="4360" max="4360" width="10.6328125" style="670" bestFit="1" customWidth="1"/>
    <col min="4361" max="4609" width="9.08984375" style="670"/>
    <col min="4610" max="4610" width="21.6328125" style="670" customWidth="1"/>
    <col min="4611" max="4611" width="27.90625" style="670" customWidth="1"/>
    <col min="4612" max="4612" width="33.90625" style="670" customWidth="1"/>
    <col min="4613" max="4613" width="60" style="670" customWidth="1"/>
    <col min="4614" max="4614" width="164.08984375" style="670" customWidth="1"/>
    <col min="4615" max="4615" width="24.453125" style="670" customWidth="1"/>
    <col min="4616" max="4616" width="10.6328125" style="670" bestFit="1" customWidth="1"/>
    <col min="4617" max="4865" width="9.08984375" style="670"/>
    <col min="4866" max="4866" width="21.6328125" style="670" customWidth="1"/>
    <col min="4867" max="4867" width="27.90625" style="670" customWidth="1"/>
    <col min="4868" max="4868" width="33.90625" style="670" customWidth="1"/>
    <col min="4869" max="4869" width="60" style="670" customWidth="1"/>
    <col min="4870" max="4870" width="164.08984375" style="670" customWidth="1"/>
    <col min="4871" max="4871" width="24.453125" style="670" customWidth="1"/>
    <col min="4872" max="4872" width="10.6328125" style="670" bestFit="1" customWidth="1"/>
    <col min="4873" max="5121" width="9.08984375" style="670"/>
    <col min="5122" max="5122" width="21.6328125" style="670" customWidth="1"/>
    <col min="5123" max="5123" width="27.90625" style="670" customWidth="1"/>
    <col min="5124" max="5124" width="33.90625" style="670" customWidth="1"/>
    <col min="5125" max="5125" width="60" style="670" customWidth="1"/>
    <col min="5126" max="5126" width="164.08984375" style="670" customWidth="1"/>
    <col min="5127" max="5127" width="24.453125" style="670" customWidth="1"/>
    <col min="5128" max="5128" width="10.6328125" style="670" bestFit="1" customWidth="1"/>
    <col min="5129" max="5377" width="9.08984375" style="670"/>
    <col min="5378" max="5378" width="21.6328125" style="670" customWidth="1"/>
    <col min="5379" max="5379" width="27.90625" style="670" customWidth="1"/>
    <col min="5380" max="5380" width="33.90625" style="670" customWidth="1"/>
    <col min="5381" max="5381" width="60" style="670" customWidth="1"/>
    <col min="5382" max="5382" width="164.08984375" style="670" customWidth="1"/>
    <col min="5383" max="5383" width="24.453125" style="670" customWidth="1"/>
    <col min="5384" max="5384" width="10.6328125" style="670" bestFit="1" customWidth="1"/>
    <col min="5385" max="5633" width="9.08984375" style="670"/>
    <col min="5634" max="5634" width="21.6328125" style="670" customWidth="1"/>
    <col min="5635" max="5635" width="27.90625" style="670" customWidth="1"/>
    <col min="5636" max="5636" width="33.90625" style="670" customWidth="1"/>
    <col min="5637" max="5637" width="60" style="670" customWidth="1"/>
    <col min="5638" max="5638" width="164.08984375" style="670" customWidth="1"/>
    <col min="5639" max="5639" width="24.453125" style="670" customWidth="1"/>
    <col min="5640" max="5640" width="10.6328125" style="670" bestFit="1" customWidth="1"/>
    <col min="5641" max="5889" width="9.08984375" style="670"/>
    <col min="5890" max="5890" width="21.6328125" style="670" customWidth="1"/>
    <col min="5891" max="5891" width="27.90625" style="670" customWidth="1"/>
    <col min="5892" max="5892" width="33.90625" style="670" customWidth="1"/>
    <col min="5893" max="5893" width="60" style="670" customWidth="1"/>
    <col min="5894" max="5894" width="164.08984375" style="670" customWidth="1"/>
    <col min="5895" max="5895" width="24.453125" style="670" customWidth="1"/>
    <col min="5896" max="5896" width="10.6328125" style="670" bestFit="1" customWidth="1"/>
    <col min="5897" max="6145" width="9.08984375" style="670"/>
    <col min="6146" max="6146" width="21.6328125" style="670" customWidth="1"/>
    <col min="6147" max="6147" width="27.90625" style="670" customWidth="1"/>
    <col min="6148" max="6148" width="33.90625" style="670" customWidth="1"/>
    <col min="6149" max="6149" width="60" style="670" customWidth="1"/>
    <col min="6150" max="6150" width="164.08984375" style="670" customWidth="1"/>
    <col min="6151" max="6151" width="24.453125" style="670" customWidth="1"/>
    <col min="6152" max="6152" width="10.6328125" style="670" bestFit="1" customWidth="1"/>
    <col min="6153" max="6401" width="9.08984375" style="670"/>
    <col min="6402" max="6402" width="21.6328125" style="670" customWidth="1"/>
    <col min="6403" max="6403" width="27.90625" style="670" customWidth="1"/>
    <col min="6404" max="6404" width="33.90625" style="670" customWidth="1"/>
    <col min="6405" max="6405" width="60" style="670" customWidth="1"/>
    <col min="6406" max="6406" width="164.08984375" style="670" customWidth="1"/>
    <col min="6407" max="6407" width="24.453125" style="670" customWidth="1"/>
    <col min="6408" max="6408" width="10.6328125" style="670" bestFit="1" customWidth="1"/>
    <col min="6409" max="6657" width="9.08984375" style="670"/>
    <col min="6658" max="6658" width="21.6328125" style="670" customWidth="1"/>
    <col min="6659" max="6659" width="27.90625" style="670" customWidth="1"/>
    <col min="6660" max="6660" width="33.90625" style="670" customWidth="1"/>
    <col min="6661" max="6661" width="60" style="670" customWidth="1"/>
    <col min="6662" max="6662" width="164.08984375" style="670" customWidth="1"/>
    <col min="6663" max="6663" width="24.453125" style="670" customWidth="1"/>
    <col min="6664" max="6664" width="10.6328125" style="670" bestFit="1" customWidth="1"/>
    <col min="6665" max="6913" width="9.08984375" style="670"/>
    <col min="6914" max="6914" width="21.6328125" style="670" customWidth="1"/>
    <col min="6915" max="6915" width="27.90625" style="670" customWidth="1"/>
    <col min="6916" max="6916" width="33.90625" style="670" customWidth="1"/>
    <col min="6917" max="6917" width="60" style="670" customWidth="1"/>
    <col min="6918" max="6918" width="164.08984375" style="670" customWidth="1"/>
    <col min="6919" max="6919" width="24.453125" style="670" customWidth="1"/>
    <col min="6920" max="6920" width="10.6328125" style="670" bestFit="1" customWidth="1"/>
    <col min="6921" max="7169" width="9.08984375" style="670"/>
    <col min="7170" max="7170" width="21.6328125" style="670" customWidth="1"/>
    <col min="7171" max="7171" width="27.90625" style="670" customWidth="1"/>
    <col min="7172" max="7172" width="33.90625" style="670" customWidth="1"/>
    <col min="7173" max="7173" width="60" style="670" customWidth="1"/>
    <col min="7174" max="7174" width="164.08984375" style="670" customWidth="1"/>
    <col min="7175" max="7175" width="24.453125" style="670" customWidth="1"/>
    <col min="7176" max="7176" width="10.6328125" style="670" bestFit="1" customWidth="1"/>
    <col min="7177" max="7425" width="9.08984375" style="670"/>
    <col min="7426" max="7426" width="21.6328125" style="670" customWidth="1"/>
    <col min="7427" max="7427" width="27.90625" style="670" customWidth="1"/>
    <col min="7428" max="7428" width="33.90625" style="670" customWidth="1"/>
    <col min="7429" max="7429" width="60" style="670" customWidth="1"/>
    <col min="7430" max="7430" width="164.08984375" style="670" customWidth="1"/>
    <col min="7431" max="7431" width="24.453125" style="670" customWidth="1"/>
    <col min="7432" max="7432" width="10.6328125" style="670" bestFit="1" customWidth="1"/>
    <col min="7433" max="7681" width="9.08984375" style="670"/>
    <col min="7682" max="7682" width="21.6328125" style="670" customWidth="1"/>
    <col min="7683" max="7683" width="27.90625" style="670" customWidth="1"/>
    <col min="7684" max="7684" width="33.90625" style="670" customWidth="1"/>
    <col min="7685" max="7685" width="60" style="670" customWidth="1"/>
    <col min="7686" max="7686" width="164.08984375" style="670" customWidth="1"/>
    <col min="7687" max="7687" width="24.453125" style="670" customWidth="1"/>
    <col min="7688" max="7688" width="10.6328125" style="670" bestFit="1" customWidth="1"/>
    <col min="7689" max="7937" width="9.08984375" style="670"/>
    <col min="7938" max="7938" width="21.6328125" style="670" customWidth="1"/>
    <col min="7939" max="7939" width="27.90625" style="670" customWidth="1"/>
    <col min="7940" max="7940" width="33.90625" style="670" customWidth="1"/>
    <col min="7941" max="7941" width="60" style="670" customWidth="1"/>
    <col min="7942" max="7942" width="164.08984375" style="670" customWidth="1"/>
    <col min="7943" max="7943" width="24.453125" style="670" customWidth="1"/>
    <col min="7944" max="7944" width="10.6328125" style="670" bestFit="1" customWidth="1"/>
    <col min="7945" max="8193" width="9.08984375" style="670"/>
    <col min="8194" max="8194" width="21.6328125" style="670" customWidth="1"/>
    <col min="8195" max="8195" width="27.90625" style="670" customWidth="1"/>
    <col min="8196" max="8196" width="33.90625" style="670" customWidth="1"/>
    <col min="8197" max="8197" width="60" style="670" customWidth="1"/>
    <col min="8198" max="8198" width="164.08984375" style="670" customWidth="1"/>
    <col min="8199" max="8199" width="24.453125" style="670" customWidth="1"/>
    <col min="8200" max="8200" width="10.6328125" style="670" bestFit="1" customWidth="1"/>
    <col min="8201" max="8449" width="9.08984375" style="670"/>
    <col min="8450" max="8450" width="21.6328125" style="670" customWidth="1"/>
    <col min="8451" max="8451" width="27.90625" style="670" customWidth="1"/>
    <col min="8452" max="8452" width="33.90625" style="670" customWidth="1"/>
    <col min="8453" max="8453" width="60" style="670" customWidth="1"/>
    <col min="8454" max="8454" width="164.08984375" style="670" customWidth="1"/>
    <col min="8455" max="8455" width="24.453125" style="670" customWidth="1"/>
    <col min="8456" max="8456" width="10.6328125" style="670" bestFit="1" customWidth="1"/>
    <col min="8457" max="8705" width="9.08984375" style="670"/>
    <col min="8706" max="8706" width="21.6328125" style="670" customWidth="1"/>
    <col min="8707" max="8707" width="27.90625" style="670" customWidth="1"/>
    <col min="8708" max="8708" width="33.90625" style="670" customWidth="1"/>
    <col min="8709" max="8709" width="60" style="670" customWidth="1"/>
    <col min="8710" max="8710" width="164.08984375" style="670" customWidth="1"/>
    <col min="8711" max="8711" width="24.453125" style="670" customWidth="1"/>
    <col min="8712" max="8712" width="10.6328125" style="670" bestFit="1" customWidth="1"/>
    <col min="8713" max="8961" width="9.08984375" style="670"/>
    <col min="8962" max="8962" width="21.6328125" style="670" customWidth="1"/>
    <col min="8963" max="8963" width="27.90625" style="670" customWidth="1"/>
    <col min="8964" max="8964" width="33.90625" style="670" customWidth="1"/>
    <col min="8965" max="8965" width="60" style="670" customWidth="1"/>
    <col min="8966" max="8966" width="164.08984375" style="670" customWidth="1"/>
    <col min="8967" max="8967" width="24.453125" style="670" customWidth="1"/>
    <col min="8968" max="8968" width="10.6328125" style="670" bestFit="1" customWidth="1"/>
    <col min="8969" max="9217" width="9.08984375" style="670"/>
    <col min="9218" max="9218" width="21.6328125" style="670" customWidth="1"/>
    <col min="9219" max="9219" width="27.90625" style="670" customWidth="1"/>
    <col min="9220" max="9220" width="33.90625" style="670" customWidth="1"/>
    <col min="9221" max="9221" width="60" style="670" customWidth="1"/>
    <col min="9222" max="9222" width="164.08984375" style="670" customWidth="1"/>
    <col min="9223" max="9223" width="24.453125" style="670" customWidth="1"/>
    <col min="9224" max="9224" width="10.6328125" style="670" bestFit="1" customWidth="1"/>
    <col min="9225" max="9473" width="9.08984375" style="670"/>
    <col min="9474" max="9474" width="21.6328125" style="670" customWidth="1"/>
    <col min="9475" max="9475" width="27.90625" style="670" customWidth="1"/>
    <col min="9476" max="9476" width="33.90625" style="670" customWidth="1"/>
    <col min="9477" max="9477" width="60" style="670" customWidth="1"/>
    <col min="9478" max="9478" width="164.08984375" style="670" customWidth="1"/>
    <col min="9479" max="9479" width="24.453125" style="670" customWidth="1"/>
    <col min="9480" max="9480" width="10.6328125" style="670" bestFit="1" customWidth="1"/>
    <col min="9481" max="9729" width="9.08984375" style="670"/>
    <col min="9730" max="9730" width="21.6328125" style="670" customWidth="1"/>
    <col min="9731" max="9731" width="27.90625" style="670" customWidth="1"/>
    <col min="9732" max="9732" width="33.90625" style="670" customWidth="1"/>
    <col min="9733" max="9733" width="60" style="670" customWidth="1"/>
    <col min="9734" max="9734" width="164.08984375" style="670" customWidth="1"/>
    <col min="9735" max="9735" width="24.453125" style="670" customWidth="1"/>
    <col min="9736" max="9736" width="10.6328125" style="670" bestFit="1" customWidth="1"/>
    <col min="9737" max="9985" width="9.08984375" style="670"/>
    <col min="9986" max="9986" width="21.6328125" style="670" customWidth="1"/>
    <col min="9987" max="9987" width="27.90625" style="670" customWidth="1"/>
    <col min="9988" max="9988" width="33.90625" style="670" customWidth="1"/>
    <col min="9989" max="9989" width="60" style="670" customWidth="1"/>
    <col min="9990" max="9990" width="164.08984375" style="670" customWidth="1"/>
    <col min="9991" max="9991" width="24.453125" style="670" customWidth="1"/>
    <col min="9992" max="9992" width="10.6328125" style="670" bestFit="1" customWidth="1"/>
    <col min="9993" max="10241" width="9.08984375" style="670"/>
    <col min="10242" max="10242" width="21.6328125" style="670" customWidth="1"/>
    <col min="10243" max="10243" width="27.90625" style="670" customWidth="1"/>
    <col min="10244" max="10244" width="33.90625" style="670" customWidth="1"/>
    <col min="10245" max="10245" width="60" style="670" customWidth="1"/>
    <col min="10246" max="10246" width="164.08984375" style="670" customWidth="1"/>
    <col min="10247" max="10247" width="24.453125" style="670" customWidth="1"/>
    <col min="10248" max="10248" width="10.6328125" style="670" bestFit="1" customWidth="1"/>
    <col min="10249" max="10497" width="9.08984375" style="670"/>
    <col min="10498" max="10498" width="21.6328125" style="670" customWidth="1"/>
    <col min="10499" max="10499" width="27.90625" style="670" customWidth="1"/>
    <col min="10500" max="10500" width="33.90625" style="670" customWidth="1"/>
    <col min="10501" max="10501" width="60" style="670" customWidth="1"/>
    <col min="10502" max="10502" width="164.08984375" style="670" customWidth="1"/>
    <col min="10503" max="10503" width="24.453125" style="670" customWidth="1"/>
    <col min="10504" max="10504" width="10.6328125" style="670" bestFit="1" customWidth="1"/>
    <col min="10505" max="10753" width="9.08984375" style="670"/>
    <col min="10754" max="10754" width="21.6328125" style="670" customWidth="1"/>
    <col min="10755" max="10755" width="27.90625" style="670" customWidth="1"/>
    <col min="10756" max="10756" width="33.90625" style="670" customWidth="1"/>
    <col min="10757" max="10757" width="60" style="670" customWidth="1"/>
    <col min="10758" max="10758" width="164.08984375" style="670" customWidth="1"/>
    <col min="10759" max="10759" width="24.453125" style="670" customWidth="1"/>
    <col min="10760" max="10760" width="10.6328125" style="670" bestFit="1" customWidth="1"/>
    <col min="10761" max="11009" width="9.08984375" style="670"/>
    <col min="11010" max="11010" width="21.6328125" style="670" customWidth="1"/>
    <col min="11011" max="11011" width="27.90625" style="670" customWidth="1"/>
    <col min="11012" max="11012" width="33.90625" style="670" customWidth="1"/>
    <col min="11013" max="11013" width="60" style="670" customWidth="1"/>
    <col min="11014" max="11014" width="164.08984375" style="670" customWidth="1"/>
    <col min="11015" max="11015" width="24.453125" style="670" customWidth="1"/>
    <col min="11016" max="11016" width="10.6328125" style="670" bestFit="1" customWidth="1"/>
    <col min="11017" max="11265" width="9.08984375" style="670"/>
    <col min="11266" max="11266" width="21.6328125" style="670" customWidth="1"/>
    <col min="11267" max="11267" width="27.90625" style="670" customWidth="1"/>
    <col min="11268" max="11268" width="33.90625" style="670" customWidth="1"/>
    <col min="11269" max="11269" width="60" style="670" customWidth="1"/>
    <col min="11270" max="11270" width="164.08984375" style="670" customWidth="1"/>
    <col min="11271" max="11271" width="24.453125" style="670" customWidth="1"/>
    <col min="11272" max="11272" width="10.6328125" style="670" bestFit="1" customWidth="1"/>
    <col min="11273" max="11521" width="9.08984375" style="670"/>
    <col min="11522" max="11522" width="21.6328125" style="670" customWidth="1"/>
    <col min="11523" max="11523" width="27.90625" style="670" customWidth="1"/>
    <col min="11524" max="11524" width="33.90625" style="670" customWidth="1"/>
    <col min="11525" max="11525" width="60" style="670" customWidth="1"/>
    <col min="11526" max="11526" width="164.08984375" style="670" customWidth="1"/>
    <col min="11527" max="11527" width="24.453125" style="670" customWidth="1"/>
    <col min="11528" max="11528" width="10.6328125" style="670" bestFit="1" customWidth="1"/>
    <col min="11529" max="11777" width="9.08984375" style="670"/>
    <col min="11778" max="11778" width="21.6328125" style="670" customWidth="1"/>
    <col min="11779" max="11779" width="27.90625" style="670" customWidth="1"/>
    <col min="11780" max="11780" width="33.90625" style="670" customWidth="1"/>
    <col min="11781" max="11781" width="60" style="670" customWidth="1"/>
    <col min="11782" max="11782" width="164.08984375" style="670" customWidth="1"/>
    <col min="11783" max="11783" width="24.453125" style="670" customWidth="1"/>
    <col min="11784" max="11784" width="10.6328125" style="670" bestFit="1" customWidth="1"/>
    <col min="11785" max="12033" width="9.08984375" style="670"/>
    <col min="12034" max="12034" width="21.6328125" style="670" customWidth="1"/>
    <col min="12035" max="12035" width="27.90625" style="670" customWidth="1"/>
    <col min="12036" max="12036" width="33.90625" style="670" customWidth="1"/>
    <col min="12037" max="12037" width="60" style="670" customWidth="1"/>
    <col min="12038" max="12038" width="164.08984375" style="670" customWidth="1"/>
    <col min="12039" max="12039" width="24.453125" style="670" customWidth="1"/>
    <col min="12040" max="12040" width="10.6328125" style="670" bestFit="1" customWidth="1"/>
    <col min="12041" max="12289" width="9.08984375" style="670"/>
    <col min="12290" max="12290" width="21.6328125" style="670" customWidth="1"/>
    <col min="12291" max="12291" width="27.90625" style="670" customWidth="1"/>
    <col min="12292" max="12292" width="33.90625" style="670" customWidth="1"/>
    <col min="12293" max="12293" width="60" style="670" customWidth="1"/>
    <col min="12294" max="12294" width="164.08984375" style="670" customWidth="1"/>
    <col min="12295" max="12295" width="24.453125" style="670" customWidth="1"/>
    <col min="12296" max="12296" width="10.6328125" style="670" bestFit="1" customWidth="1"/>
    <col min="12297" max="12545" width="9.08984375" style="670"/>
    <col min="12546" max="12546" width="21.6328125" style="670" customWidth="1"/>
    <col min="12547" max="12547" width="27.90625" style="670" customWidth="1"/>
    <col min="12548" max="12548" width="33.90625" style="670" customWidth="1"/>
    <col min="12549" max="12549" width="60" style="670" customWidth="1"/>
    <col min="12550" max="12550" width="164.08984375" style="670" customWidth="1"/>
    <col min="12551" max="12551" width="24.453125" style="670" customWidth="1"/>
    <col min="12552" max="12552" width="10.6328125" style="670" bestFit="1" customWidth="1"/>
    <col min="12553" max="12801" width="9.08984375" style="670"/>
    <col min="12802" max="12802" width="21.6328125" style="670" customWidth="1"/>
    <col min="12803" max="12803" width="27.90625" style="670" customWidth="1"/>
    <col min="12804" max="12804" width="33.90625" style="670" customWidth="1"/>
    <col min="12805" max="12805" width="60" style="670" customWidth="1"/>
    <col min="12806" max="12806" width="164.08984375" style="670" customWidth="1"/>
    <col min="12807" max="12807" width="24.453125" style="670" customWidth="1"/>
    <col min="12808" max="12808" width="10.6328125" style="670" bestFit="1" customWidth="1"/>
    <col min="12809" max="13057" width="9.08984375" style="670"/>
    <col min="13058" max="13058" width="21.6328125" style="670" customWidth="1"/>
    <col min="13059" max="13059" width="27.90625" style="670" customWidth="1"/>
    <col min="13060" max="13060" width="33.90625" style="670" customWidth="1"/>
    <col min="13061" max="13061" width="60" style="670" customWidth="1"/>
    <col min="13062" max="13062" width="164.08984375" style="670" customWidth="1"/>
    <col min="13063" max="13063" width="24.453125" style="670" customWidth="1"/>
    <col min="13064" max="13064" width="10.6328125" style="670" bestFit="1" customWidth="1"/>
    <col min="13065" max="13313" width="9.08984375" style="670"/>
    <col min="13314" max="13314" width="21.6328125" style="670" customWidth="1"/>
    <col min="13315" max="13315" width="27.90625" style="670" customWidth="1"/>
    <col min="13316" max="13316" width="33.90625" style="670" customWidth="1"/>
    <col min="13317" max="13317" width="60" style="670" customWidth="1"/>
    <col min="13318" max="13318" width="164.08984375" style="670" customWidth="1"/>
    <col min="13319" max="13319" width="24.453125" style="670" customWidth="1"/>
    <col min="13320" max="13320" width="10.6328125" style="670" bestFit="1" customWidth="1"/>
    <col min="13321" max="13569" width="9.08984375" style="670"/>
    <col min="13570" max="13570" width="21.6328125" style="670" customWidth="1"/>
    <col min="13571" max="13571" width="27.90625" style="670" customWidth="1"/>
    <col min="13572" max="13572" width="33.90625" style="670" customWidth="1"/>
    <col min="13573" max="13573" width="60" style="670" customWidth="1"/>
    <col min="13574" max="13574" width="164.08984375" style="670" customWidth="1"/>
    <col min="13575" max="13575" width="24.453125" style="670" customWidth="1"/>
    <col min="13576" max="13576" width="10.6328125" style="670" bestFit="1" customWidth="1"/>
    <col min="13577" max="13825" width="9.08984375" style="670"/>
    <col min="13826" max="13826" width="21.6328125" style="670" customWidth="1"/>
    <col min="13827" max="13827" width="27.90625" style="670" customWidth="1"/>
    <col min="13828" max="13828" width="33.90625" style="670" customWidth="1"/>
    <col min="13829" max="13829" width="60" style="670" customWidth="1"/>
    <col min="13830" max="13830" width="164.08984375" style="670" customWidth="1"/>
    <col min="13831" max="13831" width="24.453125" style="670" customWidth="1"/>
    <col min="13832" max="13832" width="10.6328125" style="670" bestFit="1" customWidth="1"/>
    <col min="13833" max="14081" width="9.08984375" style="670"/>
    <col min="14082" max="14082" width="21.6328125" style="670" customWidth="1"/>
    <col min="14083" max="14083" width="27.90625" style="670" customWidth="1"/>
    <col min="14084" max="14084" width="33.90625" style="670" customWidth="1"/>
    <col min="14085" max="14085" width="60" style="670" customWidth="1"/>
    <col min="14086" max="14086" width="164.08984375" style="670" customWidth="1"/>
    <col min="14087" max="14087" width="24.453125" style="670" customWidth="1"/>
    <col min="14088" max="14088" width="10.6328125" style="670" bestFit="1" customWidth="1"/>
    <col min="14089" max="14337" width="9.08984375" style="670"/>
    <col min="14338" max="14338" width="21.6328125" style="670" customWidth="1"/>
    <col min="14339" max="14339" width="27.90625" style="670" customWidth="1"/>
    <col min="14340" max="14340" width="33.90625" style="670" customWidth="1"/>
    <col min="14341" max="14341" width="60" style="670" customWidth="1"/>
    <col min="14342" max="14342" width="164.08984375" style="670" customWidth="1"/>
    <col min="14343" max="14343" width="24.453125" style="670" customWidth="1"/>
    <col min="14344" max="14344" width="10.6328125" style="670" bestFit="1" customWidth="1"/>
    <col min="14345" max="14593" width="9.08984375" style="670"/>
    <col min="14594" max="14594" width="21.6328125" style="670" customWidth="1"/>
    <col min="14595" max="14595" width="27.90625" style="670" customWidth="1"/>
    <col min="14596" max="14596" width="33.90625" style="670" customWidth="1"/>
    <col min="14597" max="14597" width="60" style="670" customWidth="1"/>
    <col min="14598" max="14598" width="164.08984375" style="670" customWidth="1"/>
    <col min="14599" max="14599" width="24.453125" style="670" customWidth="1"/>
    <col min="14600" max="14600" width="10.6328125" style="670" bestFit="1" customWidth="1"/>
    <col min="14601" max="14849" width="9.08984375" style="670"/>
    <col min="14850" max="14850" width="21.6328125" style="670" customWidth="1"/>
    <col min="14851" max="14851" width="27.90625" style="670" customWidth="1"/>
    <col min="14852" max="14852" width="33.90625" style="670" customWidth="1"/>
    <col min="14853" max="14853" width="60" style="670" customWidth="1"/>
    <col min="14854" max="14854" width="164.08984375" style="670" customWidth="1"/>
    <col min="14855" max="14855" width="24.453125" style="670" customWidth="1"/>
    <col min="14856" max="14856" width="10.6328125" style="670" bestFit="1" customWidth="1"/>
    <col min="14857" max="15105" width="9.08984375" style="670"/>
    <col min="15106" max="15106" width="21.6328125" style="670" customWidth="1"/>
    <col min="15107" max="15107" width="27.90625" style="670" customWidth="1"/>
    <col min="15108" max="15108" width="33.90625" style="670" customWidth="1"/>
    <col min="15109" max="15109" width="60" style="670" customWidth="1"/>
    <col min="15110" max="15110" width="164.08984375" style="670" customWidth="1"/>
    <col min="15111" max="15111" width="24.453125" style="670" customWidth="1"/>
    <col min="15112" max="15112" width="10.6328125" style="670" bestFit="1" customWidth="1"/>
    <col min="15113" max="15361" width="9.08984375" style="670"/>
    <col min="15362" max="15362" width="21.6328125" style="670" customWidth="1"/>
    <col min="15363" max="15363" width="27.90625" style="670" customWidth="1"/>
    <col min="15364" max="15364" width="33.90625" style="670" customWidth="1"/>
    <col min="15365" max="15365" width="60" style="670" customWidth="1"/>
    <col min="15366" max="15366" width="164.08984375" style="670" customWidth="1"/>
    <col min="15367" max="15367" width="24.453125" style="670" customWidth="1"/>
    <col min="15368" max="15368" width="10.6328125" style="670" bestFit="1" customWidth="1"/>
    <col min="15369" max="15617" width="9.08984375" style="670"/>
    <col min="15618" max="15618" width="21.6328125" style="670" customWidth="1"/>
    <col min="15619" max="15619" width="27.90625" style="670" customWidth="1"/>
    <col min="15620" max="15620" width="33.90625" style="670" customWidth="1"/>
    <col min="15621" max="15621" width="60" style="670" customWidth="1"/>
    <col min="15622" max="15622" width="164.08984375" style="670" customWidth="1"/>
    <col min="15623" max="15623" width="24.453125" style="670" customWidth="1"/>
    <col min="15624" max="15624" width="10.6328125" style="670" bestFit="1" customWidth="1"/>
    <col min="15625" max="15873" width="9.08984375" style="670"/>
    <col min="15874" max="15874" width="21.6328125" style="670" customWidth="1"/>
    <col min="15875" max="15875" width="27.90625" style="670" customWidth="1"/>
    <col min="15876" max="15876" width="33.90625" style="670" customWidth="1"/>
    <col min="15877" max="15877" width="60" style="670" customWidth="1"/>
    <col min="15878" max="15878" width="164.08984375" style="670" customWidth="1"/>
    <col min="15879" max="15879" width="24.453125" style="670" customWidth="1"/>
    <col min="15880" max="15880" width="10.6328125" style="670" bestFit="1" customWidth="1"/>
    <col min="15881" max="16129" width="9.08984375" style="670"/>
    <col min="16130" max="16130" width="21.6328125" style="670" customWidth="1"/>
    <col min="16131" max="16131" width="27.90625" style="670" customWidth="1"/>
    <col min="16132" max="16132" width="33.90625" style="670" customWidth="1"/>
    <col min="16133" max="16133" width="60" style="670" customWidth="1"/>
    <col min="16134" max="16134" width="164.08984375" style="670" customWidth="1"/>
    <col min="16135" max="16135" width="24.453125" style="670" customWidth="1"/>
    <col min="16136" max="16136" width="10.6328125" style="670" bestFit="1" customWidth="1"/>
    <col min="16137" max="16384" width="9.08984375" style="670"/>
  </cols>
  <sheetData>
    <row r="1" spans="2:12" x14ac:dyDescent="0.3">
      <c r="C1" s="682"/>
      <c r="D1" s="682"/>
    </row>
    <row r="2" spans="2:12" x14ac:dyDescent="0.3">
      <c r="C2" s="98"/>
      <c r="D2" s="98"/>
      <c r="E2" s="652" t="str">
        <f>Index!B2</f>
        <v xml:space="preserve">      Maharashtra State Power Generation Company Ltd.</v>
      </c>
      <c r="F2" s="98"/>
      <c r="G2" s="98"/>
      <c r="H2" s="98"/>
      <c r="I2" s="98"/>
    </row>
    <row r="3" spans="2:12" x14ac:dyDescent="0.3">
      <c r="C3" s="450"/>
      <c r="D3" s="450"/>
      <c r="E3" s="669" t="s">
        <v>974</v>
      </c>
      <c r="F3" s="450"/>
      <c r="G3" s="450"/>
      <c r="H3" s="450"/>
      <c r="I3" s="450"/>
    </row>
    <row r="4" spans="2:12" x14ac:dyDescent="0.3">
      <c r="C4" s="450"/>
      <c r="D4" s="450"/>
      <c r="E4" s="669" t="s">
        <v>975</v>
      </c>
      <c r="F4" s="450"/>
      <c r="G4" s="450"/>
      <c r="H4" s="450"/>
      <c r="I4" s="450"/>
    </row>
    <row r="5" spans="2:12" x14ac:dyDescent="0.3">
      <c r="B5" s="683"/>
      <c r="C5" s="683"/>
      <c r="D5" s="683"/>
    </row>
    <row r="6" spans="2:12" s="685" customFormat="1" ht="42" x14ac:dyDescent="0.25">
      <c r="B6" s="684" t="s">
        <v>37</v>
      </c>
      <c r="C6" s="684" t="s">
        <v>976</v>
      </c>
      <c r="D6" s="684" t="s">
        <v>977</v>
      </c>
      <c r="E6" s="684" t="s">
        <v>978</v>
      </c>
      <c r="F6" s="684" t="s">
        <v>979</v>
      </c>
    </row>
    <row r="7" spans="2:12" s="685" customFormat="1" x14ac:dyDescent="0.25">
      <c r="B7" s="1557" t="s">
        <v>980</v>
      </c>
      <c r="C7" s="1558"/>
      <c r="D7" s="1558"/>
      <c r="E7" s="1558"/>
      <c r="F7" s="1559"/>
    </row>
    <row r="8" spans="2:12" s="685" customFormat="1" x14ac:dyDescent="0.25">
      <c r="B8" s="1560"/>
      <c r="C8" s="1561"/>
      <c r="D8" s="1561"/>
      <c r="E8" s="1561"/>
      <c r="F8" s="1562"/>
    </row>
    <row r="9" spans="2:12" s="685" customFormat="1" x14ac:dyDescent="0.25">
      <c r="B9" s="1560"/>
      <c r="C9" s="1561"/>
      <c r="D9" s="1561"/>
      <c r="E9" s="1561"/>
      <c r="F9" s="1562"/>
    </row>
    <row r="10" spans="2:12" s="685" customFormat="1" x14ac:dyDescent="0.25">
      <c r="B10" s="1560"/>
      <c r="C10" s="1561"/>
      <c r="D10" s="1561"/>
      <c r="E10" s="1561"/>
      <c r="F10" s="1562"/>
    </row>
    <row r="11" spans="2:12" s="685" customFormat="1" x14ac:dyDescent="0.25">
      <c r="B11" s="1560"/>
      <c r="C11" s="1561"/>
      <c r="D11" s="1561"/>
      <c r="E11" s="1561"/>
      <c r="F11" s="1562"/>
    </row>
    <row r="12" spans="2:12" s="685" customFormat="1" x14ac:dyDescent="0.25">
      <c r="B12" s="1563"/>
      <c r="C12" s="1564"/>
      <c r="D12" s="1564"/>
      <c r="E12" s="1564"/>
      <c r="F12" s="1565"/>
    </row>
    <row r="13" spans="2:12" s="685" customFormat="1" x14ac:dyDescent="0.3">
      <c r="B13" s="662"/>
      <c r="C13" s="686"/>
      <c r="D13" s="687"/>
      <c r="E13" s="662"/>
      <c r="F13" s="686"/>
      <c r="G13" s="688"/>
      <c r="H13" s="689"/>
      <c r="I13" s="687"/>
      <c r="J13" s="690"/>
      <c r="L13" s="691"/>
    </row>
    <row r="14" spans="2:12" x14ac:dyDescent="0.3">
      <c r="B14" s="670" t="s">
        <v>981</v>
      </c>
    </row>
    <row r="29" spans="3:3" x14ac:dyDescent="0.3">
      <c r="C29" s="692"/>
    </row>
  </sheetData>
  <mergeCells count="1">
    <mergeCell ref="B7:F1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G29"/>
  <sheetViews>
    <sheetView topLeftCell="D1" workbookViewId="0">
      <selection activeCell="L2" sqref="L2"/>
    </sheetView>
  </sheetViews>
  <sheetFormatPr defaultColWidth="9.08984375" defaultRowHeight="14" x14ac:dyDescent="0.3"/>
  <cols>
    <col min="1" max="1" width="9.08984375" style="670"/>
    <col min="2" max="2" width="62.08984375" style="670" customWidth="1"/>
    <col min="3" max="3" width="24.54296875" style="670" customWidth="1"/>
    <col min="4" max="4" width="19.54296875" style="670" customWidth="1"/>
    <col min="5" max="5" width="18.453125" style="670" customWidth="1"/>
    <col min="6" max="6" width="21.6328125" style="670" customWidth="1"/>
    <col min="7" max="7" width="21.36328125" style="670" customWidth="1"/>
    <col min="8" max="258" width="9.08984375" style="670"/>
    <col min="259" max="259" width="110.36328125" style="670" customWidth="1"/>
    <col min="260" max="260" width="43.54296875" style="670" customWidth="1"/>
    <col min="261" max="261" width="35.54296875" style="670" customWidth="1"/>
    <col min="262" max="262" width="36" style="670" customWidth="1"/>
    <col min="263" max="263" width="34.90625" style="670" customWidth="1"/>
    <col min="264" max="514" width="9.08984375" style="670"/>
    <col min="515" max="515" width="110.36328125" style="670" customWidth="1"/>
    <col min="516" max="516" width="43.54296875" style="670" customWidth="1"/>
    <col min="517" max="517" width="35.54296875" style="670" customWidth="1"/>
    <col min="518" max="518" width="36" style="670" customWidth="1"/>
    <col min="519" max="519" width="34.90625" style="670" customWidth="1"/>
    <col min="520" max="770" width="9.08984375" style="670"/>
    <col min="771" max="771" width="110.36328125" style="670" customWidth="1"/>
    <col min="772" max="772" width="43.54296875" style="670" customWidth="1"/>
    <col min="773" max="773" width="35.54296875" style="670" customWidth="1"/>
    <col min="774" max="774" width="36" style="670" customWidth="1"/>
    <col min="775" max="775" width="34.90625" style="670" customWidth="1"/>
    <col min="776" max="1026" width="9.08984375" style="670"/>
    <col min="1027" max="1027" width="110.36328125" style="670" customWidth="1"/>
    <col min="1028" max="1028" width="43.54296875" style="670" customWidth="1"/>
    <col min="1029" max="1029" width="35.54296875" style="670" customWidth="1"/>
    <col min="1030" max="1030" width="36" style="670" customWidth="1"/>
    <col min="1031" max="1031" width="34.90625" style="670" customWidth="1"/>
    <col min="1032" max="1282" width="9.08984375" style="670"/>
    <col min="1283" max="1283" width="110.36328125" style="670" customWidth="1"/>
    <col min="1284" max="1284" width="43.54296875" style="670" customWidth="1"/>
    <col min="1285" max="1285" width="35.54296875" style="670" customWidth="1"/>
    <col min="1286" max="1286" width="36" style="670" customWidth="1"/>
    <col min="1287" max="1287" width="34.90625" style="670" customWidth="1"/>
    <col min="1288" max="1538" width="9.08984375" style="670"/>
    <col min="1539" max="1539" width="110.36328125" style="670" customWidth="1"/>
    <col min="1540" max="1540" width="43.54296875" style="670" customWidth="1"/>
    <col min="1541" max="1541" width="35.54296875" style="670" customWidth="1"/>
    <col min="1542" max="1542" width="36" style="670" customWidth="1"/>
    <col min="1543" max="1543" width="34.90625" style="670" customWidth="1"/>
    <col min="1544" max="1794" width="9.08984375" style="670"/>
    <col min="1795" max="1795" width="110.36328125" style="670" customWidth="1"/>
    <col min="1796" max="1796" width="43.54296875" style="670" customWidth="1"/>
    <col min="1797" max="1797" width="35.54296875" style="670" customWidth="1"/>
    <col min="1798" max="1798" width="36" style="670" customWidth="1"/>
    <col min="1799" max="1799" width="34.90625" style="670" customWidth="1"/>
    <col min="1800" max="2050" width="9.08984375" style="670"/>
    <col min="2051" max="2051" width="110.36328125" style="670" customWidth="1"/>
    <col min="2052" max="2052" width="43.54296875" style="670" customWidth="1"/>
    <col min="2053" max="2053" width="35.54296875" style="670" customWidth="1"/>
    <col min="2054" max="2054" width="36" style="670" customWidth="1"/>
    <col min="2055" max="2055" width="34.90625" style="670" customWidth="1"/>
    <col min="2056" max="2306" width="9.08984375" style="670"/>
    <col min="2307" max="2307" width="110.36328125" style="670" customWidth="1"/>
    <col min="2308" max="2308" width="43.54296875" style="670" customWidth="1"/>
    <col min="2309" max="2309" width="35.54296875" style="670" customWidth="1"/>
    <col min="2310" max="2310" width="36" style="670" customWidth="1"/>
    <col min="2311" max="2311" width="34.90625" style="670" customWidth="1"/>
    <col min="2312" max="2562" width="9.08984375" style="670"/>
    <col min="2563" max="2563" width="110.36328125" style="670" customWidth="1"/>
    <col min="2564" max="2564" width="43.54296875" style="670" customWidth="1"/>
    <col min="2565" max="2565" width="35.54296875" style="670" customWidth="1"/>
    <col min="2566" max="2566" width="36" style="670" customWidth="1"/>
    <col min="2567" max="2567" width="34.90625" style="670" customWidth="1"/>
    <col min="2568" max="2818" width="9.08984375" style="670"/>
    <col min="2819" max="2819" width="110.36328125" style="670" customWidth="1"/>
    <col min="2820" max="2820" width="43.54296875" style="670" customWidth="1"/>
    <col min="2821" max="2821" width="35.54296875" style="670" customWidth="1"/>
    <col min="2822" max="2822" width="36" style="670" customWidth="1"/>
    <col min="2823" max="2823" width="34.90625" style="670" customWidth="1"/>
    <col min="2824" max="3074" width="9.08984375" style="670"/>
    <col min="3075" max="3075" width="110.36328125" style="670" customWidth="1"/>
    <col min="3076" max="3076" width="43.54296875" style="670" customWidth="1"/>
    <col min="3077" max="3077" width="35.54296875" style="670" customWidth="1"/>
    <col min="3078" max="3078" width="36" style="670" customWidth="1"/>
    <col min="3079" max="3079" width="34.90625" style="670" customWidth="1"/>
    <col min="3080" max="3330" width="9.08984375" style="670"/>
    <col min="3331" max="3331" width="110.36328125" style="670" customWidth="1"/>
    <col min="3332" max="3332" width="43.54296875" style="670" customWidth="1"/>
    <col min="3333" max="3333" width="35.54296875" style="670" customWidth="1"/>
    <col min="3334" max="3334" width="36" style="670" customWidth="1"/>
    <col min="3335" max="3335" width="34.90625" style="670" customWidth="1"/>
    <col min="3336" max="3586" width="9.08984375" style="670"/>
    <col min="3587" max="3587" width="110.36328125" style="670" customWidth="1"/>
    <col min="3588" max="3588" width="43.54296875" style="670" customWidth="1"/>
    <col min="3589" max="3589" width="35.54296875" style="670" customWidth="1"/>
    <col min="3590" max="3590" width="36" style="670" customWidth="1"/>
    <col min="3591" max="3591" width="34.90625" style="670" customWidth="1"/>
    <col min="3592" max="3842" width="9.08984375" style="670"/>
    <col min="3843" max="3843" width="110.36328125" style="670" customWidth="1"/>
    <col min="3844" max="3844" width="43.54296875" style="670" customWidth="1"/>
    <col min="3845" max="3845" width="35.54296875" style="670" customWidth="1"/>
    <col min="3846" max="3846" width="36" style="670" customWidth="1"/>
    <col min="3847" max="3847" width="34.90625" style="670" customWidth="1"/>
    <col min="3848" max="4098" width="9.08984375" style="670"/>
    <col min="4099" max="4099" width="110.36328125" style="670" customWidth="1"/>
    <col min="4100" max="4100" width="43.54296875" style="670" customWidth="1"/>
    <col min="4101" max="4101" width="35.54296875" style="670" customWidth="1"/>
    <col min="4102" max="4102" width="36" style="670" customWidth="1"/>
    <col min="4103" max="4103" width="34.90625" style="670" customWidth="1"/>
    <col min="4104" max="4354" width="9.08984375" style="670"/>
    <col min="4355" max="4355" width="110.36328125" style="670" customWidth="1"/>
    <col min="4356" max="4356" width="43.54296875" style="670" customWidth="1"/>
    <col min="4357" max="4357" width="35.54296875" style="670" customWidth="1"/>
    <col min="4358" max="4358" width="36" style="670" customWidth="1"/>
    <col min="4359" max="4359" width="34.90625" style="670" customWidth="1"/>
    <col min="4360" max="4610" width="9.08984375" style="670"/>
    <col min="4611" max="4611" width="110.36328125" style="670" customWidth="1"/>
    <col min="4612" max="4612" width="43.54296875" style="670" customWidth="1"/>
    <col min="4613" max="4613" width="35.54296875" style="670" customWidth="1"/>
    <col min="4614" max="4614" width="36" style="670" customWidth="1"/>
    <col min="4615" max="4615" width="34.90625" style="670" customWidth="1"/>
    <col min="4616" max="4866" width="9.08984375" style="670"/>
    <col min="4867" max="4867" width="110.36328125" style="670" customWidth="1"/>
    <col min="4868" max="4868" width="43.54296875" style="670" customWidth="1"/>
    <col min="4869" max="4869" width="35.54296875" style="670" customWidth="1"/>
    <col min="4870" max="4870" width="36" style="670" customWidth="1"/>
    <col min="4871" max="4871" width="34.90625" style="670" customWidth="1"/>
    <col min="4872" max="5122" width="9.08984375" style="670"/>
    <col min="5123" max="5123" width="110.36328125" style="670" customWidth="1"/>
    <col min="5124" max="5124" width="43.54296875" style="670" customWidth="1"/>
    <col min="5125" max="5125" width="35.54296875" style="670" customWidth="1"/>
    <col min="5126" max="5126" width="36" style="670" customWidth="1"/>
    <col min="5127" max="5127" width="34.90625" style="670" customWidth="1"/>
    <col min="5128" max="5378" width="9.08984375" style="670"/>
    <col min="5379" max="5379" width="110.36328125" style="670" customWidth="1"/>
    <col min="5380" max="5380" width="43.54296875" style="670" customWidth="1"/>
    <col min="5381" max="5381" width="35.54296875" style="670" customWidth="1"/>
    <col min="5382" max="5382" width="36" style="670" customWidth="1"/>
    <col min="5383" max="5383" width="34.90625" style="670" customWidth="1"/>
    <col min="5384" max="5634" width="9.08984375" style="670"/>
    <col min="5635" max="5635" width="110.36328125" style="670" customWidth="1"/>
    <col min="5636" max="5636" width="43.54296875" style="670" customWidth="1"/>
    <col min="5637" max="5637" width="35.54296875" style="670" customWidth="1"/>
    <col min="5638" max="5638" width="36" style="670" customWidth="1"/>
    <col min="5639" max="5639" width="34.90625" style="670" customWidth="1"/>
    <col min="5640" max="5890" width="9.08984375" style="670"/>
    <col min="5891" max="5891" width="110.36328125" style="670" customWidth="1"/>
    <col min="5892" max="5892" width="43.54296875" style="670" customWidth="1"/>
    <col min="5893" max="5893" width="35.54296875" style="670" customWidth="1"/>
    <col min="5894" max="5894" width="36" style="670" customWidth="1"/>
    <col min="5895" max="5895" width="34.90625" style="670" customWidth="1"/>
    <col min="5896" max="6146" width="9.08984375" style="670"/>
    <col min="6147" max="6147" width="110.36328125" style="670" customWidth="1"/>
    <col min="6148" max="6148" width="43.54296875" style="670" customWidth="1"/>
    <col min="6149" max="6149" width="35.54296875" style="670" customWidth="1"/>
    <col min="6150" max="6150" width="36" style="670" customWidth="1"/>
    <col min="6151" max="6151" width="34.90625" style="670" customWidth="1"/>
    <col min="6152" max="6402" width="9.08984375" style="670"/>
    <col min="6403" max="6403" width="110.36328125" style="670" customWidth="1"/>
    <col min="6404" max="6404" width="43.54296875" style="670" customWidth="1"/>
    <col min="6405" max="6405" width="35.54296875" style="670" customWidth="1"/>
    <col min="6406" max="6406" width="36" style="670" customWidth="1"/>
    <col min="6407" max="6407" width="34.90625" style="670" customWidth="1"/>
    <col min="6408" max="6658" width="9.08984375" style="670"/>
    <col min="6659" max="6659" width="110.36328125" style="670" customWidth="1"/>
    <col min="6660" max="6660" width="43.54296875" style="670" customWidth="1"/>
    <col min="6661" max="6661" width="35.54296875" style="670" customWidth="1"/>
    <col min="6662" max="6662" width="36" style="670" customWidth="1"/>
    <col min="6663" max="6663" width="34.90625" style="670" customWidth="1"/>
    <col min="6664" max="6914" width="9.08984375" style="670"/>
    <col min="6915" max="6915" width="110.36328125" style="670" customWidth="1"/>
    <col min="6916" max="6916" width="43.54296875" style="670" customWidth="1"/>
    <col min="6917" max="6917" width="35.54296875" style="670" customWidth="1"/>
    <col min="6918" max="6918" width="36" style="670" customWidth="1"/>
    <col min="6919" max="6919" width="34.90625" style="670" customWidth="1"/>
    <col min="6920" max="7170" width="9.08984375" style="670"/>
    <col min="7171" max="7171" width="110.36328125" style="670" customWidth="1"/>
    <col min="7172" max="7172" width="43.54296875" style="670" customWidth="1"/>
    <col min="7173" max="7173" width="35.54296875" style="670" customWidth="1"/>
    <col min="7174" max="7174" width="36" style="670" customWidth="1"/>
    <col min="7175" max="7175" width="34.90625" style="670" customWidth="1"/>
    <col min="7176" max="7426" width="9.08984375" style="670"/>
    <col min="7427" max="7427" width="110.36328125" style="670" customWidth="1"/>
    <col min="7428" max="7428" width="43.54296875" style="670" customWidth="1"/>
    <col min="7429" max="7429" width="35.54296875" style="670" customWidth="1"/>
    <col min="7430" max="7430" width="36" style="670" customWidth="1"/>
    <col min="7431" max="7431" width="34.90625" style="670" customWidth="1"/>
    <col min="7432" max="7682" width="9.08984375" style="670"/>
    <col min="7683" max="7683" width="110.36328125" style="670" customWidth="1"/>
    <col min="7684" max="7684" width="43.54296875" style="670" customWidth="1"/>
    <col min="7685" max="7685" width="35.54296875" style="670" customWidth="1"/>
    <col min="7686" max="7686" width="36" style="670" customWidth="1"/>
    <col min="7687" max="7687" width="34.90625" style="670" customWidth="1"/>
    <col min="7688" max="7938" width="9.08984375" style="670"/>
    <col min="7939" max="7939" width="110.36328125" style="670" customWidth="1"/>
    <col min="7940" max="7940" width="43.54296875" style="670" customWidth="1"/>
    <col min="7941" max="7941" width="35.54296875" style="670" customWidth="1"/>
    <col min="7942" max="7942" width="36" style="670" customWidth="1"/>
    <col min="7943" max="7943" width="34.90625" style="670" customWidth="1"/>
    <col min="7944" max="8194" width="9.08984375" style="670"/>
    <col min="8195" max="8195" width="110.36328125" style="670" customWidth="1"/>
    <col min="8196" max="8196" width="43.54296875" style="670" customWidth="1"/>
    <col min="8197" max="8197" width="35.54296875" style="670" customWidth="1"/>
    <col min="8198" max="8198" width="36" style="670" customWidth="1"/>
    <col min="8199" max="8199" width="34.90625" style="670" customWidth="1"/>
    <col min="8200" max="8450" width="9.08984375" style="670"/>
    <col min="8451" max="8451" width="110.36328125" style="670" customWidth="1"/>
    <col min="8452" max="8452" width="43.54296875" style="670" customWidth="1"/>
    <col min="8453" max="8453" width="35.54296875" style="670" customWidth="1"/>
    <col min="8454" max="8454" width="36" style="670" customWidth="1"/>
    <col min="8455" max="8455" width="34.90625" style="670" customWidth="1"/>
    <col min="8456" max="8706" width="9.08984375" style="670"/>
    <col min="8707" max="8707" width="110.36328125" style="670" customWidth="1"/>
    <col min="8708" max="8708" width="43.54296875" style="670" customWidth="1"/>
    <col min="8709" max="8709" width="35.54296875" style="670" customWidth="1"/>
    <col min="8710" max="8710" width="36" style="670" customWidth="1"/>
    <col min="8711" max="8711" width="34.90625" style="670" customWidth="1"/>
    <col min="8712" max="8962" width="9.08984375" style="670"/>
    <col min="8963" max="8963" width="110.36328125" style="670" customWidth="1"/>
    <col min="8964" max="8964" width="43.54296875" style="670" customWidth="1"/>
    <col min="8965" max="8965" width="35.54296875" style="670" customWidth="1"/>
    <col min="8966" max="8966" width="36" style="670" customWidth="1"/>
    <col min="8967" max="8967" width="34.90625" style="670" customWidth="1"/>
    <col min="8968" max="9218" width="9.08984375" style="670"/>
    <col min="9219" max="9219" width="110.36328125" style="670" customWidth="1"/>
    <col min="9220" max="9220" width="43.54296875" style="670" customWidth="1"/>
    <col min="9221" max="9221" width="35.54296875" style="670" customWidth="1"/>
    <col min="9222" max="9222" width="36" style="670" customWidth="1"/>
    <col min="9223" max="9223" width="34.90625" style="670" customWidth="1"/>
    <col min="9224" max="9474" width="9.08984375" style="670"/>
    <col min="9475" max="9475" width="110.36328125" style="670" customWidth="1"/>
    <col min="9476" max="9476" width="43.54296875" style="670" customWidth="1"/>
    <col min="9477" max="9477" width="35.54296875" style="670" customWidth="1"/>
    <col min="9478" max="9478" width="36" style="670" customWidth="1"/>
    <col min="9479" max="9479" width="34.90625" style="670" customWidth="1"/>
    <col min="9480" max="9730" width="9.08984375" style="670"/>
    <col min="9731" max="9731" width="110.36328125" style="670" customWidth="1"/>
    <col min="9732" max="9732" width="43.54296875" style="670" customWidth="1"/>
    <col min="9733" max="9733" width="35.54296875" style="670" customWidth="1"/>
    <col min="9734" max="9734" width="36" style="670" customWidth="1"/>
    <col min="9735" max="9735" width="34.90625" style="670" customWidth="1"/>
    <col min="9736" max="9986" width="9.08984375" style="670"/>
    <col min="9987" max="9987" width="110.36328125" style="670" customWidth="1"/>
    <col min="9988" max="9988" width="43.54296875" style="670" customWidth="1"/>
    <col min="9989" max="9989" width="35.54296875" style="670" customWidth="1"/>
    <col min="9990" max="9990" width="36" style="670" customWidth="1"/>
    <col min="9991" max="9991" width="34.90625" style="670" customWidth="1"/>
    <col min="9992" max="10242" width="9.08984375" style="670"/>
    <col min="10243" max="10243" width="110.36328125" style="670" customWidth="1"/>
    <col min="10244" max="10244" width="43.54296875" style="670" customWidth="1"/>
    <col min="10245" max="10245" width="35.54296875" style="670" customWidth="1"/>
    <col min="10246" max="10246" width="36" style="670" customWidth="1"/>
    <col min="10247" max="10247" width="34.90625" style="670" customWidth="1"/>
    <col min="10248" max="10498" width="9.08984375" style="670"/>
    <col min="10499" max="10499" width="110.36328125" style="670" customWidth="1"/>
    <col min="10500" max="10500" width="43.54296875" style="670" customWidth="1"/>
    <col min="10501" max="10501" width="35.54296875" style="670" customWidth="1"/>
    <col min="10502" max="10502" width="36" style="670" customWidth="1"/>
    <col min="10503" max="10503" width="34.90625" style="670" customWidth="1"/>
    <col min="10504" max="10754" width="9.08984375" style="670"/>
    <col min="10755" max="10755" width="110.36328125" style="670" customWidth="1"/>
    <col min="10756" max="10756" width="43.54296875" style="670" customWidth="1"/>
    <col min="10757" max="10757" width="35.54296875" style="670" customWidth="1"/>
    <col min="10758" max="10758" width="36" style="670" customWidth="1"/>
    <col min="10759" max="10759" width="34.90625" style="670" customWidth="1"/>
    <col min="10760" max="11010" width="9.08984375" style="670"/>
    <col min="11011" max="11011" width="110.36328125" style="670" customWidth="1"/>
    <col min="11012" max="11012" width="43.54296875" style="670" customWidth="1"/>
    <col min="11013" max="11013" width="35.54296875" style="670" customWidth="1"/>
    <col min="11014" max="11014" width="36" style="670" customWidth="1"/>
    <col min="11015" max="11015" width="34.90625" style="670" customWidth="1"/>
    <col min="11016" max="11266" width="9.08984375" style="670"/>
    <col min="11267" max="11267" width="110.36328125" style="670" customWidth="1"/>
    <col min="11268" max="11268" width="43.54296875" style="670" customWidth="1"/>
    <col min="11269" max="11269" width="35.54296875" style="670" customWidth="1"/>
    <col min="11270" max="11270" width="36" style="670" customWidth="1"/>
    <col min="11271" max="11271" width="34.90625" style="670" customWidth="1"/>
    <col min="11272" max="11522" width="9.08984375" style="670"/>
    <col min="11523" max="11523" width="110.36328125" style="670" customWidth="1"/>
    <col min="11524" max="11524" width="43.54296875" style="670" customWidth="1"/>
    <col min="11525" max="11525" width="35.54296875" style="670" customWidth="1"/>
    <col min="11526" max="11526" width="36" style="670" customWidth="1"/>
    <col min="11527" max="11527" width="34.90625" style="670" customWidth="1"/>
    <col min="11528" max="11778" width="9.08984375" style="670"/>
    <col min="11779" max="11779" width="110.36328125" style="670" customWidth="1"/>
    <col min="11780" max="11780" width="43.54296875" style="670" customWidth="1"/>
    <col min="11781" max="11781" width="35.54296875" style="670" customWidth="1"/>
    <col min="11782" max="11782" width="36" style="670" customWidth="1"/>
    <col min="11783" max="11783" width="34.90625" style="670" customWidth="1"/>
    <col min="11784" max="12034" width="9.08984375" style="670"/>
    <col min="12035" max="12035" width="110.36328125" style="670" customWidth="1"/>
    <col min="12036" max="12036" width="43.54296875" style="670" customWidth="1"/>
    <col min="12037" max="12037" width="35.54296875" style="670" customWidth="1"/>
    <col min="12038" max="12038" width="36" style="670" customWidth="1"/>
    <col min="12039" max="12039" width="34.90625" style="670" customWidth="1"/>
    <col min="12040" max="12290" width="9.08984375" style="670"/>
    <col min="12291" max="12291" width="110.36328125" style="670" customWidth="1"/>
    <col min="12292" max="12292" width="43.54296875" style="670" customWidth="1"/>
    <col min="12293" max="12293" width="35.54296875" style="670" customWidth="1"/>
    <col min="12294" max="12294" width="36" style="670" customWidth="1"/>
    <col min="12295" max="12295" width="34.90625" style="670" customWidth="1"/>
    <col min="12296" max="12546" width="9.08984375" style="670"/>
    <col min="12547" max="12547" width="110.36328125" style="670" customWidth="1"/>
    <col min="12548" max="12548" width="43.54296875" style="670" customWidth="1"/>
    <col min="12549" max="12549" width="35.54296875" style="670" customWidth="1"/>
    <col min="12550" max="12550" width="36" style="670" customWidth="1"/>
    <col min="12551" max="12551" width="34.90625" style="670" customWidth="1"/>
    <col min="12552" max="12802" width="9.08984375" style="670"/>
    <col min="12803" max="12803" width="110.36328125" style="670" customWidth="1"/>
    <col min="12804" max="12804" width="43.54296875" style="670" customWidth="1"/>
    <col min="12805" max="12805" width="35.54296875" style="670" customWidth="1"/>
    <col min="12806" max="12806" width="36" style="670" customWidth="1"/>
    <col min="12807" max="12807" width="34.90625" style="670" customWidth="1"/>
    <col min="12808" max="13058" width="9.08984375" style="670"/>
    <col min="13059" max="13059" width="110.36328125" style="670" customWidth="1"/>
    <col min="13060" max="13060" width="43.54296875" style="670" customWidth="1"/>
    <col min="13061" max="13061" width="35.54296875" style="670" customWidth="1"/>
    <col min="13062" max="13062" width="36" style="670" customWidth="1"/>
    <col min="13063" max="13063" width="34.90625" style="670" customWidth="1"/>
    <col min="13064" max="13314" width="9.08984375" style="670"/>
    <col min="13315" max="13315" width="110.36328125" style="670" customWidth="1"/>
    <col min="13316" max="13316" width="43.54296875" style="670" customWidth="1"/>
    <col min="13317" max="13317" width="35.54296875" style="670" customWidth="1"/>
    <col min="13318" max="13318" width="36" style="670" customWidth="1"/>
    <col min="13319" max="13319" width="34.90625" style="670" customWidth="1"/>
    <col min="13320" max="13570" width="9.08984375" style="670"/>
    <col min="13571" max="13571" width="110.36328125" style="670" customWidth="1"/>
    <col min="13572" max="13572" width="43.54296875" style="670" customWidth="1"/>
    <col min="13573" max="13573" width="35.54296875" style="670" customWidth="1"/>
    <col min="13574" max="13574" width="36" style="670" customWidth="1"/>
    <col min="13575" max="13575" width="34.90625" style="670" customWidth="1"/>
    <col min="13576" max="13826" width="9.08984375" style="670"/>
    <col min="13827" max="13827" width="110.36328125" style="670" customWidth="1"/>
    <col min="13828" max="13828" width="43.54296875" style="670" customWidth="1"/>
    <col min="13829" max="13829" width="35.54296875" style="670" customWidth="1"/>
    <col min="13830" max="13830" width="36" style="670" customWidth="1"/>
    <col min="13831" max="13831" width="34.90625" style="670" customWidth="1"/>
    <col min="13832" max="14082" width="9.08984375" style="670"/>
    <col min="14083" max="14083" width="110.36328125" style="670" customWidth="1"/>
    <col min="14084" max="14084" width="43.54296875" style="670" customWidth="1"/>
    <col min="14085" max="14085" width="35.54296875" style="670" customWidth="1"/>
    <col min="14086" max="14086" width="36" style="670" customWidth="1"/>
    <col min="14087" max="14087" width="34.90625" style="670" customWidth="1"/>
    <col min="14088" max="14338" width="9.08984375" style="670"/>
    <col min="14339" max="14339" width="110.36328125" style="670" customWidth="1"/>
    <col min="14340" max="14340" width="43.54296875" style="670" customWidth="1"/>
    <col min="14341" max="14341" width="35.54296875" style="670" customWidth="1"/>
    <col min="14342" max="14342" width="36" style="670" customWidth="1"/>
    <col min="14343" max="14343" width="34.90625" style="670" customWidth="1"/>
    <col min="14344" max="14594" width="9.08984375" style="670"/>
    <col min="14595" max="14595" width="110.36328125" style="670" customWidth="1"/>
    <col min="14596" max="14596" width="43.54296875" style="670" customWidth="1"/>
    <col min="14597" max="14597" width="35.54296875" style="670" customWidth="1"/>
    <col min="14598" max="14598" width="36" style="670" customWidth="1"/>
    <col min="14599" max="14599" width="34.90625" style="670" customWidth="1"/>
    <col min="14600" max="14850" width="9.08984375" style="670"/>
    <col min="14851" max="14851" width="110.36328125" style="670" customWidth="1"/>
    <col min="14852" max="14852" width="43.54296875" style="670" customWidth="1"/>
    <col min="14853" max="14853" width="35.54296875" style="670" customWidth="1"/>
    <col min="14854" max="14854" width="36" style="670" customWidth="1"/>
    <col min="14855" max="14855" width="34.90625" style="670" customWidth="1"/>
    <col min="14856" max="15106" width="9.08984375" style="670"/>
    <col min="15107" max="15107" width="110.36328125" style="670" customWidth="1"/>
    <col min="15108" max="15108" width="43.54296875" style="670" customWidth="1"/>
    <col min="15109" max="15109" width="35.54296875" style="670" customWidth="1"/>
    <col min="15110" max="15110" width="36" style="670" customWidth="1"/>
    <col min="15111" max="15111" width="34.90625" style="670" customWidth="1"/>
    <col min="15112" max="15362" width="9.08984375" style="670"/>
    <col min="15363" max="15363" width="110.36328125" style="670" customWidth="1"/>
    <col min="15364" max="15364" width="43.54296875" style="670" customWidth="1"/>
    <col min="15365" max="15365" width="35.54296875" style="670" customWidth="1"/>
    <col min="15366" max="15366" width="36" style="670" customWidth="1"/>
    <col min="15367" max="15367" width="34.90625" style="670" customWidth="1"/>
    <col min="15368" max="15618" width="9.08984375" style="670"/>
    <col min="15619" max="15619" width="110.36328125" style="670" customWidth="1"/>
    <col min="15620" max="15620" width="43.54296875" style="670" customWidth="1"/>
    <col min="15621" max="15621" width="35.54296875" style="670" customWidth="1"/>
    <col min="15622" max="15622" width="36" style="670" customWidth="1"/>
    <col min="15623" max="15623" width="34.90625" style="670" customWidth="1"/>
    <col min="15624" max="15874" width="9.08984375" style="670"/>
    <col min="15875" max="15875" width="110.36328125" style="670" customWidth="1"/>
    <col min="15876" max="15876" width="43.54296875" style="670" customWidth="1"/>
    <col min="15877" max="15877" width="35.54296875" style="670" customWidth="1"/>
    <col min="15878" max="15878" width="36" style="670" customWidth="1"/>
    <col min="15879" max="15879" width="34.90625" style="670" customWidth="1"/>
    <col min="15880" max="16130" width="9.08984375" style="670"/>
    <col min="16131" max="16131" width="110.36328125" style="670" customWidth="1"/>
    <col min="16132" max="16132" width="43.54296875" style="670" customWidth="1"/>
    <col min="16133" max="16133" width="35.54296875" style="670" customWidth="1"/>
    <col min="16134" max="16134" width="36" style="670" customWidth="1"/>
    <col min="16135" max="16135" width="34.90625" style="670" customWidth="1"/>
    <col min="16136" max="16384" width="9.08984375" style="670"/>
  </cols>
  <sheetData>
    <row r="2" spans="2:7" x14ac:dyDescent="0.3">
      <c r="B2" s="22"/>
      <c r="C2" s="652" t="str">
        <f>Index!B2</f>
        <v xml:space="preserve">      Maharashtra State Power Generation Company Ltd.</v>
      </c>
      <c r="D2" s="22"/>
      <c r="E2" s="22"/>
      <c r="F2" s="22"/>
      <c r="G2" s="22"/>
    </row>
    <row r="3" spans="2:7" x14ac:dyDescent="0.3">
      <c r="B3" s="693"/>
      <c r="C3" s="669" t="s">
        <v>974</v>
      </c>
      <c r="D3" s="693"/>
      <c r="E3" s="693"/>
      <c r="F3" s="693"/>
      <c r="G3" s="693"/>
    </row>
    <row r="4" spans="2:7" x14ac:dyDescent="0.3">
      <c r="B4" s="693"/>
      <c r="C4" s="669" t="s">
        <v>982</v>
      </c>
      <c r="D4" s="693"/>
      <c r="E4" s="693"/>
      <c r="F4" s="693"/>
      <c r="G4" s="693"/>
    </row>
    <row r="5" spans="2:7" x14ac:dyDescent="0.3">
      <c r="B5" s="22"/>
      <c r="C5" s="669"/>
      <c r="D5" s="22"/>
      <c r="E5" s="22"/>
      <c r="F5" s="22"/>
      <c r="G5" s="21" t="s">
        <v>10</v>
      </c>
    </row>
    <row r="6" spans="2:7" s="697" customFormat="1" ht="61.5" customHeight="1" x14ac:dyDescent="0.25">
      <c r="B6" s="694" t="s">
        <v>37</v>
      </c>
      <c r="C6" s="695" t="s">
        <v>983</v>
      </c>
      <c r="D6" s="695" t="s">
        <v>984</v>
      </c>
      <c r="E6" s="695" t="s">
        <v>985</v>
      </c>
      <c r="F6" s="696" t="s">
        <v>986</v>
      </c>
      <c r="G6" s="695" t="s">
        <v>987</v>
      </c>
    </row>
    <row r="7" spans="2:7" x14ac:dyDescent="0.3">
      <c r="B7" s="698" t="s">
        <v>988</v>
      </c>
      <c r="C7" s="1566" t="s">
        <v>980</v>
      </c>
      <c r="D7" s="1567"/>
      <c r="E7" s="1567"/>
      <c r="F7" s="1567"/>
      <c r="G7" s="1568"/>
    </row>
    <row r="8" spans="2:7" x14ac:dyDescent="0.3">
      <c r="B8" s="699" t="s">
        <v>989</v>
      </c>
      <c r="C8" s="1569"/>
      <c r="D8" s="1570"/>
      <c r="E8" s="1570"/>
      <c r="F8" s="1570"/>
      <c r="G8" s="1571"/>
    </row>
    <row r="9" spans="2:7" x14ac:dyDescent="0.3">
      <c r="B9" s="699" t="s">
        <v>990</v>
      </c>
      <c r="C9" s="1569"/>
      <c r="D9" s="1570"/>
      <c r="E9" s="1570"/>
      <c r="F9" s="1570"/>
      <c r="G9" s="1571"/>
    </row>
    <row r="10" spans="2:7" x14ac:dyDescent="0.3">
      <c r="B10" s="699" t="s">
        <v>986</v>
      </c>
      <c r="C10" s="1569"/>
      <c r="D10" s="1570"/>
      <c r="E10" s="1570"/>
      <c r="F10" s="1570"/>
      <c r="G10" s="1571"/>
    </row>
    <row r="11" spans="2:7" x14ac:dyDescent="0.3">
      <c r="B11" s="698" t="s">
        <v>991</v>
      </c>
      <c r="C11" s="1569"/>
      <c r="D11" s="1570"/>
      <c r="E11" s="1570"/>
      <c r="F11" s="1570"/>
      <c r="G11" s="1571"/>
    </row>
    <row r="12" spans="2:7" x14ac:dyDescent="0.3">
      <c r="B12" s="699"/>
      <c r="C12" s="1569"/>
      <c r="D12" s="1570"/>
      <c r="E12" s="1570"/>
      <c r="F12" s="1570"/>
      <c r="G12" s="1571"/>
    </row>
    <row r="13" spans="2:7" x14ac:dyDescent="0.3">
      <c r="B13" s="698" t="s">
        <v>992</v>
      </c>
      <c r="C13" s="1569"/>
      <c r="D13" s="1570"/>
      <c r="E13" s="1570"/>
      <c r="F13" s="1570"/>
      <c r="G13" s="1571"/>
    </row>
    <row r="14" spans="2:7" x14ac:dyDescent="0.3">
      <c r="B14" s="699" t="s">
        <v>989</v>
      </c>
      <c r="C14" s="1569"/>
      <c r="D14" s="1570"/>
      <c r="E14" s="1570"/>
      <c r="F14" s="1570"/>
      <c r="G14" s="1571"/>
    </row>
    <row r="15" spans="2:7" x14ac:dyDescent="0.3">
      <c r="B15" s="699" t="s">
        <v>990</v>
      </c>
      <c r="C15" s="1569"/>
      <c r="D15" s="1570"/>
      <c r="E15" s="1570"/>
      <c r="F15" s="1570"/>
      <c r="G15" s="1571"/>
    </row>
    <row r="16" spans="2:7" x14ac:dyDescent="0.3">
      <c r="B16" s="699" t="s">
        <v>986</v>
      </c>
      <c r="C16" s="1569"/>
      <c r="D16" s="1570"/>
      <c r="E16" s="1570"/>
      <c r="F16" s="1570"/>
      <c r="G16" s="1571"/>
    </row>
    <row r="17" spans="2:7" x14ac:dyDescent="0.3">
      <c r="B17" s="698" t="s">
        <v>993</v>
      </c>
      <c r="C17" s="1569"/>
      <c r="D17" s="1570"/>
      <c r="E17" s="1570"/>
      <c r="F17" s="1570"/>
      <c r="G17" s="1571"/>
    </row>
    <row r="18" spans="2:7" x14ac:dyDescent="0.3">
      <c r="B18" s="699"/>
      <c r="C18" s="1569"/>
      <c r="D18" s="1570"/>
      <c r="E18" s="1570"/>
      <c r="F18" s="1570"/>
      <c r="G18" s="1571"/>
    </row>
    <row r="19" spans="2:7" x14ac:dyDescent="0.3">
      <c r="B19" s="698" t="s">
        <v>994</v>
      </c>
      <c r="C19" s="1572"/>
      <c r="D19" s="1573"/>
      <c r="E19" s="1573"/>
      <c r="F19" s="1573"/>
      <c r="G19" s="1574"/>
    </row>
    <row r="21" spans="2:7" x14ac:dyDescent="0.3">
      <c r="B21" s="670" t="s">
        <v>995</v>
      </c>
    </row>
    <row r="29" spans="2:7" ht="29.4" customHeight="1" x14ac:dyDescent="0.3">
      <c r="C29" s="692"/>
    </row>
  </sheetData>
  <mergeCells count="1">
    <mergeCell ref="C7:G19"/>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V155"/>
  <sheetViews>
    <sheetView topLeftCell="F1" workbookViewId="0">
      <selection activeCell="L2" sqref="L2"/>
    </sheetView>
  </sheetViews>
  <sheetFormatPr defaultColWidth="9.08984375" defaultRowHeight="14" x14ac:dyDescent="0.3"/>
  <cols>
    <col min="1" max="1" width="14.54296875" style="703" customWidth="1"/>
    <col min="2" max="2" width="14.453125" style="700" customWidth="1"/>
    <col min="3" max="3" width="58.08984375" style="708" customWidth="1"/>
    <col min="4" max="17" width="15.36328125" style="703" customWidth="1"/>
    <col min="18" max="18" width="16.08984375" style="703" customWidth="1"/>
    <col min="19" max="19" width="15.36328125" style="703" customWidth="1"/>
    <col min="20" max="20" width="15.36328125" style="704" customWidth="1"/>
    <col min="21" max="21" width="15.36328125" style="705" customWidth="1"/>
    <col min="22" max="22" width="19.453125" style="703" customWidth="1"/>
    <col min="23" max="259" width="9.08984375" style="703"/>
    <col min="260" max="260" width="14.54296875" style="703" customWidth="1"/>
    <col min="261" max="261" width="14.453125" style="703" customWidth="1"/>
    <col min="262" max="262" width="58.08984375" style="703" customWidth="1"/>
    <col min="263" max="263" width="30.453125" style="703" customWidth="1"/>
    <col min="264" max="264" width="27.36328125" style="703" customWidth="1"/>
    <col min="265" max="265" width="30.90625" style="703" customWidth="1"/>
    <col min="266" max="266" width="24.90625" style="703" customWidth="1"/>
    <col min="267" max="267" width="27.36328125" style="703" customWidth="1"/>
    <col min="268" max="268" width="32" style="703" customWidth="1"/>
    <col min="269" max="269" width="25.54296875" style="703" customWidth="1"/>
    <col min="270" max="270" width="27.36328125" style="703" customWidth="1"/>
    <col min="271" max="271" width="31.453125" style="703" customWidth="1"/>
    <col min="272" max="272" width="30.54296875" style="703" customWidth="1"/>
    <col min="273" max="273" width="27.36328125" style="703" customWidth="1"/>
    <col min="274" max="274" width="32.54296875" style="703" customWidth="1"/>
    <col min="275" max="275" width="30.453125" style="703" customWidth="1"/>
    <col min="276" max="276" width="24.36328125" style="703" customWidth="1"/>
    <col min="277" max="277" width="28" style="703" customWidth="1"/>
    <col min="278" max="278" width="19.453125" style="703" customWidth="1"/>
    <col min="279" max="515" width="9.08984375" style="703"/>
    <col min="516" max="516" width="14.54296875" style="703" customWidth="1"/>
    <col min="517" max="517" width="14.453125" style="703" customWidth="1"/>
    <col min="518" max="518" width="58.08984375" style="703" customWidth="1"/>
    <col min="519" max="519" width="30.453125" style="703" customWidth="1"/>
    <col min="520" max="520" width="27.36328125" style="703" customWidth="1"/>
    <col min="521" max="521" width="30.90625" style="703" customWidth="1"/>
    <col min="522" max="522" width="24.90625" style="703" customWidth="1"/>
    <col min="523" max="523" width="27.36328125" style="703" customWidth="1"/>
    <col min="524" max="524" width="32" style="703" customWidth="1"/>
    <col min="525" max="525" width="25.54296875" style="703" customWidth="1"/>
    <col min="526" max="526" width="27.36328125" style="703" customWidth="1"/>
    <col min="527" max="527" width="31.453125" style="703" customWidth="1"/>
    <col min="528" max="528" width="30.54296875" style="703" customWidth="1"/>
    <col min="529" max="529" width="27.36328125" style="703" customWidth="1"/>
    <col min="530" max="530" width="32.54296875" style="703" customWidth="1"/>
    <col min="531" max="531" width="30.453125" style="703" customWidth="1"/>
    <col min="532" max="532" width="24.36328125" style="703" customWidth="1"/>
    <col min="533" max="533" width="28" style="703" customWidth="1"/>
    <col min="534" max="534" width="19.453125" style="703" customWidth="1"/>
    <col min="535" max="771" width="9.08984375" style="703"/>
    <col min="772" max="772" width="14.54296875" style="703" customWidth="1"/>
    <col min="773" max="773" width="14.453125" style="703" customWidth="1"/>
    <col min="774" max="774" width="58.08984375" style="703" customWidth="1"/>
    <col min="775" max="775" width="30.453125" style="703" customWidth="1"/>
    <col min="776" max="776" width="27.36328125" style="703" customWidth="1"/>
    <col min="777" max="777" width="30.90625" style="703" customWidth="1"/>
    <col min="778" max="778" width="24.90625" style="703" customWidth="1"/>
    <col min="779" max="779" width="27.36328125" style="703" customWidth="1"/>
    <col min="780" max="780" width="32" style="703" customWidth="1"/>
    <col min="781" max="781" width="25.54296875" style="703" customWidth="1"/>
    <col min="782" max="782" width="27.36328125" style="703" customWidth="1"/>
    <col min="783" max="783" width="31.453125" style="703" customWidth="1"/>
    <col min="784" max="784" width="30.54296875" style="703" customWidth="1"/>
    <col min="785" max="785" width="27.36328125" style="703" customWidth="1"/>
    <col min="786" max="786" width="32.54296875" style="703" customWidth="1"/>
    <col min="787" max="787" width="30.453125" style="703" customWidth="1"/>
    <col min="788" max="788" width="24.36328125" style="703" customWidth="1"/>
    <col min="789" max="789" width="28" style="703" customWidth="1"/>
    <col min="790" max="790" width="19.453125" style="703" customWidth="1"/>
    <col min="791" max="1027" width="9.08984375" style="703"/>
    <col min="1028" max="1028" width="14.54296875" style="703" customWidth="1"/>
    <col min="1029" max="1029" width="14.453125" style="703" customWidth="1"/>
    <col min="1030" max="1030" width="58.08984375" style="703" customWidth="1"/>
    <col min="1031" max="1031" width="30.453125" style="703" customWidth="1"/>
    <col min="1032" max="1032" width="27.36328125" style="703" customWidth="1"/>
    <col min="1033" max="1033" width="30.90625" style="703" customWidth="1"/>
    <col min="1034" max="1034" width="24.90625" style="703" customWidth="1"/>
    <col min="1035" max="1035" width="27.36328125" style="703" customWidth="1"/>
    <col min="1036" max="1036" width="32" style="703" customWidth="1"/>
    <col min="1037" max="1037" width="25.54296875" style="703" customWidth="1"/>
    <col min="1038" max="1038" width="27.36328125" style="703" customWidth="1"/>
    <col min="1039" max="1039" width="31.453125" style="703" customWidth="1"/>
    <col min="1040" max="1040" width="30.54296875" style="703" customWidth="1"/>
    <col min="1041" max="1041" width="27.36328125" style="703" customWidth="1"/>
    <col min="1042" max="1042" width="32.54296875" style="703" customWidth="1"/>
    <col min="1043" max="1043" width="30.453125" style="703" customWidth="1"/>
    <col min="1044" max="1044" width="24.36328125" style="703" customWidth="1"/>
    <col min="1045" max="1045" width="28" style="703" customWidth="1"/>
    <col min="1046" max="1046" width="19.453125" style="703" customWidth="1"/>
    <col min="1047" max="1283" width="9.08984375" style="703"/>
    <col min="1284" max="1284" width="14.54296875" style="703" customWidth="1"/>
    <col min="1285" max="1285" width="14.453125" style="703" customWidth="1"/>
    <col min="1286" max="1286" width="58.08984375" style="703" customWidth="1"/>
    <col min="1287" max="1287" width="30.453125" style="703" customWidth="1"/>
    <col min="1288" max="1288" width="27.36328125" style="703" customWidth="1"/>
    <col min="1289" max="1289" width="30.90625" style="703" customWidth="1"/>
    <col min="1290" max="1290" width="24.90625" style="703" customWidth="1"/>
    <col min="1291" max="1291" width="27.36328125" style="703" customWidth="1"/>
    <col min="1292" max="1292" width="32" style="703" customWidth="1"/>
    <col min="1293" max="1293" width="25.54296875" style="703" customWidth="1"/>
    <col min="1294" max="1294" width="27.36328125" style="703" customWidth="1"/>
    <col min="1295" max="1295" width="31.453125" style="703" customWidth="1"/>
    <col min="1296" max="1296" width="30.54296875" style="703" customWidth="1"/>
    <col min="1297" max="1297" width="27.36328125" style="703" customWidth="1"/>
    <col min="1298" max="1298" width="32.54296875" style="703" customWidth="1"/>
    <col min="1299" max="1299" width="30.453125" style="703" customWidth="1"/>
    <col min="1300" max="1300" width="24.36328125" style="703" customWidth="1"/>
    <col min="1301" max="1301" width="28" style="703" customWidth="1"/>
    <col min="1302" max="1302" width="19.453125" style="703" customWidth="1"/>
    <col min="1303" max="1539" width="9.08984375" style="703"/>
    <col min="1540" max="1540" width="14.54296875" style="703" customWidth="1"/>
    <col min="1541" max="1541" width="14.453125" style="703" customWidth="1"/>
    <col min="1542" max="1542" width="58.08984375" style="703" customWidth="1"/>
    <col min="1543" max="1543" width="30.453125" style="703" customWidth="1"/>
    <col min="1544" max="1544" width="27.36328125" style="703" customWidth="1"/>
    <col min="1545" max="1545" width="30.90625" style="703" customWidth="1"/>
    <col min="1546" max="1546" width="24.90625" style="703" customWidth="1"/>
    <col min="1547" max="1547" width="27.36328125" style="703" customWidth="1"/>
    <col min="1548" max="1548" width="32" style="703" customWidth="1"/>
    <col min="1549" max="1549" width="25.54296875" style="703" customWidth="1"/>
    <col min="1550" max="1550" width="27.36328125" style="703" customWidth="1"/>
    <col min="1551" max="1551" width="31.453125" style="703" customWidth="1"/>
    <col min="1552" max="1552" width="30.54296875" style="703" customWidth="1"/>
    <col min="1553" max="1553" width="27.36328125" style="703" customWidth="1"/>
    <col min="1554" max="1554" width="32.54296875" style="703" customWidth="1"/>
    <col min="1555" max="1555" width="30.453125" style="703" customWidth="1"/>
    <col min="1556" max="1556" width="24.36328125" style="703" customWidth="1"/>
    <col min="1557" max="1557" width="28" style="703" customWidth="1"/>
    <col min="1558" max="1558" width="19.453125" style="703" customWidth="1"/>
    <col min="1559" max="1795" width="9.08984375" style="703"/>
    <col min="1796" max="1796" width="14.54296875" style="703" customWidth="1"/>
    <col min="1797" max="1797" width="14.453125" style="703" customWidth="1"/>
    <col min="1798" max="1798" width="58.08984375" style="703" customWidth="1"/>
    <col min="1799" max="1799" width="30.453125" style="703" customWidth="1"/>
    <col min="1800" max="1800" width="27.36328125" style="703" customWidth="1"/>
    <col min="1801" max="1801" width="30.90625" style="703" customWidth="1"/>
    <col min="1802" max="1802" width="24.90625" style="703" customWidth="1"/>
    <col min="1803" max="1803" width="27.36328125" style="703" customWidth="1"/>
    <col min="1804" max="1804" width="32" style="703" customWidth="1"/>
    <col min="1805" max="1805" width="25.54296875" style="703" customWidth="1"/>
    <col min="1806" max="1806" width="27.36328125" style="703" customWidth="1"/>
    <col min="1807" max="1807" width="31.453125" style="703" customWidth="1"/>
    <col min="1808" max="1808" width="30.54296875" style="703" customWidth="1"/>
    <col min="1809" max="1809" width="27.36328125" style="703" customWidth="1"/>
    <col min="1810" max="1810" width="32.54296875" style="703" customWidth="1"/>
    <col min="1811" max="1811" width="30.453125" style="703" customWidth="1"/>
    <col min="1812" max="1812" width="24.36328125" style="703" customWidth="1"/>
    <col min="1813" max="1813" width="28" style="703" customWidth="1"/>
    <col min="1814" max="1814" width="19.453125" style="703" customWidth="1"/>
    <col min="1815" max="2051" width="9.08984375" style="703"/>
    <col min="2052" max="2052" width="14.54296875" style="703" customWidth="1"/>
    <col min="2053" max="2053" width="14.453125" style="703" customWidth="1"/>
    <col min="2054" max="2054" width="58.08984375" style="703" customWidth="1"/>
    <col min="2055" max="2055" width="30.453125" style="703" customWidth="1"/>
    <col min="2056" max="2056" width="27.36328125" style="703" customWidth="1"/>
    <col min="2057" max="2057" width="30.90625" style="703" customWidth="1"/>
    <col min="2058" max="2058" width="24.90625" style="703" customWidth="1"/>
    <col min="2059" max="2059" width="27.36328125" style="703" customWidth="1"/>
    <col min="2060" max="2060" width="32" style="703" customWidth="1"/>
    <col min="2061" max="2061" width="25.54296875" style="703" customWidth="1"/>
    <col min="2062" max="2062" width="27.36328125" style="703" customWidth="1"/>
    <col min="2063" max="2063" width="31.453125" style="703" customWidth="1"/>
    <col min="2064" max="2064" width="30.54296875" style="703" customWidth="1"/>
    <col min="2065" max="2065" width="27.36328125" style="703" customWidth="1"/>
    <col min="2066" max="2066" width="32.54296875" style="703" customWidth="1"/>
    <col min="2067" max="2067" width="30.453125" style="703" customWidth="1"/>
    <col min="2068" max="2068" width="24.36328125" style="703" customWidth="1"/>
    <col min="2069" max="2069" width="28" style="703" customWidth="1"/>
    <col min="2070" max="2070" width="19.453125" style="703" customWidth="1"/>
    <col min="2071" max="2307" width="9.08984375" style="703"/>
    <col min="2308" max="2308" width="14.54296875" style="703" customWidth="1"/>
    <col min="2309" max="2309" width="14.453125" style="703" customWidth="1"/>
    <col min="2310" max="2310" width="58.08984375" style="703" customWidth="1"/>
    <col min="2311" max="2311" width="30.453125" style="703" customWidth="1"/>
    <col min="2312" max="2312" width="27.36328125" style="703" customWidth="1"/>
    <col min="2313" max="2313" width="30.90625" style="703" customWidth="1"/>
    <col min="2314" max="2314" width="24.90625" style="703" customWidth="1"/>
    <col min="2315" max="2315" width="27.36328125" style="703" customWidth="1"/>
    <col min="2316" max="2316" width="32" style="703" customWidth="1"/>
    <col min="2317" max="2317" width="25.54296875" style="703" customWidth="1"/>
    <col min="2318" max="2318" width="27.36328125" style="703" customWidth="1"/>
    <col min="2319" max="2319" width="31.453125" style="703" customWidth="1"/>
    <col min="2320" max="2320" width="30.54296875" style="703" customWidth="1"/>
    <col min="2321" max="2321" width="27.36328125" style="703" customWidth="1"/>
    <col min="2322" max="2322" width="32.54296875" style="703" customWidth="1"/>
    <col min="2323" max="2323" width="30.453125" style="703" customWidth="1"/>
    <col min="2324" max="2324" width="24.36328125" style="703" customWidth="1"/>
    <col min="2325" max="2325" width="28" style="703" customWidth="1"/>
    <col min="2326" max="2326" width="19.453125" style="703" customWidth="1"/>
    <col min="2327" max="2563" width="9.08984375" style="703"/>
    <col min="2564" max="2564" width="14.54296875" style="703" customWidth="1"/>
    <col min="2565" max="2565" width="14.453125" style="703" customWidth="1"/>
    <col min="2566" max="2566" width="58.08984375" style="703" customWidth="1"/>
    <col min="2567" max="2567" width="30.453125" style="703" customWidth="1"/>
    <col min="2568" max="2568" width="27.36328125" style="703" customWidth="1"/>
    <col min="2569" max="2569" width="30.90625" style="703" customWidth="1"/>
    <col min="2570" max="2570" width="24.90625" style="703" customWidth="1"/>
    <col min="2571" max="2571" width="27.36328125" style="703" customWidth="1"/>
    <col min="2572" max="2572" width="32" style="703" customWidth="1"/>
    <col min="2573" max="2573" width="25.54296875" style="703" customWidth="1"/>
    <col min="2574" max="2574" width="27.36328125" style="703" customWidth="1"/>
    <col min="2575" max="2575" width="31.453125" style="703" customWidth="1"/>
    <col min="2576" max="2576" width="30.54296875" style="703" customWidth="1"/>
    <col min="2577" max="2577" width="27.36328125" style="703" customWidth="1"/>
    <col min="2578" max="2578" width="32.54296875" style="703" customWidth="1"/>
    <col min="2579" max="2579" width="30.453125" style="703" customWidth="1"/>
    <col min="2580" max="2580" width="24.36328125" style="703" customWidth="1"/>
    <col min="2581" max="2581" width="28" style="703" customWidth="1"/>
    <col min="2582" max="2582" width="19.453125" style="703" customWidth="1"/>
    <col min="2583" max="2819" width="9.08984375" style="703"/>
    <col min="2820" max="2820" width="14.54296875" style="703" customWidth="1"/>
    <col min="2821" max="2821" width="14.453125" style="703" customWidth="1"/>
    <col min="2822" max="2822" width="58.08984375" style="703" customWidth="1"/>
    <col min="2823" max="2823" width="30.453125" style="703" customWidth="1"/>
    <col min="2824" max="2824" width="27.36328125" style="703" customWidth="1"/>
    <col min="2825" max="2825" width="30.90625" style="703" customWidth="1"/>
    <col min="2826" max="2826" width="24.90625" style="703" customWidth="1"/>
    <col min="2827" max="2827" width="27.36328125" style="703" customWidth="1"/>
    <col min="2828" max="2828" width="32" style="703" customWidth="1"/>
    <col min="2829" max="2829" width="25.54296875" style="703" customWidth="1"/>
    <col min="2830" max="2830" width="27.36328125" style="703" customWidth="1"/>
    <col min="2831" max="2831" width="31.453125" style="703" customWidth="1"/>
    <col min="2832" max="2832" width="30.54296875" style="703" customWidth="1"/>
    <col min="2833" max="2833" width="27.36328125" style="703" customWidth="1"/>
    <col min="2834" max="2834" width="32.54296875" style="703" customWidth="1"/>
    <col min="2835" max="2835" width="30.453125" style="703" customWidth="1"/>
    <col min="2836" max="2836" width="24.36328125" style="703" customWidth="1"/>
    <col min="2837" max="2837" width="28" style="703" customWidth="1"/>
    <col min="2838" max="2838" width="19.453125" style="703" customWidth="1"/>
    <col min="2839" max="3075" width="9.08984375" style="703"/>
    <col min="3076" max="3076" width="14.54296875" style="703" customWidth="1"/>
    <col min="3077" max="3077" width="14.453125" style="703" customWidth="1"/>
    <col min="3078" max="3078" width="58.08984375" style="703" customWidth="1"/>
    <col min="3079" max="3079" width="30.453125" style="703" customWidth="1"/>
    <col min="3080" max="3080" width="27.36328125" style="703" customWidth="1"/>
    <col min="3081" max="3081" width="30.90625" style="703" customWidth="1"/>
    <col min="3082" max="3082" width="24.90625" style="703" customWidth="1"/>
    <col min="3083" max="3083" width="27.36328125" style="703" customWidth="1"/>
    <col min="3084" max="3084" width="32" style="703" customWidth="1"/>
    <col min="3085" max="3085" width="25.54296875" style="703" customWidth="1"/>
    <col min="3086" max="3086" width="27.36328125" style="703" customWidth="1"/>
    <col min="3087" max="3087" width="31.453125" style="703" customWidth="1"/>
    <col min="3088" max="3088" width="30.54296875" style="703" customWidth="1"/>
    <col min="3089" max="3089" width="27.36328125" style="703" customWidth="1"/>
    <col min="3090" max="3090" width="32.54296875" style="703" customWidth="1"/>
    <col min="3091" max="3091" width="30.453125" style="703" customWidth="1"/>
    <col min="3092" max="3092" width="24.36328125" style="703" customWidth="1"/>
    <col min="3093" max="3093" width="28" style="703" customWidth="1"/>
    <col min="3094" max="3094" width="19.453125" style="703" customWidth="1"/>
    <col min="3095" max="3331" width="9.08984375" style="703"/>
    <col min="3332" max="3332" width="14.54296875" style="703" customWidth="1"/>
    <col min="3333" max="3333" width="14.453125" style="703" customWidth="1"/>
    <col min="3334" max="3334" width="58.08984375" style="703" customWidth="1"/>
    <col min="3335" max="3335" width="30.453125" style="703" customWidth="1"/>
    <col min="3336" max="3336" width="27.36328125" style="703" customWidth="1"/>
    <col min="3337" max="3337" width="30.90625" style="703" customWidth="1"/>
    <col min="3338" max="3338" width="24.90625" style="703" customWidth="1"/>
    <col min="3339" max="3339" width="27.36328125" style="703" customWidth="1"/>
    <col min="3340" max="3340" width="32" style="703" customWidth="1"/>
    <col min="3341" max="3341" width="25.54296875" style="703" customWidth="1"/>
    <col min="3342" max="3342" width="27.36328125" style="703" customWidth="1"/>
    <col min="3343" max="3343" width="31.453125" style="703" customWidth="1"/>
    <col min="3344" max="3344" width="30.54296875" style="703" customWidth="1"/>
    <col min="3345" max="3345" width="27.36328125" style="703" customWidth="1"/>
    <col min="3346" max="3346" width="32.54296875" style="703" customWidth="1"/>
    <col min="3347" max="3347" width="30.453125" style="703" customWidth="1"/>
    <col min="3348" max="3348" width="24.36328125" style="703" customWidth="1"/>
    <col min="3349" max="3349" width="28" style="703" customWidth="1"/>
    <col min="3350" max="3350" width="19.453125" style="703" customWidth="1"/>
    <col min="3351" max="3587" width="9.08984375" style="703"/>
    <col min="3588" max="3588" width="14.54296875" style="703" customWidth="1"/>
    <col min="3589" max="3589" width="14.453125" style="703" customWidth="1"/>
    <col min="3590" max="3590" width="58.08984375" style="703" customWidth="1"/>
    <col min="3591" max="3591" width="30.453125" style="703" customWidth="1"/>
    <col min="3592" max="3592" width="27.36328125" style="703" customWidth="1"/>
    <col min="3593" max="3593" width="30.90625" style="703" customWidth="1"/>
    <col min="3594" max="3594" width="24.90625" style="703" customWidth="1"/>
    <col min="3595" max="3595" width="27.36328125" style="703" customWidth="1"/>
    <col min="3596" max="3596" width="32" style="703" customWidth="1"/>
    <col min="3597" max="3597" width="25.54296875" style="703" customWidth="1"/>
    <col min="3598" max="3598" width="27.36328125" style="703" customWidth="1"/>
    <col min="3599" max="3599" width="31.453125" style="703" customWidth="1"/>
    <col min="3600" max="3600" width="30.54296875" style="703" customWidth="1"/>
    <col min="3601" max="3601" width="27.36328125" style="703" customWidth="1"/>
    <col min="3602" max="3602" width="32.54296875" style="703" customWidth="1"/>
    <col min="3603" max="3603" width="30.453125" style="703" customWidth="1"/>
    <col min="3604" max="3604" width="24.36328125" style="703" customWidth="1"/>
    <col min="3605" max="3605" width="28" style="703" customWidth="1"/>
    <col min="3606" max="3606" width="19.453125" style="703" customWidth="1"/>
    <col min="3607" max="3843" width="9.08984375" style="703"/>
    <col min="3844" max="3844" width="14.54296875" style="703" customWidth="1"/>
    <col min="3845" max="3845" width="14.453125" style="703" customWidth="1"/>
    <col min="3846" max="3846" width="58.08984375" style="703" customWidth="1"/>
    <col min="3847" max="3847" width="30.453125" style="703" customWidth="1"/>
    <col min="3848" max="3848" width="27.36328125" style="703" customWidth="1"/>
    <col min="3849" max="3849" width="30.90625" style="703" customWidth="1"/>
    <col min="3850" max="3850" width="24.90625" style="703" customWidth="1"/>
    <col min="3851" max="3851" width="27.36328125" style="703" customWidth="1"/>
    <col min="3852" max="3852" width="32" style="703" customWidth="1"/>
    <col min="3853" max="3853" width="25.54296875" style="703" customWidth="1"/>
    <col min="3854" max="3854" width="27.36328125" style="703" customWidth="1"/>
    <col min="3855" max="3855" width="31.453125" style="703" customWidth="1"/>
    <col min="3856" max="3856" width="30.54296875" style="703" customWidth="1"/>
    <col min="3857" max="3857" width="27.36328125" style="703" customWidth="1"/>
    <col min="3858" max="3858" width="32.54296875" style="703" customWidth="1"/>
    <col min="3859" max="3859" width="30.453125" style="703" customWidth="1"/>
    <col min="3860" max="3860" width="24.36328125" style="703" customWidth="1"/>
    <col min="3861" max="3861" width="28" style="703" customWidth="1"/>
    <col min="3862" max="3862" width="19.453125" style="703" customWidth="1"/>
    <col min="3863" max="4099" width="9.08984375" style="703"/>
    <col min="4100" max="4100" width="14.54296875" style="703" customWidth="1"/>
    <col min="4101" max="4101" width="14.453125" style="703" customWidth="1"/>
    <col min="4102" max="4102" width="58.08984375" style="703" customWidth="1"/>
    <col min="4103" max="4103" width="30.453125" style="703" customWidth="1"/>
    <col min="4104" max="4104" width="27.36328125" style="703" customWidth="1"/>
    <col min="4105" max="4105" width="30.90625" style="703" customWidth="1"/>
    <col min="4106" max="4106" width="24.90625" style="703" customWidth="1"/>
    <col min="4107" max="4107" width="27.36328125" style="703" customWidth="1"/>
    <col min="4108" max="4108" width="32" style="703" customWidth="1"/>
    <col min="4109" max="4109" width="25.54296875" style="703" customWidth="1"/>
    <col min="4110" max="4110" width="27.36328125" style="703" customWidth="1"/>
    <col min="4111" max="4111" width="31.453125" style="703" customWidth="1"/>
    <col min="4112" max="4112" width="30.54296875" style="703" customWidth="1"/>
    <col min="4113" max="4113" width="27.36328125" style="703" customWidth="1"/>
    <col min="4114" max="4114" width="32.54296875" style="703" customWidth="1"/>
    <col min="4115" max="4115" width="30.453125" style="703" customWidth="1"/>
    <col min="4116" max="4116" width="24.36328125" style="703" customWidth="1"/>
    <col min="4117" max="4117" width="28" style="703" customWidth="1"/>
    <col min="4118" max="4118" width="19.453125" style="703" customWidth="1"/>
    <col min="4119" max="4355" width="9.08984375" style="703"/>
    <col min="4356" max="4356" width="14.54296875" style="703" customWidth="1"/>
    <col min="4357" max="4357" width="14.453125" style="703" customWidth="1"/>
    <col min="4358" max="4358" width="58.08984375" style="703" customWidth="1"/>
    <col min="4359" max="4359" width="30.453125" style="703" customWidth="1"/>
    <col min="4360" max="4360" width="27.36328125" style="703" customWidth="1"/>
    <col min="4361" max="4361" width="30.90625" style="703" customWidth="1"/>
    <col min="4362" max="4362" width="24.90625" style="703" customWidth="1"/>
    <col min="4363" max="4363" width="27.36328125" style="703" customWidth="1"/>
    <col min="4364" max="4364" width="32" style="703" customWidth="1"/>
    <col min="4365" max="4365" width="25.54296875" style="703" customWidth="1"/>
    <col min="4366" max="4366" width="27.36328125" style="703" customWidth="1"/>
    <col min="4367" max="4367" width="31.453125" style="703" customWidth="1"/>
    <col min="4368" max="4368" width="30.54296875" style="703" customWidth="1"/>
    <col min="4369" max="4369" width="27.36328125" style="703" customWidth="1"/>
    <col min="4370" max="4370" width="32.54296875" style="703" customWidth="1"/>
    <col min="4371" max="4371" width="30.453125" style="703" customWidth="1"/>
    <col min="4372" max="4372" width="24.36328125" style="703" customWidth="1"/>
    <col min="4373" max="4373" width="28" style="703" customWidth="1"/>
    <col min="4374" max="4374" width="19.453125" style="703" customWidth="1"/>
    <col min="4375" max="4611" width="9.08984375" style="703"/>
    <col min="4612" max="4612" width="14.54296875" style="703" customWidth="1"/>
    <col min="4613" max="4613" width="14.453125" style="703" customWidth="1"/>
    <col min="4614" max="4614" width="58.08984375" style="703" customWidth="1"/>
    <col min="4615" max="4615" width="30.453125" style="703" customWidth="1"/>
    <col min="4616" max="4616" width="27.36328125" style="703" customWidth="1"/>
    <col min="4617" max="4617" width="30.90625" style="703" customWidth="1"/>
    <col min="4618" max="4618" width="24.90625" style="703" customWidth="1"/>
    <col min="4619" max="4619" width="27.36328125" style="703" customWidth="1"/>
    <col min="4620" max="4620" width="32" style="703" customWidth="1"/>
    <col min="4621" max="4621" width="25.54296875" style="703" customWidth="1"/>
    <col min="4622" max="4622" width="27.36328125" style="703" customWidth="1"/>
    <col min="4623" max="4623" width="31.453125" style="703" customWidth="1"/>
    <col min="4624" max="4624" width="30.54296875" style="703" customWidth="1"/>
    <col min="4625" max="4625" width="27.36328125" style="703" customWidth="1"/>
    <col min="4626" max="4626" width="32.54296875" style="703" customWidth="1"/>
    <col min="4627" max="4627" width="30.453125" style="703" customWidth="1"/>
    <col min="4628" max="4628" width="24.36328125" style="703" customWidth="1"/>
    <col min="4629" max="4629" width="28" style="703" customWidth="1"/>
    <col min="4630" max="4630" width="19.453125" style="703" customWidth="1"/>
    <col min="4631" max="4867" width="9.08984375" style="703"/>
    <col min="4868" max="4868" width="14.54296875" style="703" customWidth="1"/>
    <col min="4869" max="4869" width="14.453125" style="703" customWidth="1"/>
    <col min="4870" max="4870" width="58.08984375" style="703" customWidth="1"/>
    <col min="4871" max="4871" width="30.453125" style="703" customWidth="1"/>
    <col min="4872" max="4872" width="27.36328125" style="703" customWidth="1"/>
    <col min="4873" max="4873" width="30.90625" style="703" customWidth="1"/>
    <col min="4874" max="4874" width="24.90625" style="703" customWidth="1"/>
    <col min="4875" max="4875" width="27.36328125" style="703" customWidth="1"/>
    <col min="4876" max="4876" width="32" style="703" customWidth="1"/>
    <col min="4877" max="4877" width="25.54296875" style="703" customWidth="1"/>
    <col min="4878" max="4878" width="27.36328125" style="703" customWidth="1"/>
    <col min="4879" max="4879" width="31.453125" style="703" customWidth="1"/>
    <col min="4880" max="4880" width="30.54296875" style="703" customWidth="1"/>
    <col min="4881" max="4881" width="27.36328125" style="703" customWidth="1"/>
    <col min="4882" max="4882" width="32.54296875" style="703" customWidth="1"/>
    <col min="4883" max="4883" width="30.453125" style="703" customWidth="1"/>
    <col min="4884" max="4884" width="24.36328125" style="703" customWidth="1"/>
    <col min="4885" max="4885" width="28" style="703" customWidth="1"/>
    <col min="4886" max="4886" width="19.453125" style="703" customWidth="1"/>
    <col min="4887" max="5123" width="9.08984375" style="703"/>
    <col min="5124" max="5124" width="14.54296875" style="703" customWidth="1"/>
    <col min="5125" max="5125" width="14.453125" style="703" customWidth="1"/>
    <col min="5126" max="5126" width="58.08984375" style="703" customWidth="1"/>
    <col min="5127" max="5127" width="30.453125" style="703" customWidth="1"/>
    <col min="5128" max="5128" width="27.36328125" style="703" customWidth="1"/>
    <col min="5129" max="5129" width="30.90625" style="703" customWidth="1"/>
    <col min="5130" max="5130" width="24.90625" style="703" customWidth="1"/>
    <col min="5131" max="5131" width="27.36328125" style="703" customWidth="1"/>
    <col min="5132" max="5132" width="32" style="703" customWidth="1"/>
    <col min="5133" max="5133" width="25.54296875" style="703" customWidth="1"/>
    <col min="5134" max="5134" width="27.36328125" style="703" customWidth="1"/>
    <col min="5135" max="5135" width="31.453125" style="703" customWidth="1"/>
    <col min="5136" max="5136" width="30.54296875" style="703" customWidth="1"/>
    <col min="5137" max="5137" width="27.36328125" style="703" customWidth="1"/>
    <col min="5138" max="5138" width="32.54296875" style="703" customWidth="1"/>
    <col min="5139" max="5139" width="30.453125" style="703" customWidth="1"/>
    <col min="5140" max="5140" width="24.36328125" style="703" customWidth="1"/>
    <col min="5141" max="5141" width="28" style="703" customWidth="1"/>
    <col min="5142" max="5142" width="19.453125" style="703" customWidth="1"/>
    <col min="5143" max="5379" width="9.08984375" style="703"/>
    <col min="5380" max="5380" width="14.54296875" style="703" customWidth="1"/>
    <col min="5381" max="5381" width="14.453125" style="703" customWidth="1"/>
    <col min="5382" max="5382" width="58.08984375" style="703" customWidth="1"/>
    <col min="5383" max="5383" width="30.453125" style="703" customWidth="1"/>
    <col min="5384" max="5384" width="27.36328125" style="703" customWidth="1"/>
    <col min="5385" max="5385" width="30.90625" style="703" customWidth="1"/>
    <col min="5386" max="5386" width="24.90625" style="703" customWidth="1"/>
    <col min="5387" max="5387" width="27.36328125" style="703" customWidth="1"/>
    <col min="5388" max="5388" width="32" style="703" customWidth="1"/>
    <col min="5389" max="5389" width="25.54296875" style="703" customWidth="1"/>
    <col min="5390" max="5390" width="27.36328125" style="703" customWidth="1"/>
    <col min="5391" max="5391" width="31.453125" style="703" customWidth="1"/>
    <col min="5392" max="5392" width="30.54296875" style="703" customWidth="1"/>
    <col min="5393" max="5393" width="27.36328125" style="703" customWidth="1"/>
    <col min="5394" max="5394" width="32.54296875" style="703" customWidth="1"/>
    <col min="5395" max="5395" width="30.453125" style="703" customWidth="1"/>
    <col min="5396" max="5396" width="24.36328125" style="703" customWidth="1"/>
    <col min="5397" max="5397" width="28" style="703" customWidth="1"/>
    <col min="5398" max="5398" width="19.453125" style="703" customWidth="1"/>
    <col min="5399" max="5635" width="9.08984375" style="703"/>
    <col min="5636" max="5636" width="14.54296875" style="703" customWidth="1"/>
    <col min="5637" max="5637" width="14.453125" style="703" customWidth="1"/>
    <col min="5638" max="5638" width="58.08984375" style="703" customWidth="1"/>
    <col min="5639" max="5639" width="30.453125" style="703" customWidth="1"/>
    <col min="5640" max="5640" width="27.36328125" style="703" customWidth="1"/>
    <col min="5641" max="5641" width="30.90625" style="703" customWidth="1"/>
    <col min="5642" max="5642" width="24.90625" style="703" customWidth="1"/>
    <col min="5643" max="5643" width="27.36328125" style="703" customWidth="1"/>
    <col min="5644" max="5644" width="32" style="703" customWidth="1"/>
    <col min="5645" max="5645" width="25.54296875" style="703" customWidth="1"/>
    <col min="5646" max="5646" width="27.36328125" style="703" customWidth="1"/>
    <col min="5647" max="5647" width="31.453125" style="703" customWidth="1"/>
    <col min="5648" max="5648" width="30.54296875" style="703" customWidth="1"/>
    <col min="5649" max="5649" width="27.36328125" style="703" customWidth="1"/>
    <col min="5650" max="5650" width="32.54296875" style="703" customWidth="1"/>
    <col min="5651" max="5651" width="30.453125" style="703" customWidth="1"/>
    <col min="5652" max="5652" width="24.36328125" style="703" customWidth="1"/>
    <col min="5653" max="5653" width="28" style="703" customWidth="1"/>
    <col min="5654" max="5654" width="19.453125" style="703" customWidth="1"/>
    <col min="5655" max="5891" width="9.08984375" style="703"/>
    <col min="5892" max="5892" width="14.54296875" style="703" customWidth="1"/>
    <col min="5893" max="5893" width="14.453125" style="703" customWidth="1"/>
    <col min="5894" max="5894" width="58.08984375" style="703" customWidth="1"/>
    <col min="5895" max="5895" width="30.453125" style="703" customWidth="1"/>
    <col min="5896" max="5896" width="27.36328125" style="703" customWidth="1"/>
    <col min="5897" max="5897" width="30.90625" style="703" customWidth="1"/>
    <col min="5898" max="5898" width="24.90625" style="703" customWidth="1"/>
    <col min="5899" max="5899" width="27.36328125" style="703" customWidth="1"/>
    <col min="5900" max="5900" width="32" style="703" customWidth="1"/>
    <col min="5901" max="5901" width="25.54296875" style="703" customWidth="1"/>
    <col min="5902" max="5902" width="27.36328125" style="703" customWidth="1"/>
    <col min="5903" max="5903" width="31.453125" style="703" customWidth="1"/>
    <col min="5904" max="5904" width="30.54296875" style="703" customWidth="1"/>
    <col min="5905" max="5905" width="27.36328125" style="703" customWidth="1"/>
    <col min="5906" max="5906" width="32.54296875" style="703" customWidth="1"/>
    <col min="5907" max="5907" width="30.453125" style="703" customWidth="1"/>
    <col min="5908" max="5908" width="24.36328125" style="703" customWidth="1"/>
    <col min="5909" max="5909" width="28" style="703" customWidth="1"/>
    <col min="5910" max="5910" width="19.453125" style="703" customWidth="1"/>
    <col min="5911" max="6147" width="9.08984375" style="703"/>
    <col min="6148" max="6148" width="14.54296875" style="703" customWidth="1"/>
    <col min="6149" max="6149" width="14.453125" style="703" customWidth="1"/>
    <col min="6150" max="6150" width="58.08984375" style="703" customWidth="1"/>
    <col min="6151" max="6151" width="30.453125" style="703" customWidth="1"/>
    <col min="6152" max="6152" width="27.36328125" style="703" customWidth="1"/>
    <col min="6153" max="6153" width="30.90625" style="703" customWidth="1"/>
    <col min="6154" max="6154" width="24.90625" style="703" customWidth="1"/>
    <col min="6155" max="6155" width="27.36328125" style="703" customWidth="1"/>
    <col min="6156" max="6156" width="32" style="703" customWidth="1"/>
    <col min="6157" max="6157" width="25.54296875" style="703" customWidth="1"/>
    <col min="6158" max="6158" width="27.36328125" style="703" customWidth="1"/>
    <col min="6159" max="6159" width="31.453125" style="703" customWidth="1"/>
    <col min="6160" max="6160" width="30.54296875" style="703" customWidth="1"/>
    <col min="6161" max="6161" width="27.36328125" style="703" customWidth="1"/>
    <col min="6162" max="6162" width="32.54296875" style="703" customWidth="1"/>
    <col min="6163" max="6163" width="30.453125" style="703" customWidth="1"/>
    <col min="6164" max="6164" width="24.36328125" style="703" customWidth="1"/>
    <col min="6165" max="6165" width="28" style="703" customWidth="1"/>
    <col min="6166" max="6166" width="19.453125" style="703" customWidth="1"/>
    <col min="6167" max="6403" width="9.08984375" style="703"/>
    <col min="6404" max="6404" width="14.54296875" style="703" customWidth="1"/>
    <col min="6405" max="6405" width="14.453125" style="703" customWidth="1"/>
    <col min="6406" max="6406" width="58.08984375" style="703" customWidth="1"/>
    <col min="6407" max="6407" width="30.453125" style="703" customWidth="1"/>
    <col min="6408" max="6408" width="27.36328125" style="703" customWidth="1"/>
    <col min="6409" max="6409" width="30.90625" style="703" customWidth="1"/>
    <col min="6410" max="6410" width="24.90625" style="703" customWidth="1"/>
    <col min="6411" max="6411" width="27.36328125" style="703" customWidth="1"/>
    <col min="6412" max="6412" width="32" style="703" customWidth="1"/>
    <col min="6413" max="6413" width="25.54296875" style="703" customWidth="1"/>
    <col min="6414" max="6414" width="27.36328125" style="703" customWidth="1"/>
    <col min="6415" max="6415" width="31.453125" style="703" customWidth="1"/>
    <col min="6416" max="6416" width="30.54296875" style="703" customWidth="1"/>
    <col min="6417" max="6417" width="27.36328125" style="703" customWidth="1"/>
    <col min="6418" max="6418" width="32.54296875" style="703" customWidth="1"/>
    <col min="6419" max="6419" width="30.453125" style="703" customWidth="1"/>
    <col min="6420" max="6420" width="24.36328125" style="703" customWidth="1"/>
    <col min="6421" max="6421" width="28" style="703" customWidth="1"/>
    <col min="6422" max="6422" width="19.453125" style="703" customWidth="1"/>
    <col min="6423" max="6659" width="9.08984375" style="703"/>
    <col min="6660" max="6660" width="14.54296875" style="703" customWidth="1"/>
    <col min="6661" max="6661" width="14.453125" style="703" customWidth="1"/>
    <col min="6662" max="6662" width="58.08984375" style="703" customWidth="1"/>
    <col min="6663" max="6663" width="30.453125" style="703" customWidth="1"/>
    <col min="6664" max="6664" width="27.36328125" style="703" customWidth="1"/>
    <col min="6665" max="6665" width="30.90625" style="703" customWidth="1"/>
    <col min="6666" max="6666" width="24.90625" style="703" customWidth="1"/>
    <col min="6667" max="6667" width="27.36328125" style="703" customWidth="1"/>
    <col min="6668" max="6668" width="32" style="703" customWidth="1"/>
    <col min="6669" max="6669" width="25.54296875" style="703" customWidth="1"/>
    <col min="6670" max="6670" width="27.36328125" style="703" customWidth="1"/>
    <col min="6671" max="6671" width="31.453125" style="703" customWidth="1"/>
    <col min="6672" max="6672" width="30.54296875" style="703" customWidth="1"/>
    <col min="6673" max="6673" width="27.36328125" style="703" customWidth="1"/>
    <col min="6674" max="6674" width="32.54296875" style="703" customWidth="1"/>
    <col min="6675" max="6675" width="30.453125" style="703" customWidth="1"/>
    <col min="6676" max="6676" width="24.36328125" style="703" customWidth="1"/>
    <col min="6677" max="6677" width="28" style="703" customWidth="1"/>
    <col min="6678" max="6678" width="19.453125" style="703" customWidth="1"/>
    <col min="6679" max="6915" width="9.08984375" style="703"/>
    <col min="6916" max="6916" width="14.54296875" style="703" customWidth="1"/>
    <col min="6917" max="6917" width="14.453125" style="703" customWidth="1"/>
    <col min="6918" max="6918" width="58.08984375" style="703" customWidth="1"/>
    <col min="6919" max="6919" width="30.453125" style="703" customWidth="1"/>
    <col min="6920" max="6920" width="27.36328125" style="703" customWidth="1"/>
    <col min="6921" max="6921" width="30.90625" style="703" customWidth="1"/>
    <col min="6922" max="6922" width="24.90625" style="703" customWidth="1"/>
    <col min="6923" max="6923" width="27.36328125" style="703" customWidth="1"/>
    <col min="6924" max="6924" width="32" style="703" customWidth="1"/>
    <col min="6925" max="6925" width="25.54296875" style="703" customWidth="1"/>
    <col min="6926" max="6926" width="27.36328125" style="703" customWidth="1"/>
    <col min="6927" max="6927" width="31.453125" style="703" customWidth="1"/>
    <col min="6928" max="6928" width="30.54296875" style="703" customWidth="1"/>
    <col min="6929" max="6929" width="27.36328125" style="703" customWidth="1"/>
    <col min="6930" max="6930" width="32.54296875" style="703" customWidth="1"/>
    <col min="6931" max="6931" width="30.453125" style="703" customWidth="1"/>
    <col min="6932" max="6932" width="24.36328125" style="703" customWidth="1"/>
    <col min="6933" max="6933" width="28" style="703" customWidth="1"/>
    <col min="6934" max="6934" width="19.453125" style="703" customWidth="1"/>
    <col min="6935" max="7171" width="9.08984375" style="703"/>
    <col min="7172" max="7172" width="14.54296875" style="703" customWidth="1"/>
    <col min="7173" max="7173" width="14.453125" style="703" customWidth="1"/>
    <col min="7174" max="7174" width="58.08984375" style="703" customWidth="1"/>
    <col min="7175" max="7175" width="30.453125" style="703" customWidth="1"/>
    <col min="7176" max="7176" width="27.36328125" style="703" customWidth="1"/>
    <col min="7177" max="7177" width="30.90625" style="703" customWidth="1"/>
    <col min="7178" max="7178" width="24.90625" style="703" customWidth="1"/>
    <col min="7179" max="7179" width="27.36328125" style="703" customWidth="1"/>
    <col min="7180" max="7180" width="32" style="703" customWidth="1"/>
    <col min="7181" max="7181" width="25.54296875" style="703" customWidth="1"/>
    <col min="7182" max="7182" width="27.36328125" style="703" customWidth="1"/>
    <col min="7183" max="7183" width="31.453125" style="703" customWidth="1"/>
    <col min="7184" max="7184" width="30.54296875" style="703" customWidth="1"/>
    <col min="7185" max="7185" width="27.36328125" style="703" customWidth="1"/>
    <col min="7186" max="7186" width="32.54296875" style="703" customWidth="1"/>
    <col min="7187" max="7187" width="30.453125" style="703" customWidth="1"/>
    <col min="7188" max="7188" width="24.36328125" style="703" customWidth="1"/>
    <col min="7189" max="7189" width="28" style="703" customWidth="1"/>
    <col min="7190" max="7190" width="19.453125" style="703" customWidth="1"/>
    <col min="7191" max="7427" width="9.08984375" style="703"/>
    <col min="7428" max="7428" width="14.54296875" style="703" customWidth="1"/>
    <col min="7429" max="7429" width="14.453125" style="703" customWidth="1"/>
    <col min="7430" max="7430" width="58.08984375" style="703" customWidth="1"/>
    <col min="7431" max="7431" width="30.453125" style="703" customWidth="1"/>
    <col min="7432" max="7432" width="27.36328125" style="703" customWidth="1"/>
    <col min="7433" max="7433" width="30.90625" style="703" customWidth="1"/>
    <col min="7434" max="7434" width="24.90625" style="703" customWidth="1"/>
    <col min="7435" max="7435" width="27.36328125" style="703" customWidth="1"/>
    <col min="7436" max="7436" width="32" style="703" customWidth="1"/>
    <col min="7437" max="7437" width="25.54296875" style="703" customWidth="1"/>
    <col min="7438" max="7438" width="27.36328125" style="703" customWidth="1"/>
    <col min="7439" max="7439" width="31.453125" style="703" customWidth="1"/>
    <col min="7440" max="7440" width="30.54296875" style="703" customWidth="1"/>
    <col min="7441" max="7441" width="27.36328125" style="703" customWidth="1"/>
    <col min="7442" max="7442" width="32.54296875" style="703" customWidth="1"/>
    <col min="7443" max="7443" width="30.453125" style="703" customWidth="1"/>
    <col min="7444" max="7444" width="24.36328125" style="703" customWidth="1"/>
    <col min="7445" max="7445" width="28" style="703" customWidth="1"/>
    <col min="7446" max="7446" width="19.453125" style="703" customWidth="1"/>
    <col min="7447" max="7683" width="9.08984375" style="703"/>
    <col min="7684" max="7684" width="14.54296875" style="703" customWidth="1"/>
    <col min="7685" max="7685" width="14.453125" style="703" customWidth="1"/>
    <col min="7686" max="7686" width="58.08984375" style="703" customWidth="1"/>
    <col min="7687" max="7687" width="30.453125" style="703" customWidth="1"/>
    <col min="7688" max="7688" width="27.36328125" style="703" customWidth="1"/>
    <col min="7689" max="7689" width="30.90625" style="703" customWidth="1"/>
    <col min="7690" max="7690" width="24.90625" style="703" customWidth="1"/>
    <col min="7691" max="7691" width="27.36328125" style="703" customWidth="1"/>
    <col min="7692" max="7692" width="32" style="703" customWidth="1"/>
    <col min="7693" max="7693" width="25.54296875" style="703" customWidth="1"/>
    <col min="7694" max="7694" width="27.36328125" style="703" customWidth="1"/>
    <col min="7695" max="7695" width="31.453125" style="703" customWidth="1"/>
    <col min="7696" max="7696" width="30.54296875" style="703" customWidth="1"/>
    <col min="7697" max="7697" width="27.36328125" style="703" customWidth="1"/>
    <col min="7698" max="7698" width="32.54296875" style="703" customWidth="1"/>
    <col min="7699" max="7699" width="30.453125" style="703" customWidth="1"/>
    <col min="7700" max="7700" width="24.36328125" style="703" customWidth="1"/>
    <col min="7701" max="7701" width="28" style="703" customWidth="1"/>
    <col min="7702" max="7702" width="19.453125" style="703" customWidth="1"/>
    <col min="7703" max="7939" width="9.08984375" style="703"/>
    <col min="7940" max="7940" width="14.54296875" style="703" customWidth="1"/>
    <col min="7941" max="7941" width="14.453125" style="703" customWidth="1"/>
    <col min="7942" max="7942" width="58.08984375" style="703" customWidth="1"/>
    <col min="7943" max="7943" width="30.453125" style="703" customWidth="1"/>
    <col min="7944" max="7944" width="27.36328125" style="703" customWidth="1"/>
    <col min="7945" max="7945" width="30.90625" style="703" customWidth="1"/>
    <col min="7946" max="7946" width="24.90625" style="703" customWidth="1"/>
    <col min="7947" max="7947" width="27.36328125" style="703" customWidth="1"/>
    <col min="7948" max="7948" width="32" style="703" customWidth="1"/>
    <col min="7949" max="7949" width="25.54296875" style="703" customWidth="1"/>
    <col min="7950" max="7950" width="27.36328125" style="703" customWidth="1"/>
    <col min="7951" max="7951" width="31.453125" style="703" customWidth="1"/>
    <col min="7952" max="7952" width="30.54296875" style="703" customWidth="1"/>
    <col min="7953" max="7953" width="27.36328125" style="703" customWidth="1"/>
    <col min="7954" max="7954" width="32.54296875" style="703" customWidth="1"/>
    <col min="7955" max="7955" width="30.453125" style="703" customWidth="1"/>
    <col min="7956" max="7956" width="24.36328125" style="703" customWidth="1"/>
    <col min="7957" max="7957" width="28" style="703" customWidth="1"/>
    <col min="7958" max="7958" width="19.453125" style="703" customWidth="1"/>
    <col min="7959" max="8195" width="9.08984375" style="703"/>
    <col min="8196" max="8196" width="14.54296875" style="703" customWidth="1"/>
    <col min="8197" max="8197" width="14.453125" style="703" customWidth="1"/>
    <col min="8198" max="8198" width="58.08984375" style="703" customWidth="1"/>
    <col min="8199" max="8199" width="30.453125" style="703" customWidth="1"/>
    <col min="8200" max="8200" width="27.36328125" style="703" customWidth="1"/>
    <col min="8201" max="8201" width="30.90625" style="703" customWidth="1"/>
    <col min="8202" max="8202" width="24.90625" style="703" customWidth="1"/>
    <col min="8203" max="8203" width="27.36328125" style="703" customWidth="1"/>
    <col min="8204" max="8204" width="32" style="703" customWidth="1"/>
    <col min="8205" max="8205" width="25.54296875" style="703" customWidth="1"/>
    <col min="8206" max="8206" width="27.36328125" style="703" customWidth="1"/>
    <col min="8207" max="8207" width="31.453125" style="703" customWidth="1"/>
    <col min="8208" max="8208" width="30.54296875" style="703" customWidth="1"/>
    <col min="8209" max="8209" width="27.36328125" style="703" customWidth="1"/>
    <col min="8210" max="8210" width="32.54296875" style="703" customWidth="1"/>
    <col min="8211" max="8211" width="30.453125" style="703" customWidth="1"/>
    <col min="8212" max="8212" width="24.36328125" style="703" customWidth="1"/>
    <col min="8213" max="8213" width="28" style="703" customWidth="1"/>
    <col min="8214" max="8214" width="19.453125" style="703" customWidth="1"/>
    <col min="8215" max="8451" width="9.08984375" style="703"/>
    <col min="8452" max="8452" width="14.54296875" style="703" customWidth="1"/>
    <col min="8453" max="8453" width="14.453125" style="703" customWidth="1"/>
    <col min="8454" max="8454" width="58.08984375" style="703" customWidth="1"/>
    <col min="8455" max="8455" width="30.453125" style="703" customWidth="1"/>
    <col min="8456" max="8456" width="27.36328125" style="703" customWidth="1"/>
    <col min="8457" max="8457" width="30.90625" style="703" customWidth="1"/>
    <col min="8458" max="8458" width="24.90625" style="703" customWidth="1"/>
    <col min="8459" max="8459" width="27.36328125" style="703" customWidth="1"/>
    <col min="8460" max="8460" width="32" style="703" customWidth="1"/>
    <col min="8461" max="8461" width="25.54296875" style="703" customWidth="1"/>
    <col min="8462" max="8462" width="27.36328125" style="703" customWidth="1"/>
    <col min="8463" max="8463" width="31.453125" style="703" customWidth="1"/>
    <col min="8464" max="8464" width="30.54296875" style="703" customWidth="1"/>
    <col min="8465" max="8465" width="27.36328125" style="703" customWidth="1"/>
    <col min="8466" max="8466" width="32.54296875" style="703" customWidth="1"/>
    <col min="8467" max="8467" width="30.453125" style="703" customWidth="1"/>
    <col min="8468" max="8468" width="24.36328125" style="703" customWidth="1"/>
    <col min="8469" max="8469" width="28" style="703" customWidth="1"/>
    <col min="8470" max="8470" width="19.453125" style="703" customWidth="1"/>
    <col min="8471" max="8707" width="9.08984375" style="703"/>
    <col min="8708" max="8708" width="14.54296875" style="703" customWidth="1"/>
    <col min="8709" max="8709" width="14.453125" style="703" customWidth="1"/>
    <col min="8710" max="8710" width="58.08984375" style="703" customWidth="1"/>
    <col min="8711" max="8711" width="30.453125" style="703" customWidth="1"/>
    <col min="8712" max="8712" width="27.36328125" style="703" customWidth="1"/>
    <col min="8713" max="8713" width="30.90625" style="703" customWidth="1"/>
    <col min="8714" max="8714" width="24.90625" style="703" customWidth="1"/>
    <col min="8715" max="8715" width="27.36328125" style="703" customWidth="1"/>
    <col min="8716" max="8716" width="32" style="703" customWidth="1"/>
    <col min="8717" max="8717" width="25.54296875" style="703" customWidth="1"/>
    <col min="8718" max="8718" width="27.36328125" style="703" customWidth="1"/>
    <col min="8719" max="8719" width="31.453125" style="703" customWidth="1"/>
    <col min="8720" max="8720" width="30.54296875" style="703" customWidth="1"/>
    <col min="8721" max="8721" width="27.36328125" style="703" customWidth="1"/>
    <col min="8722" max="8722" width="32.54296875" style="703" customWidth="1"/>
    <col min="8723" max="8723" width="30.453125" style="703" customWidth="1"/>
    <col min="8724" max="8724" width="24.36328125" style="703" customWidth="1"/>
    <col min="8725" max="8725" width="28" style="703" customWidth="1"/>
    <col min="8726" max="8726" width="19.453125" style="703" customWidth="1"/>
    <col min="8727" max="8963" width="9.08984375" style="703"/>
    <col min="8964" max="8964" width="14.54296875" style="703" customWidth="1"/>
    <col min="8965" max="8965" width="14.453125" style="703" customWidth="1"/>
    <col min="8966" max="8966" width="58.08984375" style="703" customWidth="1"/>
    <col min="8967" max="8967" width="30.453125" style="703" customWidth="1"/>
    <col min="8968" max="8968" width="27.36328125" style="703" customWidth="1"/>
    <col min="8969" max="8969" width="30.90625" style="703" customWidth="1"/>
    <col min="8970" max="8970" width="24.90625" style="703" customWidth="1"/>
    <col min="8971" max="8971" width="27.36328125" style="703" customWidth="1"/>
    <col min="8972" max="8972" width="32" style="703" customWidth="1"/>
    <col min="8973" max="8973" width="25.54296875" style="703" customWidth="1"/>
    <col min="8974" max="8974" width="27.36328125" style="703" customWidth="1"/>
    <col min="8975" max="8975" width="31.453125" style="703" customWidth="1"/>
    <col min="8976" max="8976" width="30.54296875" style="703" customWidth="1"/>
    <col min="8977" max="8977" width="27.36328125" style="703" customWidth="1"/>
    <col min="8978" max="8978" width="32.54296875" style="703" customWidth="1"/>
    <col min="8979" max="8979" width="30.453125" style="703" customWidth="1"/>
    <col min="8980" max="8980" width="24.36328125" style="703" customWidth="1"/>
    <col min="8981" max="8981" width="28" style="703" customWidth="1"/>
    <col min="8982" max="8982" width="19.453125" style="703" customWidth="1"/>
    <col min="8983" max="9219" width="9.08984375" style="703"/>
    <col min="9220" max="9220" width="14.54296875" style="703" customWidth="1"/>
    <col min="9221" max="9221" width="14.453125" style="703" customWidth="1"/>
    <col min="9222" max="9222" width="58.08984375" style="703" customWidth="1"/>
    <col min="9223" max="9223" width="30.453125" style="703" customWidth="1"/>
    <col min="9224" max="9224" width="27.36328125" style="703" customWidth="1"/>
    <col min="9225" max="9225" width="30.90625" style="703" customWidth="1"/>
    <col min="9226" max="9226" width="24.90625" style="703" customWidth="1"/>
    <col min="9227" max="9227" width="27.36328125" style="703" customWidth="1"/>
    <col min="9228" max="9228" width="32" style="703" customWidth="1"/>
    <col min="9229" max="9229" width="25.54296875" style="703" customWidth="1"/>
    <col min="9230" max="9230" width="27.36328125" style="703" customWidth="1"/>
    <col min="9231" max="9231" width="31.453125" style="703" customWidth="1"/>
    <col min="9232" max="9232" width="30.54296875" style="703" customWidth="1"/>
    <col min="9233" max="9233" width="27.36328125" style="703" customWidth="1"/>
    <col min="9234" max="9234" width="32.54296875" style="703" customWidth="1"/>
    <col min="9235" max="9235" width="30.453125" style="703" customWidth="1"/>
    <col min="9236" max="9236" width="24.36328125" style="703" customWidth="1"/>
    <col min="9237" max="9237" width="28" style="703" customWidth="1"/>
    <col min="9238" max="9238" width="19.453125" style="703" customWidth="1"/>
    <col min="9239" max="9475" width="9.08984375" style="703"/>
    <col min="9476" max="9476" width="14.54296875" style="703" customWidth="1"/>
    <col min="9477" max="9477" width="14.453125" style="703" customWidth="1"/>
    <col min="9478" max="9478" width="58.08984375" style="703" customWidth="1"/>
    <col min="9479" max="9479" width="30.453125" style="703" customWidth="1"/>
    <col min="9480" max="9480" width="27.36328125" style="703" customWidth="1"/>
    <col min="9481" max="9481" width="30.90625" style="703" customWidth="1"/>
    <col min="9482" max="9482" width="24.90625" style="703" customWidth="1"/>
    <col min="9483" max="9483" width="27.36328125" style="703" customWidth="1"/>
    <col min="9484" max="9484" width="32" style="703" customWidth="1"/>
    <col min="9485" max="9485" width="25.54296875" style="703" customWidth="1"/>
    <col min="9486" max="9486" width="27.36328125" style="703" customWidth="1"/>
    <col min="9487" max="9487" width="31.453125" style="703" customWidth="1"/>
    <col min="9488" max="9488" width="30.54296875" style="703" customWidth="1"/>
    <col min="9489" max="9489" width="27.36328125" style="703" customWidth="1"/>
    <col min="9490" max="9490" width="32.54296875" style="703" customWidth="1"/>
    <col min="9491" max="9491" width="30.453125" style="703" customWidth="1"/>
    <col min="9492" max="9492" width="24.36328125" style="703" customWidth="1"/>
    <col min="9493" max="9493" width="28" style="703" customWidth="1"/>
    <col min="9494" max="9494" width="19.453125" style="703" customWidth="1"/>
    <col min="9495" max="9731" width="9.08984375" style="703"/>
    <col min="9732" max="9732" width="14.54296875" style="703" customWidth="1"/>
    <col min="9733" max="9733" width="14.453125" style="703" customWidth="1"/>
    <col min="9734" max="9734" width="58.08984375" style="703" customWidth="1"/>
    <col min="9735" max="9735" width="30.453125" style="703" customWidth="1"/>
    <col min="9736" max="9736" width="27.36328125" style="703" customWidth="1"/>
    <col min="9737" max="9737" width="30.90625" style="703" customWidth="1"/>
    <col min="9738" max="9738" width="24.90625" style="703" customWidth="1"/>
    <col min="9739" max="9739" width="27.36328125" style="703" customWidth="1"/>
    <col min="9740" max="9740" width="32" style="703" customWidth="1"/>
    <col min="9741" max="9741" width="25.54296875" style="703" customWidth="1"/>
    <col min="9742" max="9742" width="27.36328125" style="703" customWidth="1"/>
    <col min="9743" max="9743" width="31.453125" style="703" customWidth="1"/>
    <col min="9744" max="9744" width="30.54296875" style="703" customWidth="1"/>
    <col min="9745" max="9745" width="27.36328125" style="703" customWidth="1"/>
    <col min="9746" max="9746" width="32.54296875" style="703" customWidth="1"/>
    <col min="9747" max="9747" width="30.453125" style="703" customWidth="1"/>
    <col min="9748" max="9748" width="24.36328125" style="703" customWidth="1"/>
    <col min="9749" max="9749" width="28" style="703" customWidth="1"/>
    <col min="9750" max="9750" width="19.453125" style="703" customWidth="1"/>
    <col min="9751" max="9987" width="9.08984375" style="703"/>
    <col min="9988" max="9988" width="14.54296875" style="703" customWidth="1"/>
    <col min="9989" max="9989" width="14.453125" style="703" customWidth="1"/>
    <col min="9990" max="9990" width="58.08984375" style="703" customWidth="1"/>
    <col min="9991" max="9991" width="30.453125" style="703" customWidth="1"/>
    <col min="9992" max="9992" width="27.36328125" style="703" customWidth="1"/>
    <col min="9993" max="9993" width="30.90625" style="703" customWidth="1"/>
    <col min="9994" max="9994" width="24.90625" style="703" customWidth="1"/>
    <col min="9995" max="9995" width="27.36328125" style="703" customWidth="1"/>
    <col min="9996" max="9996" width="32" style="703" customWidth="1"/>
    <col min="9997" max="9997" width="25.54296875" style="703" customWidth="1"/>
    <col min="9998" max="9998" width="27.36328125" style="703" customWidth="1"/>
    <col min="9999" max="9999" width="31.453125" style="703" customWidth="1"/>
    <col min="10000" max="10000" width="30.54296875" style="703" customWidth="1"/>
    <col min="10001" max="10001" width="27.36328125" style="703" customWidth="1"/>
    <col min="10002" max="10002" width="32.54296875" style="703" customWidth="1"/>
    <col min="10003" max="10003" width="30.453125" style="703" customWidth="1"/>
    <col min="10004" max="10004" width="24.36328125" style="703" customWidth="1"/>
    <col min="10005" max="10005" width="28" style="703" customWidth="1"/>
    <col min="10006" max="10006" width="19.453125" style="703" customWidth="1"/>
    <col min="10007" max="10243" width="9.08984375" style="703"/>
    <col min="10244" max="10244" width="14.54296875" style="703" customWidth="1"/>
    <col min="10245" max="10245" width="14.453125" style="703" customWidth="1"/>
    <col min="10246" max="10246" width="58.08984375" style="703" customWidth="1"/>
    <col min="10247" max="10247" width="30.453125" style="703" customWidth="1"/>
    <col min="10248" max="10248" width="27.36328125" style="703" customWidth="1"/>
    <col min="10249" max="10249" width="30.90625" style="703" customWidth="1"/>
    <col min="10250" max="10250" width="24.90625" style="703" customWidth="1"/>
    <col min="10251" max="10251" width="27.36328125" style="703" customWidth="1"/>
    <col min="10252" max="10252" width="32" style="703" customWidth="1"/>
    <col min="10253" max="10253" width="25.54296875" style="703" customWidth="1"/>
    <col min="10254" max="10254" width="27.36328125" style="703" customWidth="1"/>
    <col min="10255" max="10255" width="31.453125" style="703" customWidth="1"/>
    <col min="10256" max="10256" width="30.54296875" style="703" customWidth="1"/>
    <col min="10257" max="10257" width="27.36328125" style="703" customWidth="1"/>
    <col min="10258" max="10258" width="32.54296875" style="703" customWidth="1"/>
    <col min="10259" max="10259" width="30.453125" style="703" customWidth="1"/>
    <col min="10260" max="10260" width="24.36328125" style="703" customWidth="1"/>
    <col min="10261" max="10261" width="28" style="703" customWidth="1"/>
    <col min="10262" max="10262" width="19.453125" style="703" customWidth="1"/>
    <col min="10263" max="10499" width="9.08984375" style="703"/>
    <col min="10500" max="10500" width="14.54296875" style="703" customWidth="1"/>
    <col min="10501" max="10501" width="14.453125" style="703" customWidth="1"/>
    <col min="10502" max="10502" width="58.08984375" style="703" customWidth="1"/>
    <col min="10503" max="10503" width="30.453125" style="703" customWidth="1"/>
    <col min="10504" max="10504" width="27.36328125" style="703" customWidth="1"/>
    <col min="10505" max="10505" width="30.90625" style="703" customWidth="1"/>
    <col min="10506" max="10506" width="24.90625" style="703" customWidth="1"/>
    <col min="10507" max="10507" width="27.36328125" style="703" customWidth="1"/>
    <col min="10508" max="10508" width="32" style="703" customWidth="1"/>
    <col min="10509" max="10509" width="25.54296875" style="703" customWidth="1"/>
    <col min="10510" max="10510" width="27.36328125" style="703" customWidth="1"/>
    <col min="10511" max="10511" width="31.453125" style="703" customWidth="1"/>
    <col min="10512" max="10512" width="30.54296875" style="703" customWidth="1"/>
    <col min="10513" max="10513" width="27.36328125" style="703" customWidth="1"/>
    <col min="10514" max="10514" width="32.54296875" style="703" customWidth="1"/>
    <col min="10515" max="10515" width="30.453125" style="703" customWidth="1"/>
    <col min="10516" max="10516" width="24.36328125" style="703" customWidth="1"/>
    <col min="10517" max="10517" width="28" style="703" customWidth="1"/>
    <col min="10518" max="10518" width="19.453125" style="703" customWidth="1"/>
    <col min="10519" max="10755" width="9.08984375" style="703"/>
    <col min="10756" max="10756" width="14.54296875" style="703" customWidth="1"/>
    <col min="10757" max="10757" width="14.453125" style="703" customWidth="1"/>
    <col min="10758" max="10758" width="58.08984375" style="703" customWidth="1"/>
    <col min="10759" max="10759" width="30.453125" style="703" customWidth="1"/>
    <col min="10760" max="10760" width="27.36328125" style="703" customWidth="1"/>
    <col min="10761" max="10761" width="30.90625" style="703" customWidth="1"/>
    <col min="10762" max="10762" width="24.90625" style="703" customWidth="1"/>
    <col min="10763" max="10763" width="27.36328125" style="703" customWidth="1"/>
    <col min="10764" max="10764" width="32" style="703" customWidth="1"/>
    <col min="10765" max="10765" width="25.54296875" style="703" customWidth="1"/>
    <col min="10766" max="10766" width="27.36328125" style="703" customWidth="1"/>
    <col min="10767" max="10767" width="31.453125" style="703" customWidth="1"/>
    <col min="10768" max="10768" width="30.54296875" style="703" customWidth="1"/>
    <col min="10769" max="10769" width="27.36328125" style="703" customWidth="1"/>
    <col min="10770" max="10770" width="32.54296875" style="703" customWidth="1"/>
    <col min="10771" max="10771" width="30.453125" style="703" customWidth="1"/>
    <col min="10772" max="10772" width="24.36328125" style="703" customWidth="1"/>
    <col min="10773" max="10773" width="28" style="703" customWidth="1"/>
    <col min="10774" max="10774" width="19.453125" style="703" customWidth="1"/>
    <col min="10775" max="11011" width="9.08984375" style="703"/>
    <col min="11012" max="11012" width="14.54296875" style="703" customWidth="1"/>
    <col min="11013" max="11013" width="14.453125" style="703" customWidth="1"/>
    <col min="11014" max="11014" width="58.08984375" style="703" customWidth="1"/>
    <col min="11015" max="11015" width="30.453125" style="703" customWidth="1"/>
    <col min="11016" max="11016" width="27.36328125" style="703" customWidth="1"/>
    <col min="11017" max="11017" width="30.90625" style="703" customWidth="1"/>
    <col min="11018" max="11018" width="24.90625" style="703" customWidth="1"/>
    <col min="11019" max="11019" width="27.36328125" style="703" customWidth="1"/>
    <col min="11020" max="11020" width="32" style="703" customWidth="1"/>
    <col min="11021" max="11021" width="25.54296875" style="703" customWidth="1"/>
    <col min="11022" max="11022" width="27.36328125" style="703" customWidth="1"/>
    <col min="11023" max="11023" width="31.453125" style="703" customWidth="1"/>
    <col min="11024" max="11024" width="30.54296875" style="703" customWidth="1"/>
    <col min="11025" max="11025" width="27.36328125" style="703" customWidth="1"/>
    <col min="11026" max="11026" width="32.54296875" style="703" customWidth="1"/>
    <col min="11027" max="11027" width="30.453125" style="703" customWidth="1"/>
    <col min="11028" max="11028" width="24.36328125" style="703" customWidth="1"/>
    <col min="11029" max="11029" width="28" style="703" customWidth="1"/>
    <col min="11030" max="11030" width="19.453125" style="703" customWidth="1"/>
    <col min="11031" max="11267" width="9.08984375" style="703"/>
    <col min="11268" max="11268" width="14.54296875" style="703" customWidth="1"/>
    <col min="11269" max="11269" width="14.453125" style="703" customWidth="1"/>
    <col min="11270" max="11270" width="58.08984375" style="703" customWidth="1"/>
    <col min="11271" max="11271" width="30.453125" style="703" customWidth="1"/>
    <col min="11272" max="11272" width="27.36328125" style="703" customWidth="1"/>
    <col min="11273" max="11273" width="30.90625" style="703" customWidth="1"/>
    <col min="11274" max="11274" width="24.90625" style="703" customWidth="1"/>
    <col min="11275" max="11275" width="27.36328125" style="703" customWidth="1"/>
    <col min="11276" max="11276" width="32" style="703" customWidth="1"/>
    <col min="11277" max="11277" width="25.54296875" style="703" customWidth="1"/>
    <col min="11278" max="11278" width="27.36328125" style="703" customWidth="1"/>
    <col min="11279" max="11279" width="31.453125" style="703" customWidth="1"/>
    <col min="11280" max="11280" width="30.54296875" style="703" customWidth="1"/>
    <col min="11281" max="11281" width="27.36328125" style="703" customWidth="1"/>
    <col min="11282" max="11282" width="32.54296875" style="703" customWidth="1"/>
    <col min="11283" max="11283" width="30.453125" style="703" customWidth="1"/>
    <col min="11284" max="11284" width="24.36328125" style="703" customWidth="1"/>
    <col min="11285" max="11285" width="28" style="703" customWidth="1"/>
    <col min="11286" max="11286" width="19.453125" style="703" customWidth="1"/>
    <col min="11287" max="11523" width="9.08984375" style="703"/>
    <col min="11524" max="11524" width="14.54296875" style="703" customWidth="1"/>
    <col min="11525" max="11525" width="14.453125" style="703" customWidth="1"/>
    <col min="11526" max="11526" width="58.08984375" style="703" customWidth="1"/>
    <col min="11527" max="11527" width="30.453125" style="703" customWidth="1"/>
    <col min="11528" max="11528" width="27.36328125" style="703" customWidth="1"/>
    <col min="11529" max="11529" width="30.90625" style="703" customWidth="1"/>
    <col min="11530" max="11530" width="24.90625" style="703" customWidth="1"/>
    <col min="11531" max="11531" width="27.36328125" style="703" customWidth="1"/>
    <col min="11532" max="11532" width="32" style="703" customWidth="1"/>
    <col min="11533" max="11533" width="25.54296875" style="703" customWidth="1"/>
    <col min="11534" max="11534" width="27.36328125" style="703" customWidth="1"/>
    <col min="11535" max="11535" width="31.453125" style="703" customWidth="1"/>
    <col min="11536" max="11536" width="30.54296875" style="703" customWidth="1"/>
    <col min="11537" max="11537" width="27.36328125" style="703" customWidth="1"/>
    <col min="11538" max="11538" width="32.54296875" style="703" customWidth="1"/>
    <col min="11539" max="11539" width="30.453125" style="703" customWidth="1"/>
    <col min="11540" max="11540" width="24.36328125" style="703" customWidth="1"/>
    <col min="11541" max="11541" width="28" style="703" customWidth="1"/>
    <col min="11542" max="11542" width="19.453125" style="703" customWidth="1"/>
    <col min="11543" max="11779" width="9.08984375" style="703"/>
    <col min="11780" max="11780" width="14.54296875" style="703" customWidth="1"/>
    <col min="11781" max="11781" width="14.453125" style="703" customWidth="1"/>
    <col min="11782" max="11782" width="58.08984375" style="703" customWidth="1"/>
    <col min="11783" max="11783" width="30.453125" style="703" customWidth="1"/>
    <col min="11784" max="11784" width="27.36328125" style="703" customWidth="1"/>
    <col min="11785" max="11785" width="30.90625" style="703" customWidth="1"/>
    <col min="11786" max="11786" width="24.90625" style="703" customWidth="1"/>
    <col min="11787" max="11787" width="27.36328125" style="703" customWidth="1"/>
    <col min="11788" max="11788" width="32" style="703" customWidth="1"/>
    <col min="11789" max="11789" width="25.54296875" style="703" customWidth="1"/>
    <col min="11790" max="11790" width="27.36328125" style="703" customWidth="1"/>
    <col min="11791" max="11791" width="31.453125" style="703" customWidth="1"/>
    <col min="11792" max="11792" width="30.54296875" style="703" customWidth="1"/>
    <col min="11793" max="11793" width="27.36328125" style="703" customWidth="1"/>
    <col min="11794" max="11794" width="32.54296875" style="703" customWidth="1"/>
    <col min="11795" max="11795" width="30.453125" style="703" customWidth="1"/>
    <col min="11796" max="11796" width="24.36328125" style="703" customWidth="1"/>
    <col min="11797" max="11797" width="28" style="703" customWidth="1"/>
    <col min="11798" max="11798" width="19.453125" style="703" customWidth="1"/>
    <col min="11799" max="12035" width="9.08984375" style="703"/>
    <col min="12036" max="12036" width="14.54296875" style="703" customWidth="1"/>
    <col min="12037" max="12037" width="14.453125" style="703" customWidth="1"/>
    <col min="12038" max="12038" width="58.08984375" style="703" customWidth="1"/>
    <col min="12039" max="12039" width="30.453125" style="703" customWidth="1"/>
    <col min="12040" max="12040" width="27.36328125" style="703" customWidth="1"/>
    <col min="12041" max="12041" width="30.90625" style="703" customWidth="1"/>
    <col min="12042" max="12042" width="24.90625" style="703" customWidth="1"/>
    <col min="12043" max="12043" width="27.36328125" style="703" customWidth="1"/>
    <col min="12044" max="12044" width="32" style="703" customWidth="1"/>
    <col min="12045" max="12045" width="25.54296875" style="703" customWidth="1"/>
    <col min="12046" max="12046" width="27.36328125" style="703" customWidth="1"/>
    <col min="12047" max="12047" width="31.453125" style="703" customWidth="1"/>
    <col min="12048" max="12048" width="30.54296875" style="703" customWidth="1"/>
    <col min="12049" max="12049" width="27.36328125" style="703" customWidth="1"/>
    <col min="12050" max="12050" width="32.54296875" style="703" customWidth="1"/>
    <col min="12051" max="12051" width="30.453125" style="703" customWidth="1"/>
    <col min="12052" max="12052" width="24.36328125" style="703" customWidth="1"/>
    <col min="12053" max="12053" width="28" style="703" customWidth="1"/>
    <col min="12054" max="12054" width="19.453125" style="703" customWidth="1"/>
    <col min="12055" max="12291" width="9.08984375" style="703"/>
    <col min="12292" max="12292" width="14.54296875" style="703" customWidth="1"/>
    <col min="12293" max="12293" width="14.453125" style="703" customWidth="1"/>
    <col min="12294" max="12294" width="58.08984375" style="703" customWidth="1"/>
    <col min="12295" max="12295" width="30.453125" style="703" customWidth="1"/>
    <col min="12296" max="12296" width="27.36328125" style="703" customWidth="1"/>
    <col min="12297" max="12297" width="30.90625" style="703" customWidth="1"/>
    <col min="12298" max="12298" width="24.90625" style="703" customWidth="1"/>
    <col min="12299" max="12299" width="27.36328125" style="703" customWidth="1"/>
    <col min="12300" max="12300" width="32" style="703" customWidth="1"/>
    <col min="12301" max="12301" width="25.54296875" style="703" customWidth="1"/>
    <col min="12302" max="12302" width="27.36328125" style="703" customWidth="1"/>
    <col min="12303" max="12303" width="31.453125" style="703" customWidth="1"/>
    <col min="12304" max="12304" width="30.54296875" style="703" customWidth="1"/>
    <col min="12305" max="12305" width="27.36328125" style="703" customWidth="1"/>
    <col min="12306" max="12306" width="32.54296875" style="703" customWidth="1"/>
    <col min="12307" max="12307" width="30.453125" style="703" customWidth="1"/>
    <col min="12308" max="12308" width="24.36328125" style="703" customWidth="1"/>
    <col min="12309" max="12309" width="28" style="703" customWidth="1"/>
    <col min="12310" max="12310" width="19.453125" style="703" customWidth="1"/>
    <col min="12311" max="12547" width="9.08984375" style="703"/>
    <col min="12548" max="12548" width="14.54296875" style="703" customWidth="1"/>
    <col min="12549" max="12549" width="14.453125" style="703" customWidth="1"/>
    <col min="12550" max="12550" width="58.08984375" style="703" customWidth="1"/>
    <col min="12551" max="12551" width="30.453125" style="703" customWidth="1"/>
    <col min="12552" max="12552" width="27.36328125" style="703" customWidth="1"/>
    <col min="12553" max="12553" width="30.90625" style="703" customWidth="1"/>
    <col min="12554" max="12554" width="24.90625" style="703" customWidth="1"/>
    <col min="12555" max="12555" width="27.36328125" style="703" customWidth="1"/>
    <col min="12556" max="12556" width="32" style="703" customWidth="1"/>
    <col min="12557" max="12557" width="25.54296875" style="703" customWidth="1"/>
    <col min="12558" max="12558" width="27.36328125" style="703" customWidth="1"/>
    <col min="12559" max="12559" width="31.453125" style="703" customWidth="1"/>
    <col min="12560" max="12560" width="30.54296875" style="703" customWidth="1"/>
    <col min="12561" max="12561" width="27.36328125" style="703" customWidth="1"/>
    <col min="12562" max="12562" width="32.54296875" style="703" customWidth="1"/>
    <col min="12563" max="12563" width="30.453125" style="703" customWidth="1"/>
    <col min="12564" max="12564" width="24.36328125" style="703" customWidth="1"/>
    <col min="12565" max="12565" width="28" style="703" customWidth="1"/>
    <col min="12566" max="12566" width="19.453125" style="703" customWidth="1"/>
    <col min="12567" max="12803" width="9.08984375" style="703"/>
    <col min="12804" max="12804" width="14.54296875" style="703" customWidth="1"/>
    <col min="12805" max="12805" width="14.453125" style="703" customWidth="1"/>
    <col min="12806" max="12806" width="58.08984375" style="703" customWidth="1"/>
    <col min="12807" max="12807" width="30.453125" style="703" customWidth="1"/>
    <col min="12808" max="12808" width="27.36328125" style="703" customWidth="1"/>
    <col min="12809" max="12809" width="30.90625" style="703" customWidth="1"/>
    <col min="12810" max="12810" width="24.90625" style="703" customWidth="1"/>
    <col min="12811" max="12811" width="27.36328125" style="703" customWidth="1"/>
    <col min="12812" max="12812" width="32" style="703" customWidth="1"/>
    <col min="12813" max="12813" width="25.54296875" style="703" customWidth="1"/>
    <col min="12814" max="12814" width="27.36328125" style="703" customWidth="1"/>
    <col min="12815" max="12815" width="31.453125" style="703" customWidth="1"/>
    <col min="12816" max="12816" width="30.54296875" style="703" customWidth="1"/>
    <col min="12817" max="12817" width="27.36328125" style="703" customWidth="1"/>
    <col min="12818" max="12818" width="32.54296875" style="703" customWidth="1"/>
    <col min="12819" max="12819" width="30.453125" style="703" customWidth="1"/>
    <col min="12820" max="12820" width="24.36328125" style="703" customWidth="1"/>
    <col min="12821" max="12821" width="28" style="703" customWidth="1"/>
    <col min="12822" max="12822" width="19.453125" style="703" customWidth="1"/>
    <col min="12823" max="13059" width="9.08984375" style="703"/>
    <col min="13060" max="13060" width="14.54296875" style="703" customWidth="1"/>
    <col min="13061" max="13061" width="14.453125" style="703" customWidth="1"/>
    <col min="13062" max="13062" width="58.08984375" style="703" customWidth="1"/>
    <col min="13063" max="13063" width="30.453125" style="703" customWidth="1"/>
    <col min="13064" max="13064" width="27.36328125" style="703" customWidth="1"/>
    <col min="13065" max="13065" width="30.90625" style="703" customWidth="1"/>
    <col min="13066" max="13066" width="24.90625" style="703" customWidth="1"/>
    <col min="13067" max="13067" width="27.36328125" style="703" customWidth="1"/>
    <col min="13068" max="13068" width="32" style="703" customWidth="1"/>
    <col min="13069" max="13069" width="25.54296875" style="703" customWidth="1"/>
    <col min="13070" max="13070" width="27.36328125" style="703" customWidth="1"/>
    <col min="13071" max="13071" width="31.453125" style="703" customWidth="1"/>
    <col min="13072" max="13072" width="30.54296875" style="703" customWidth="1"/>
    <col min="13073" max="13073" width="27.36328125" style="703" customWidth="1"/>
    <col min="13074" max="13074" width="32.54296875" style="703" customWidth="1"/>
    <col min="13075" max="13075" width="30.453125" style="703" customWidth="1"/>
    <col min="13076" max="13076" width="24.36328125" style="703" customWidth="1"/>
    <col min="13077" max="13077" width="28" style="703" customWidth="1"/>
    <col min="13078" max="13078" width="19.453125" style="703" customWidth="1"/>
    <col min="13079" max="13315" width="9.08984375" style="703"/>
    <col min="13316" max="13316" width="14.54296875" style="703" customWidth="1"/>
    <col min="13317" max="13317" width="14.453125" style="703" customWidth="1"/>
    <col min="13318" max="13318" width="58.08984375" style="703" customWidth="1"/>
    <col min="13319" max="13319" width="30.453125" style="703" customWidth="1"/>
    <col min="13320" max="13320" width="27.36328125" style="703" customWidth="1"/>
    <col min="13321" max="13321" width="30.90625" style="703" customWidth="1"/>
    <col min="13322" max="13322" width="24.90625" style="703" customWidth="1"/>
    <col min="13323" max="13323" width="27.36328125" style="703" customWidth="1"/>
    <col min="13324" max="13324" width="32" style="703" customWidth="1"/>
    <col min="13325" max="13325" width="25.54296875" style="703" customWidth="1"/>
    <col min="13326" max="13326" width="27.36328125" style="703" customWidth="1"/>
    <col min="13327" max="13327" width="31.453125" style="703" customWidth="1"/>
    <col min="13328" max="13328" width="30.54296875" style="703" customWidth="1"/>
    <col min="13329" max="13329" width="27.36328125" style="703" customWidth="1"/>
    <col min="13330" max="13330" width="32.54296875" style="703" customWidth="1"/>
    <col min="13331" max="13331" width="30.453125" style="703" customWidth="1"/>
    <col min="13332" max="13332" width="24.36328125" style="703" customWidth="1"/>
    <col min="13333" max="13333" width="28" style="703" customWidth="1"/>
    <col min="13334" max="13334" width="19.453125" style="703" customWidth="1"/>
    <col min="13335" max="13571" width="9.08984375" style="703"/>
    <col min="13572" max="13572" width="14.54296875" style="703" customWidth="1"/>
    <col min="13573" max="13573" width="14.453125" style="703" customWidth="1"/>
    <col min="13574" max="13574" width="58.08984375" style="703" customWidth="1"/>
    <col min="13575" max="13575" width="30.453125" style="703" customWidth="1"/>
    <col min="13576" max="13576" width="27.36328125" style="703" customWidth="1"/>
    <col min="13577" max="13577" width="30.90625" style="703" customWidth="1"/>
    <col min="13578" max="13578" width="24.90625" style="703" customWidth="1"/>
    <col min="13579" max="13579" width="27.36328125" style="703" customWidth="1"/>
    <col min="13580" max="13580" width="32" style="703" customWidth="1"/>
    <col min="13581" max="13581" width="25.54296875" style="703" customWidth="1"/>
    <col min="13582" max="13582" width="27.36328125" style="703" customWidth="1"/>
    <col min="13583" max="13583" width="31.453125" style="703" customWidth="1"/>
    <col min="13584" max="13584" width="30.54296875" style="703" customWidth="1"/>
    <col min="13585" max="13585" width="27.36328125" style="703" customWidth="1"/>
    <col min="13586" max="13586" width="32.54296875" style="703" customWidth="1"/>
    <col min="13587" max="13587" width="30.453125" style="703" customWidth="1"/>
    <col min="13588" max="13588" width="24.36328125" style="703" customWidth="1"/>
    <col min="13589" max="13589" width="28" style="703" customWidth="1"/>
    <col min="13590" max="13590" width="19.453125" style="703" customWidth="1"/>
    <col min="13591" max="13827" width="9.08984375" style="703"/>
    <col min="13828" max="13828" width="14.54296875" style="703" customWidth="1"/>
    <col min="13829" max="13829" width="14.453125" style="703" customWidth="1"/>
    <col min="13830" max="13830" width="58.08984375" style="703" customWidth="1"/>
    <col min="13831" max="13831" width="30.453125" style="703" customWidth="1"/>
    <col min="13832" max="13832" width="27.36328125" style="703" customWidth="1"/>
    <col min="13833" max="13833" width="30.90625" style="703" customWidth="1"/>
    <col min="13834" max="13834" width="24.90625" style="703" customWidth="1"/>
    <col min="13835" max="13835" width="27.36328125" style="703" customWidth="1"/>
    <col min="13836" max="13836" width="32" style="703" customWidth="1"/>
    <col min="13837" max="13837" width="25.54296875" style="703" customWidth="1"/>
    <col min="13838" max="13838" width="27.36328125" style="703" customWidth="1"/>
    <col min="13839" max="13839" width="31.453125" style="703" customWidth="1"/>
    <col min="13840" max="13840" width="30.54296875" style="703" customWidth="1"/>
    <col min="13841" max="13841" width="27.36328125" style="703" customWidth="1"/>
    <col min="13842" max="13842" width="32.54296875" style="703" customWidth="1"/>
    <col min="13843" max="13843" width="30.453125" style="703" customWidth="1"/>
    <col min="13844" max="13844" width="24.36328125" style="703" customWidth="1"/>
    <col min="13845" max="13845" width="28" style="703" customWidth="1"/>
    <col min="13846" max="13846" width="19.453125" style="703" customWidth="1"/>
    <col min="13847" max="14083" width="9.08984375" style="703"/>
    <col min="14084" max="14084" width="14.54296875" style="703" customWidth="1"/>
    <col min="14085" max="14085" width="14.453125" style="703" customWidth="1"/>
    <col min="14086" max="14086" width="58.08984375" style="703" customWidth="1"/>
    <col min="14087" max="14087" width="30.453125" style="703" customWidth="1"/>
    <col min="14088" max="14088" width="27.36328125" style="703" customWidth="1"/>
    <col min="14089" max="14089" width="30.90625" style="703" customWidth="1"/>
    <col min="14090" max="14090" width="24.90625" style="703" customWidth="1"/>
    <col min="14091" max="14091" width="27.36328125" style="703" customWidth="1"/>
    <col min="14092" max="14092" width="32" style="703" customWidth="1"/>
    <col min="14093" max="14093" width="25.54296875" style="703" customWidth="1"/>
    <col min="14094" max="14094" width="27.36328125" style="703" customWidth="1"/>
    <col min="14095" max="14095" width="31.453125" style="703" customWidth="1"/>
    <col min="14096" max="14096" width="30.54296875" style="703" customWidth="1"/>
    <col min="14097" max="14097" width="27.36328125" style="703" customWidth="1"/>
    <col min="14098" max="14098" width="32.54296875" style="703" customWidth="1"/>
    <col min="14099" max="14099" width="30.453125" style="703" customWidth="1"/>
    <col min="14100" max="14100" width="24.36328125" style="703" customWidth="1"/>
    <col min="14101" max="14101" width="28" style="703" customWidth="1"/>
    <col min="14102" max="14102" width="19.453125" style="703" customWidth="1"/>
    <col min="14103" max="14339" width="9.08984375" style="703"/>
    <col min="14340" max="14340" width="14.54296875" style="703" customWidth="1"/>
    <col min="14341" max="14341" width="14.453125" style="703" customWidth="1"/>
    <col min="14342" max="14342" width="58.08984375" style="703" customWidth="1"/>
    <col min="14343" max="14343" width="30.453125" style="703" customWidth="1"/>
    <col min="14344" max="14344" width="27.36328125" style="703" customWidth="1"/>
    <col min="14345" max="14345" width="30.90625" style="703" customWidth="1"/>
    <col min="14346" max="14346" width="24.90625" style="703" customWidth="1"/>
    <col min="14347" max="14347" width="27.36328125" style="703" customWidth="1"/>
    <col min="14348" max="14348" width="32" style="703" customWidth="1"/>
    <col min="14349" max="14349" width="25.54296875" style="703" customWidth="1"/>
    <col min="14350" max="14350" width="27.36328125" style="703" customWidth="1"/>
    <col min="14351" max="14351" width="31.453125" style="703" customWidth="1"/>
    <col min="14352" max="14352" width="30.54296875" style="703" customWidth="1"/>
    <col min="14353" max="14353" width="27.36328125" style="703" customWidth="1"/>
    <col min="14354" max="14354" width="32.54296875" style="703" customWidth="1"/>
    <col min="14355" max="14355" width="30.453125" style="703" customWidth="1"/>
    <col min="14356" max="14356" width="24.36328125" style="703" customWidth="1"/>
    <col min="14357" max="14357" width="28" style="703" customWidth="1"/>
    <col min="14358" max="14358" width="19.453125" style="703" customWidth="1"/>
    <col min="14359" max="14595" width="9.08984375" style="703"/>
    <col min="14596" max="14596" width="14.54296875" style="703" customWidth="1"/>
    <col min="14597" max="14597" width="14.453125" style="703" customWidth="1"/>
    <col min="14598" max="14598" width="58.08984375" style="703" customWidth="1"/>
    <col min="14599" max="14599" width="30.453125" style="703" customWidth="1"/>
    <col min="14600" max="14600" width="27.36328125" style="703" customWidth="1"/>
    <col min="14601" max="14601" width="30.90625" style="703" customWidth="1"/>
    <col min="14602" max="14602" width="24.90625" style="703" customWidth="1"/>
    <col min="14603" max="14603" width="27.36328125" style="703" customWidth="1"/>
    <col min="14604" max="14604" width="32" style="703" customWidth="1"/>
    <col min="14605" max="14605" width="25.54296875" style="703" customWidth="1"/>
    <col min="14606" max="14606" width="27.36328125" style="703" customWidth="1"/>
    <col min="14607" max="14607" width="31.453125" style="703" customWidth="1"/>
    <col min="14608" max="14608" width="30.54296875" style="703" customWidth="1"/>
    <col min="14609" max="14609" width="27.36328125" style="703" customWidth="1"/>
    <col min="14610" max="14610" width="32.54296875" style="703" customWidth="1"/>
    <col min="14611" max="14611" width="30.453125" style="703" customWidth="1"/>
    <col min="14612" max="14612" width="24.36328125" style="703" customWidth="1"/>
    <col min="14613" max="14613" width="28" style="703" customWidth="1"/>
    <col min="14614" max="14614" width="19.453125" style="703" customWidth="1"/>
    <col min="14615" max="14851" width="9.08984375" style="703"/>
    <col min="14852" max="14852" width="14.54296875" style="703" customWidth="1"/>
    <col min="14853" max="14853" width="14.453125" style="703" customWidth="1"/>
    <col min="14854" max="14854" width="58.08984375" style="703" customWidth="1"/>
    <col min="14855" max="14855" width="30.453125" style="703" customWidth="1"/>
    <col min="14856" max="14856" width="27.36328125" style="703" customWidth="1"/>
    <col min="14857" max="14857" width="30.90625" style="703" customWidth="1"/>
    <col min="14858" max="14858" width="24.90625" style="703" customWidth="1"/>
    <col min="14859" max="14859" width="27.36328125" style="703" customWidth="1"/>
    <col min="14860" max="14860" width="32" style="703" customWidth="1"/>
    <col min="14861" max="14861" width="25.54296875" style="703" customWidth="1"/>
    <col min="14862" max="14862" width="27.36328125" style="703" customWidth="1"/>
    <col min="14863" max="14863" width="31.453125" style="703" customWidth="1"/>
    <col min="14864" max="14864" width="30.54296875" style="703" customWidth="1"/>
    <col min="14865" max="14865" width="27.36328125" style="703" customWidth="1"/>
    <col min="14866" max="14866" width="32.54296875" style="703" customWidth="1"/>
    <col min="14867" max="14867" width="30.453125" style="703" customWidth="1"/>
    <col min="14868" max="14868" width="24.36328125" style="703" customWidth="1"/>
    <col min="14869" max="14869" width="28" style="703" customWidth="1"/>
    <col min="14870" max="14870" width="19.453125" style="703" customWidth="1"/>
    <col min="14871" max="15107" width="9.08984375" style="703"/>
    <col min="15108" max="15108" width="14.54296875" style="703" customWidth="1"/>
    <col min="15109" max="15109" width="14.453125" style="703" customWidth="1"/>
    <col min="15110" max="15110" width="58.08984375" style="703" customWidth="1"/>
    <col min="15111" max="15111" width="30.453125" style="703" customWidth="1"/>
    <col min="15112" max="15112" width="27.36328125" style="703" customWidth="1"/>
    <col min="15113" max="15113" width="30.90625" style="703" customWidth="1"/>
    <col min="15114" max="15114" width="24.90625" style="703" customWidth="1"/>
    <col min="15115" max="15115" width="27.36328125" style="703" customWidth="1"/>
    <col min="15116" max="15116" width="32" style="703" customWidth="1"/>
    <col min="15117" max="15117" width="25.54296875" style="703" customWidth="1"/>
    <col min="15118" max="15118" width="27.36328125" style="703" customWidth="1"/>
    <col min="15119" max="15119" width="31.453125" style="703" customWidth="1"/>
    <col min="15120" max="15120" width="30.54296875" style="703" customWidth="1"/>
    <col min="15121" max="15121" width="27.36328125" style="703" customWidth="1"/>
    <col min="15122" max="15122" width="32.54296875" style="703" customWidth="1"/>
    <col min="15123" max="15123" width="30.453125" style="703" customWidth="1"/>
    <col min="15124" max="15124" width="24.36328125" style="703" customWidth="1"/>
    <col min="15125" max="15125" width="28" style="703" customWidth="1"/>
    <col min="15126" max="15126" width="19.453125" style="703" customWidth="1"/>
    <col min="15127" max="15363" width="9.08984375" style="703"/>
    <col min="15364" max="15364" width="14.54296875" style="703" customWidth="1"/>
    <col min="15365" max="15365" width="14.453125" style="703" customWidth="1"/>
    <col min="15366" max="15366" width="58.08984375" style="703" customWidth="1"/>
    <col min="15367" max="15367" width="30.453125" style="703" customWidth="1"/>
    <col min="15368" max="15368" width="27.36328125" style="703" customWidth="1"/>
    <col min="15369" max="15369" width="30.90625" style="703" customWidth="1"/>
    <col min="15370" max="15370" width="24.90625" style="703" customWidth="1"/>
    <col min="15371" max="15371" width="27.36328125" style="703" customWidth="1"/>
    <col min="15372" max="15372" width="32" style="703" customWidth="1"/>
    <col min="15373" max="15373" width="25.54296875" style="703" customWidth="1"/>
    <col min="15374" max="15374" width="27.36328125" style="703" customWidth="1"/>
    <col min="15375" max="15375" width="31.453125" style="703" customWidth="1"/>
    <col min="15376" max="15376" width="30.54296875" style="703" customWidth="1"/>
    <col min="15377" max="15377" width="27.36328125" style="703" customWidth="1"/>
    <col min="15378" max="15378" width="32.54296875" style="703" customWidth="1"/>
    <col min="15379" max="15379" width="30.453125" style="703" customWidth="1"/>
    <col min="15380" max="15380" width="24.36328125" style="703" customWidth="1"/>
    <col min="15381" max="15381" width="28" style="703" customWidth="1"/>
    <col min="15382" max="15382" width="19.453125" style="703" customWidth="1"/>
    <col min="15383" max="15619" width="9.08984375" style="703"/>
    <col min="15620" max="15620" width="14.54296875" style="703" customWidth="1"/>
    <col min="15621" max="15621" width="14.453125" style="703" customWidth="1"/>
    <col min="15622" max="15622" width="58.08984375" style="703" customWidth="1"/>
    <col min="15623" max="15623" width="30.453125" style="703" customWidth="1"/>
    <col min="15624" max="15624" width="27.36328125" style="703" customWidth="1"/>
    <col min="15625" max="15625" width="30.90625" style="703" customWidth="1"/>
    <col min="15626" max="15626" width="24.90625" style="703" customWidth="1"/>
    <col min="15627" max="15627" width="27.36328125" style="703" customWidth="1"/>
    <col min="15628" max="15628" width="32" style="703" customWidth="1"/>
    <col min="15629" max="15629" width="25.54296875" style="703" customWidth="1"/>
    <col min="15630" max="15630" width="27.36328125" style="703" customWidth="1"/>
    <col min="15631" max="15631" width="31.453125" style="703" customWidth="1"/>
    <col min="15632" max="15632" width="30.54296875" style="703" customWidth="1"/>
    <col min="15633" max="15633" width="27.36328125" style="703" customWidth="1"/>
    <col min="15634" max="15634" width="32.54296875" style="703" customWidth="1"/>
    <col min="15635" max="15635" width="30.453125" style="703" customWidth="1"/>
    <col min="15636" max="15636" width="24.36328125" style="703" customWidth="1"/>
    <col min="15637" max="15637" width="28" style="703" customWidth="1"/>
    <col min="15638" max="15638" width="19.453125" style="703" customWidth="1"/>
    <col min="15639" max="15875" width="9.08984375" style="703"/>
    <col min="15876" max="15876" width="14.54296875" style="703" customWidth="1"/>
    <col min="15877" max="15877" width="14.453125" style="703" customWidth="1"/>
    <col min="15878" max="15878" width="58.08984375" style="703" customWidth="1"/>
    <col min="15879" max="15879" width="30.453125" style="703" customWidth="1"/>
    <col min="15880" max="15880" width="27.36328125" style="703" customWidth="1"/>
    <col min="15881" max="15881" width="30.90625" style="703" customWidth="1"/>
    <col min="15882" max="15882" width="24.90625" style="703" customWidth="1"/>
    <col min="15883" max="15883" width="27.36328125" style="703" customWidth="1"/>
    <col min="15884" max="15884" width="32" style="703" customWidth="1"/>
    <col min="15885" max="15885" width="25.54296875" style="703" customWidth="1"/>
    <col min="15886" max="15886" width="27.36328125" style="703" customWidth="1"/>
    <col min="15887" max="15887" width="31.453125" style="703" customWidth="1"/>
    <col min="15888" max="15888" width="30.54296875" style="703" customWidth="1"/>
    <col min="15889" max="15889" width="27.36328125" style="703" customWidth="1"/>
    <col min="15890" max="15890" width="32.54296875" style="703" customWidth="1"/>
    <col min="15891" max="15891" width="30.453125" style="703" customWidth="1"/>
    <col min="15892" max="15892" width="24.36328125" style="703" customWidth="1"/>
    <col min="15893" max="15893" width="28" style="703" customWidth="1"/>
    <col min="15894" max="15894" width="19.453125" style="703" customWidth="1"/>
    <col min="15895" max="16131" width="9.08984375" style="703"/>
    <col min="16132" max="16132" width="14.54296875" style="703" customWidth="1"/>
    <col min="16133" max="16133" width="14.453125" style="703" customWidth="1"/>
    <col min="16134" max="16134" width="58.08984375" style="703" customWidth="1"/>
    <col min="16135" max="16135" width="30.453125" style="703" customWidth="1"/>
    <col min="16136" max="16136" width="27.36328125" style="703" customWidth="1"/>
    <col min="16137" max="16137" width="30.90625" style="703" customWidth="1"/>
    <col min="16138" max="16138" width="24.90625" style="703" customWidth="1"/>
    <col min="16139" max="16139" width="27.36328125" style="703" customWidth="1"/>
    <col min="16140" max="16140" width="32" style="703" customWidth="1"/>
    <col min="16141" max="16141" width="25.54296875" style="703" customWidth="1"/>
    <col min="16142" max="16142" width="27.36328125" style="703" customWidth="1"/>
    <col min="16143" max="16143" width="31.453125" style="703" customWidth="1"/>
    <col min="16144" max="16144" width="30.54296875" style="703" customWidth="1"/>
    <col min="16145" max="16145" width="27.36328125" style="703" customWidth="1"/>
    <col min="16146" max="16146" width="32.54296875" style="703" customWidth="1"/>
    <col min="16147" max="16147" width="30.453125" style="703" customWidth="1"/>
    <col min="16148" max="16148" width="24.36328125" style="703" customWidth="1"/>
    <col min="16149" max="16149" width="28" style="703" customWidth="1"/>
    <col min="16150" max="16150" width="19.453125" style="703" customWidth="1"/>
    <col min="16151" max="16384" width="9.08984375" style="703"/>
  </cols>
  <sheetData>
    <row r="1" spans="2:21" x14ac:dyDescent="0.3">
      <c r="C1" s="701"/>
      <c r="D1" s="702"/>
      <c r="E1" s="702"/>
      <c r="F1" s="702"/>
      <c r="G1" s="702"/>
      <c r="K1" s="702"/>
      <c r="L1" s="702"/>
      <c r="M1" s="702"/>
    </row>
    <row r="2" spans="2:21" s="670" customFormat="1" x14ac:dyDescent="0.3">
      <c r="B2" s="22"/>
      <c r="C2" s="706"/>
      <c r="D2" s="22"/>
      <c r="E2" s="22"/>
      <c r="F2" s="22"/>
      <c r="G2" s="22"/>
      <c r="H2" s="652"/>
    </row>
    <row r="3" spans="2:21" s="670" customFormat="1" x14ac:dyDescent="0.3">
      <c r="B3" s="707"/>
      <c r="C3" s="706"/>
      <c r="D3" s="693"/>
      <c r="E3" s="693"/>
      <c r="F3" s="693"/>
      <c r="G3" s="693"/>
      <c r="H3" s="669" t="str">
        <f>Index!B2</f>
        <v xml:space="preserve">      Maharashtra State Power Generation Company Ltd.</v>
      </c>
    </row>
    <row r="4" spans="2:21" s="670" customFormat="1" ht="15" customHeight="1" x14ac:dyDescent="0.3">
      <c r="B4" s="707"/>
      <c r="C4" s="706"/>
      <c r="D4" s="693"/>
      <c r="E4" s="693"/>
      <c r="F4" s="693"/>
      <c r="G4" s="693"/>
      <c r="H4" s="669" t="s">
        <v>996</v>
      </c>
    </row>
    <row r="5" spans="2:21" ht="15" customHeight="1" x14ac:dyDescent="0.3">
      <c r="U5" s="709" t="s">
        <v>10</v>
      </c>
    </row>
    <row r="6" spans="2:21" s="710" customFormat="1" x14ac:dyDescent="0.3">
      <c r="B6" s="1584" t="s">
        <v>343</v>
      </c>
      <c r="C6" s="1584" t="s">
        <v>997</v>
      </c>
      <c r="D6" s="1589" t="s">
        <v>998</v>
      </c>
      <c r="E6" s="1590"/>
      <c r="F6" s="1590"/>
      <c r="G6" s="1590"/>
      <c r="H6" s="1590"/>
      <c r="I6" s="1590"/>
      <c r="J6" s="1590"/>
      <c r="K6" s="1590"/>
      <c r="L6" s="1590"/>
      <c r="M6" s="1590"/>
      <c r="N6" s="1590"/>
      <c r="O6" s="1590"/>
      <c r="P6" s="1590"/>
      <c r="Q6" s="1590"/>
      <c r="R6" s="1590"/>
      <c r="S6" s="1591"/>
      <c r="T6" s="1592" t="s">
        <v>999</v>
      </c>
      <c r="U6" s="1595" t="s">
        <v>1000</v>
      </c>
    </row>
    <row r="7" spans="2:21" s="711" customFormat="1" x14ac:dyDescent="0.25">
      <c r="B7" s="1585"/>
      <c r="C7" s="1585"/>
      <c r="D7" s="1598" t="s">
        <v>1001</v>
      </c>
      <c r="E7" s="1598"/>
      <c r="F7" s="1598"/>
      <c r="G7" s="1598"/>
      <c r="H7" s="1598" t="s">
        <v>1002</v>
      </c>
      <c r="I7" s="1598"/>
      <c r="J7" s="1598"/>
      <c r="K7" s="1598" t="s">
        <v>1002</v>
      </c>
      <c r="L7" s="1598"/>
      <c r="M7" s="1598"/>
      <c r="N7" s="1598" t="s">
        <v>1003</v>
      </c>
      <c r="O7" s="1598"/>
      <c r="P7" s="1598"/>
      <c r="Q7" s="1598" t="s">
        <v>1004</v>
      </c>
      <c r="R7" s="1598"/>
      <c r="S7" s="1598"/>
      <c r="T7" s="1593"/>
      <c r="U7" s="1596"/>
    </row>
    <row r="8" spans="2:21" s="713" customFormat="1" ht="70" x14ac:dyDescent="0.25">
      <c r="B8" s="1586"/>
      <c r="C8" s="1585"/>
      <c r="D8" s="712" t="s">
        <v>1005</v>
      </c>
      <c r="E8" s="712" t="s">
        <v>1006</v>
      </c>
      <c r="F8" s="712" t="s">
        <v>1007</v>
      </c>
      <c r="G8" s="712" t="s">
        <v>1008</v>
      </c>
      <c r="H8" s="712" t="s">
        <v>1006</v>
      </c>
      <c r="I8" s="712" t="s">
        <v>1007</v>
      </c>
      <c r="J8" s="712" t="s">
        <v>1008</v>
      </c>
      <c r="K8" s="712" t="s">
        <v>1006</v>
      </c>
      <c r="L8" s="712" t="s">
        <v>1007</v>
      </c>
      <c r="M8" s="712" t="s">
        <v>1008</v>
      </c>
      <c r="N8" s="712" t="s">
        <v>24</v>
      </c>
      <c r="O8" s="712" t="s">
        <v>24</v>
      </c>
      <c r="P8" s="712" t="s">
        <v>24</v>
      </c>
      <c r="Q8" s="712" t="s">
        <v>1006</v>
      </c>
      <c r="R8" s="712" t="s">
        <v>1007</v>
      </c>
      <c r="S8" s="712" t="s">
        <v>1008</v>
      </c>
      <c r="T8" s="1594"/>
      <c r="U8" s="1596"/>
    </row>
    <row r="9" spans="2:21" s="713" customFormat="1" x14ac:dyDescent="0.25">
      <c r="B9" s="1587"/>
      <c r="C9" s="1588"/>
      <c r="D9" s="712"/>
      <c r="E9" s="712" t="s">
        <v>81</v>
      </c>
      <c r="F9" s="712" t="s">
        <v>82</v>
      </c>
      <c r="G9" s="712" t="s">
        <v>1009</v>
      </c>
      <c r="H9" s="712" t="s">
        <v>397</v>
      </c>
      <c r="I9" s="712" t="s">
        <v>414</v>
      </c>
      <c r="J9" s="712" t="s">
        <v>1010</v>
      </c>
      <c r="K9" s="712" t="s">
        <v>415</v>
      </c>
      <c r="L9" s="712" t="s">
        <v>416</v>
      </c>
      <c r="M9" s="712" t="s">
        <v>1011</v>
      </c>
      <c r="N9" s="712"/>
      <c r="O9" s="712"/>
      <c r="P9" s="712"/>
      <c r="Q9" s="712" t="s">
        <v>1012</v>
      </c>
      <c r="R9" s="712" t="s">
        <v>1013</v>
      </c>
      <c r="S9" s="712" t="s">
        <v>1014</v>
      </c>
      <c r="T9" s="714" t="s">
        <v>1015</v>
      </c>
      <c r="U9" s="1597"/>
    </row>
    <row r="10" spans="2:21" s="717" customFormat="1" x14ac:dyDescent="0.3">
      <c r="B10" s="715">
        <v>1</v>
      </c>
      <c r="C10" s="716" t="s">
        <v>1016</v>
      </c>
      <c r="D10" s="1575" t="s">
        <v>980</v>
      </c>
      <c r="E10" s="1576"/>
      <c r="F10" s="1576"/>
      <c r="G10" s="1576"/>
      <c r="H10" s="1576"/>
      <c r="I10" s="1576"/>
      <c r="J10" s="1576"/>
      <c r="K10" s="1576"/>
      <c r="L10" s="1576"/>
      <c r="M10" s="1576"/>
      <c r="N10" s="1576"/>
      <c r="O10" s="1576"/>
      <c r="P10" s="1576"/>
      <c r="Q10" s="1576"/>
      <c r="R10" s="1576"/>
      <c r="S10" s="1576"/>
      <c r="T10" s="1576"/>
      <c r="U10" s="1577"/>
    </row>
    <row r="11" spans="2:21" x14ac:dyDescent="0.3">
      <c r="B11" s="718">
        <v>1.1000000000000001</v>
      </c>
      <c r="C11" s="719" t="s">
        <v>1017</v>
      </c>
      <c r="D11" s="1578"/>
      <c r="E11" s="1579"/>
      <c r="F11" s="1579"/>
      <c r="G11" s="1579"/>
      <c r="H11" s="1579"/>
      <c r="I11" s="1579"/>
      <c r="J11" s="1579"/>
      <c r="K11" s="1579"/>
      <c r="L11" s="1579"/>
      <c r="M11" s="1579"/>
      <c r="N11" s="1579"/>
      <c r="O11" s="1579"/>
      <c r="P11" s="1579"/>
      <c r="Q11" s="1579"/>
      <c r="R11" s="1579"/>
      <c r="S11" s="1579"/>
      <c r="T11" s="1579"/>
      <c r="U11" s="1580"/>
    </row>
    <row r="12" spans="2:21" x14ac:dyDescent="0.3">
      <c r="B12" s="718">
        <v>1.2</v>
      </c>
      <c r="C12" s="720" t="s">
        <v>1018</v>
      </c>
      <c r="D12" s="1578"/>
      <c r="E12" s="1579"/>
      <c r="F12" s="1579"/>
      <c r="G12" s="1579"/>
      <c r="H12" s="1579"/>
      <c r="I12" s="1579"/>
      <c r="J12" s="1579"/>
      <c r="K12" s="1579"/>
      <c r="L12" s="1579"/>
      <c r="M12" s="1579"/>
      <c r="N12" s="1579"/>
      <c r="O12" s="1579"/>
      <c r="P12" s="1579"/>
      <c r="Q12" s="1579"/>
      <c r="R12" s="1579"/>
      <c r="S12" s="1579"/>
      <c r="T12" s="1579"/>
      <c r="U12" s="1580"/>
    </row>
    <row r="13" spans="2:21" x14ac:dyDescent="0.3">
      <c r="B13" s="721">
        <v>1.3</v>
      </c>
      <c r="C13" s="720" t="s">
        <v>1019</v>
      </c>
      <c r="D13" s="1578"/>
      <c r="E13" s="1579"/>
      <c r="F13" s="1579"/>
      <c r="G13" s="1579"/>
      <c r="H13" s="1579"/>
      <c r="I13" s="1579"/>
      <c r="J13" s="1579"/>
      <c r="K13" s="1579"/>
      <c r="L13" s="1579"/>
      <c r="M13" s="1579"/>
      <c r="N13" s="1579"/>
      <c r="O13" s="1579"/>
      <c r="P13" s="1579"/>
      <c r="Q13" s="1579"/>
      <c r="R13" s="1579"/>
      <c r="S13" s="1579"/>
      <c r="T13" s="1579"/>
      <c r="U13" s="1580"/>
    </row>
    <row r="14" spans="2:21" s="717" customFormat="1" x14ac:dyDescent="0.3">
      <c r="B14" s="722"/>
      <c r="C14" s="723" t="s">
        <v>1020</v>
      </c>
      <c r="D14" s="1578"/>
      <c r="E14" s="1579"/>
      <c r="F14" s="1579"/>
      <c r="G14" s="1579"/>
      <c r="H14" s="1579"/>
      <c r="I14" s="1579"/>
      <c r="J14" s="1579"/>
      <c r="K14" s="1579"/>
      <c r="L14" s="1579"/>
      <c r="M14" s="1579"/>
      <c r="N14" s="1579"/>
      <c r="O14" s="1579"/>
      <c r="P14" s="1579"/>
      <c r="Q14" s="1579"/>
      <c r="R14" s="1579"/>
      <c r="S14" s="1579"/>
      <c r="T14" s="1579"/>
      <c r="U14" s="1580"/>
    </row>
    <row r="15" spans="2:21" s="717" customFormat="1" x14ac:dyDescent="0.3">
      <c r="B15" s="722"/>
      <c r="C15" s="723"/>
      <c r="D15" s="1578"/>
      <c r="E15" s="1579"/>
      <c r="F15" s="1579"/>
      <c r="G15" s="1579"/>
      <c r="H15" s="1579"/>
      <c r="I15" s="1579"/>
      <c r="J15" s="1579"/>
      <c r="K15" s="1579"/>
      <c r="L15" s="1579"/>
      <c r="M15" s="1579"/>
      <c r="N15" s="1579"/>
      <c r="O15" s="1579"/>
      <c r="P15" s="1579"/>
      <c r="Q15" s="1579"/>
      <c r="R15" s="1579"/>
      <c r="S15" s="1579"/>
      <c r="T15" s="1579"/>
      <c r="U15" s="1580"/>
    </row>
    <row r="16" spans="2:21" s="717" customFormat="1" x14ac:dyDescent="0.3">
      <c r="B16" s="724">
        <v>2</v>
      </c>
      <c r="C16" s="723" t="s">
        <v>1021</v>
      </c>
      <c r="D16" s="1578"/>
      <c r="E16" s="1579"/>
      <c r="F16" s="1579"/>
      <c r="G16" s="1579"/>
      <c r="H16" s="1579"/>
      <c r="I16" s="1579"/>
      <c r="J16" s="1579"/>
      <c r="K16" s="1579"/>
      <c r="L16" s="1579"/>
      <c r="M16" s="1579"/>
      <c r="N16" s="1579"/>
      <c r="O16" s="1579"/>
      <c r="P16" s="1579"/>
      <c r="Q16" s="1579"/>
      <c r="R16" s="1579"/>
      <c r="S16" s="1579"/>
      <c r="T16" s="1579"/>
      <c r="U16" s="1580"/>
    </row>
    <row r="17" spans="2:22" s="717" customFormat="1" x14ac:dyDescent="0.3">
      <c r="B17" s="724">
        <v>2.1</v>
      </c>
      <c r="C17" s="723" t="s">
        <v>1022</v>
      </c>
      <c r="D17" s="1578"/>
      <c r="E17" s="1579"/>
      <c r="F17" s="1579"/>
      <c r="G17" s="1579"/>
      <c r="H17" s="1579"/>
      <c r="I17" s="1579"/>
      <c r="J17" s="1579"/>
      <c r="K17" s="1579"/>
      <c r="L17" s="1579"/>
      <c r="M17" s="1579"/>
      <c r="N17" s="1579"/>
      <c r="O17" s="1579"/>
      <c r="P17" s="1579"/>
      <c r="Q17" s="1579"/>
      <c r="R17" s="1579"/>
      <c r="S17" s="1579"/>
      <c r="T17" s="1579"/>
      <c r="U17" s="1580"/>
    </row>
    <row r="18" spans="2:22" x14ac:dyDescent="0.3">
      <c r="B18" s="725" t="s">
        <v>109</v>
      </c>
      <c r="C18" s="726" t="s">
        <v>1023</v>
      </c>
      <c r="D18" s="1578"/>
      <c r="E18" s="1579"/>
      <c r="F18" s="1579"/>
      <c r="G18" s="1579"/>
      <c r="H18" s="1579"/>
      <c r="I18" s="1579"/>
      <c r="J18" s="1579"/>
      <c r="K18" s="1579"/>
      <c r="L18" s="1579"/>
      <c r="M18" s="1579"/>
      <c r="N18" s="1579"/>
      <c r="O18" s="1579"/>
      <c r="P18" s="1579"/>
      <c r="Q18" s="1579"/>
      <c r="R18" s="1579"/>
      <c r="S18" s="1579"/>
      <c r="T18" s="1579"/>
      <c r="U18" s="1580"/>
    </row>
    <row r="19" spans="2:22" x14ac:dyDescent="0.3">
      <c r="B19" s="725" t="s">
        <v>111</v>
      </c>
      <c r="C19" s="726" t="s">
        <v>1024</v>
      </c>
      <c r="D19" s="1578"/>
      <c r="E19" s="1579"/>
      <c r="F19" s="1579"/>
      <c r="G19" s="1579"/>
      <c r="H19" s="1579"/>
      <c r="I19" s="1579"/>
      <c r="J19" s="1579"/>
      <c r="K19" s="1579"/>
      <c r="L19" s="1579"/>
      <c r="M19" s="1579"/>
      <c r="N19" s="1579"/>
      <c r="O19" s="1579"/>
      <c r="P19" s="1579"/>
      <c r="Q19" s="1579"/>
      <c r="R19" s="1579"/>
      <c r="S19" s="1579"/>
      <c r="T19" s="1579"/>
      <c r="U19" s="1580"/>
    </row>
    <row r="20" spans="2:22" x14ac:dyDescent="0.3">
      <c r="B20" s="725" t="s">
        <v>113</v>
      </c>
      <c r="C20" s="726" t="s">
        <v>1025</v>
      </c>
      <c r="D20" s="1578"/>
      <c r="E20" s="1579"/>
      <c r="F20" s="1579"/>
      <c r="G20" s="1579"/>
      <c r="H20" s="1579"/>
      <c r="I20" s="1579"/>
      <c r="J20" s="1579"/>
      <c r="K20" s="1579"/>
      <c r="L20" s="1579"/>
      <c r="M20" s="1579"/>
      <c r="N20" s="1579"/>
      <c r="O20" s="1579"/>
      <c r="P20" s="1579"/>
      <c r="Q20" s="1579"/>
      <c r="R20" s="1579"/>
      <c r="S20" s="1579"/>
      <c r="T20" s="1579"/>
      <c r="U20" s="1580"/>
    </row>
    <row r="21" spans="2:22" x14ac:dyDescent="0.3">
      <c r="B21" s="725" t="s">
        <v>779</v>
      </c>
      <c r="C21" s="726" t="s">
        <v>1026</v>
      </c>
      <c r="D21" s="1578"/>
      <c r="E21" s="1579"/>
      <c r="F21" s="1579"/>
      <c r="G21" s="1579"/>
      <c r="H21" s="1579"/>
      <c r="I21" s="1579"/>
      <c r="J21" s="1579"/>
      <c r="K21" s="1579"/>
      <c r="L21" s="1579"/>
      <c r="M21" s="1579"/>
      <c r="N21" s="1579"/>
      <c r="O21" s="1579"/>
      <c r="P21" s="1579"/>
      <c r="Q21" s="1579"/>
      <c r="R21" s="1579"/>
      <c r="S21" s="1579"/>
      <c r="T21" s="1579"/>
      <c r="U21" s="1580"/>
    </row>
    <row r="22" spans="2:22" x14ac:dyDescent="0.3">
      <c r="B22" s="725" t="s">
        <v>1027</v>
      </c>
      <c r="C22" s="726" t="s">
        <v>1028</v>
      </c>
      <c r="D22" s="1578"/>
      <c r="E22" s="1579"/>
      <c r="F22" s="1579"/>
      <c r="G22" s="1579"/>
      <c r="H22" s="1579"/>
      <c r="I22" s="1579"/>
      <c r="J22" s="1579"/>
      <c r="K22" s="1579"/>
      <c r="L22" s="1579"/>
      <c r="M22" s="1579"/>
      <c r="N22" s="1579"/>
      <c r="O22" s="1579"/>
      <c r="P22" s="1579"/>
      <c r="Q22" s="1579"/>
      <c r="R22" s="1579"/>
      <c r="S22" s="1579"/>
      <c r="T22" s="1579"/>
      <c r="U22" s="1580"/>
    </row>
    <row r="23" spans="2:22" x14ac:dyDescent="0.3">
      <c r="B23" s="725" t="s">
        <v>1029</v>
      </c>
      <c r="C23" s="726" t="s">
        <v>1030</v>
      </c>
      <c r="D23" s="1578"/>
      <c r="E23" s="1579"/>
      <c r="F23" s="1579"/>
      <c r="G23" s="1579"/>
      <c r="H23" s="1579"/>
      <c r="I23" s="1579"/>
      <c r="J23" s="1579"/>
      <c r="K23" s="1579"/>
      <c r="L23" s="1579"/>
      <c r="M23" s="1579"/>
      <c r="N23" s="1579"/>
      <c r="O23" s="1579"/>
      <c r="P23" s="1579"/>
      <c r="Q23" s="1579"/>
      <c r="R23" s="1579"/>
      <c r="S23" s="1579"/>
      <c r="T23" s="1579"/>
      <c r="U23" s="1580"/>
    </row>
    <row r="24" spans="2:22" x14ac:dyDescent="0.3">
      <c r="B24" s="725" t="s">
        <v>1031</v>
      </c>
      <c r="C24" s="726" t="s">
        <v>1032</v>
      </c>
      <c r="D24" s="1578"/>
      <c r="E24" s="1579"/>
      <c r="F24" s="1579"/>
      <c r="G24" s="1579"/>
      <c r="H24" s="1579"/>
      <c r="I24" s="1579"/>
      <c r="J24" s="1579"/>
      <c r="K24" s="1579"/>
      <c r="L24" s="1579"/>
      <c r="M24" s="1579"/>
      <c r="N24" s="1579"/>
      <c r="O24" s="1579"/>
      <c r="P24" s="1579"/>
      <c r="Q24" s="1579"/>
      <c r="R24" s="1579"/>
      <c r="S24" s="1579"/>
      <c r="T24" s="1579"/>
      <c r="U24" s="1580"/>
    </row>
    <row r="25" spans="2:22" x14ac:dyDescent="0.3">
      <c r="B25" s="725" t="s">
        <v>1033</v>
      </c>
      <c r="C25" s="726" t="s">
        <v>1034</v>
      </c>
      <c r="D25" s="1578"/>
      <c r="E25" s="1579"/>
      <c r="F25" s="1579"/>
      <c r="G25" s="1579"/>
      <c r="H25" s="1579"/>
      <c r="I25" s="1579"/>
      <c r="J25" s="1579"/>
      <c r="K25" s="1579"/>
      <c r="L25" s="1579"/>
      <c r="M25" s="1579"/>
      <c r="N25" s="1579"/>
      <c r="O25" s="1579"/>
      <c r="P25" s="1579"/>
      <c r="Q25" s="1579"/>
      <c r="R25" s="1579"/>
      <c r="S25" s="1579"/>
      <c r="T25" s="1579"/>
      <c r="U25" s="1580"/>
    </row>
    <row r="26" spans="2:22" x14ac:dyDescent="0.3">
      <c r="B26" s="725"/>
      <c r="C26" s="726"/>
      <c r="D26" s="1578"/>
      <c r="E26" s="1579"/>
      <c r="F26" s="1579"/>
      <c r="G26" s="1579"/>
      <c r="H26" s="1579"/>
      <c r="I26" s="1579"/>
      <c r="J26" s="1579"/>
      <c r="K26" s="1579"/>
      <c r="L26" s="1579"/>
      <c r="M26" s="1579"/>
      <c r="N26" s="1579"/>
      <c r="O26" s="1579"/>
      <c r="P26" s="1579"/>
      <c r="Q26" s="1579"/>
      <c r="R26" s="1579"/>
      <c r="S26" s="1579"/>
      <c r="T26" s="1579"/>
      <c r="U26" s="1580"/>
    </row>
    <row r="27" spans="2:22" s="717" customFormat="1" x14ac:dyDescent="0.3">
      <c r="B27" s="724">
        <v>2.2000000000000002</v>
      </c>
      <c r="C27" s="723" t="s">
        <v>1035</v>
      </c>
      <c r="D27" s="1578"/>
      <c r="E27" s="1579"/>
      <c r="F27" s="1579"/>
      <c r="G27" s="1579"/>
      <c r="H27" s="1579"/>
      <c r="I27" s="1579"/>
      <c r="J27" s="1579"/>
      <c r="K27" s="1579"/>
      <c r="L27" s="1579"/>
      <c r="M27" s="1579"/>
      <c r="N27" s="1579"/>
      <c r="O27" s="1579"/>
      <c r="P27" s="1579"/>
      <c r="Q27" s="1579"/>
      <c r="R27" s="1579"/>
      <c r="S27" s="1579"/>
      <c r="T27" s="1579"/>
      <c r="U27" s="1580"/>
      <c r="V27" s="727"/>
    </row>
    <row r="28" spans="2:22" x14ac:dyDescent="0.3">
      <c r="B28" s="725" t="s">
        <v>116</v>
      </c>
      <c r="C28" s="726" t="s">
        <v>1036</v>
      </c>
      <c r="D28" s="1578"/>
      <c r="E28" s="1579"/>
      <c r="F28" s="1579"/>
      <c r="G28" s="1579"/>
      <c r="H28" s="1579"/>
      <c r="I28" s="1579"/>
      <c r="J28" s="1579"/>
      <c r="K28" s="1579"/>
      <c r="L28" s="1579"/>
      <c r="M28" s="1579"/>
      <c r="N28" s="1579"/>
      <c r="O28" s="1579"/>
      <c r="P28" s="1579"/>
      <c r="Q28" s="1579"/>
      <c r="R28" s="1579"/>
      <c r="S28" s="1579"/>
      <c r="T28" s="1579"/>
      <c r="U28" s="1580"/>
      <c r="V28" s="564"/>
    </row>
    <row r="29" spans="2:22" ht="29.4" customHeight="1" x14ac:dyDescent="0.3">
      <c r="B29" s="725" t="s">
        <v>118</v>
      </c>
      <c r="C29" s="726" t="s">
        <v>1037</v>
      </c>
      <c r="D29" s="1578"/>
      <c r="E29" s="1579"/>
      <c r="F29" s="1579"/>
      <c r="G29" s="1579"/>
      <c r="H29" s="1579"/>
      <c r="I29" s="1579"/>
      <c r="J29" s="1579"/>
      <c r="K29" s="1579"/>
      <c r="L29" s="1579"/>
      <c r="M29" s="1579"/>
      <c r="N29" s="1579"/>
      <c r="O29" s="1579"/>
      <c r="P29" s="1579"/>
      <c r="Q29" s="1579"/>
      <c r="R29" s="1579"/>
      <c r="S29" s="1579"/>
      <c r="T29" s="1579"/>
      <c r="U29" s="1580"/>
      <c r="V29" s="564"/>
    </row>
    <row r="30" spans="2:22" x14ac:dyDescent="0.3">
      <c r="B30" s="725" t="s">
        <v>119</v>
      </c>
      <c r="C30" s="726" t="s">
        <v>1038</v>
      </c>
      <c r="D30" s="1578"/>
      <c r="E30" s="1579"/>
      <c r="F30" s="1579"/>
      <c r="G30" s="1579"/>
      <c r="H30" s="1579"/>
      <c r="I30" s="1579"/>
      <c r="J30" s="1579"/>
      <c r="K30" s="1579"/>
      <c r="L30" s="1579"/>
      <c r="M30" s="1579"/>
      <c r="N30" s="1579"/>
      <c r="O30" s="1579"/>
      <c r="P30" s="1579"/>
      <c r="Q30" s="1579"/>
      <c r="R30" s="1579"/>
      <c r="S30" s="1579"/>
      <c r="T30" s="1579"/>
      <c r="U30" s="1580"/>
    </row>
    <row r="31" spans="2:22" x14ac:dyDescent="0.3">
      <c r="B31" s="725" t="s">
        <v>784</v>
      </c>
      <c r="C31" s="726" t="s">
        <v>1039</v>
      </c>
      <c r="D31" s="1578"/>
      <c r="E31" s="1579"/>
      <c r="F31" s="1579"/>
      <c r="G31" s="1579"/>
      <c r="H31" s="1579"/>
      <c r="I31" s="1579"/>
      <c r="J31" s="1579"/>
      <c r="K31" s="1579"/>
      <c r="L31" s="1579"/>
      <c r="M31" s="1579"/>
      <c r="N31" s="1579"/>
      <c r="O31" s="1579"/>
      <c r="P31" s="1579"/>
      <c r="Q31" s="1579"/>
      <c r="R31" s="1579"/>
      <c r="S31" s="1579"/>
      <c r="T31" s="1579"/>
      <c r="U31" s="1580"/>
    </row>
    <row r="32" spans="2:22" ht="28" x14ac:dyDescent="0.3">
      <c r="B32" s="725" t="s">
        <v>1040</v>
      </c>
      <c r="C32" s="726" t="s">
        <v>1041</v>
      </c>
      <c r="D32" s="1578"/>
      <c r="E32" s="1579"/>
      <c r="F32" s="1579"/>
      <c r="G32" s="1579"/>
      <c r="H32" s="1579"/>
      <c r="I32" s="1579"/>
      <c r="J32" s="1579"/>
      <c r="K32" s="1579"/>
      <c r="L32" s="1579"/>
      <c r="M32" s="1579"/>
      <c r="N32" s="1579"/>
      <c r="O32" s="1579"/>
      <c r="P32" s="1579"/>
      <c r="Q32" s="1579"/>
      <c r="R32" s="1579"/>
      <c r="S32" s="1579"/>
      <c r="T32" s="1579"/>
      <c r="U32" s="1580"/>
      <c r="V32" s="704"/>
    </row>
    <row r="33" spans="2:21" x14ac:dyDescent="0.3">
      <c r="B33" s="725" t="s">
        <v>1042</v>
      </c>
      <c r="C33" s="726" t="s">
        <v>1043</v>
      </c>
      <c r="D33" s="1578"/>
      <c r="E33" s="1579"/>
      <c r="F33" s="1579"/>
      <c r="G33" s="1579"/>
      <c r="H33" s="1579"/>
      <c r="I33" s="1579"/>
      <c r="J33" s="1579"/>
      <c r="K33" s="1579"/>
      <c r="L33" s="1579"/>
      <c r="M33" s="1579"/>
      <c r="N33" s="1579"/>
      <c r="O33" s="1579"/>
      <c r="P33" s="1579"/>
      <c r="Q33" s="1579"/>
      <c r="R33" s="1579"/>
      <c r="S33" s="1579"/>
      <c r="T33" s="1579"/>
      <c r="U33" s="1580"/>
    </row>
    <row r="34" spans="2:21" x14ac:dyDescent="0.3">
      <c r="B34" s="725" t="s">
        <v>1044</v>
      </c>
      <c r="C34" s="726" t="s">
        <v>1045</v>
      </c>
      <c r="D34" s="1578"/>
      <c r="E34" s="1579"/>
      <c r="F34" s="1579"/>
      <c r="G34" s="1579"/>
      <c r="H34" s="1579"/>
      <c r="I34" s="1579"/>
      <c r="J34" s="1579"/>
      <c r="K34" s="1579"/>
      <c r="L34" s="1579"/>
      <c r="M34" s="1579"/>
      <c r="N34" s="1579"/>
      <c r="O34" s="1579"/>
      <c r="P34" s="1579"/>
      <c r="Q34" s="1579"/>
      <c r="R34" s="1579"/>
      <c r="S34" s="1579"/>
      <c r="T34" s="1579"/>
      <c r="U34" s="1580"/>
    </row>
    <row r="35" spans="2:21" ht="17.399999999999999" customHeight="1" x14ac:dyDescent="0.3">
      <c r="B35" s="725" t="s">
        <v>1046</v>
      </c>
      <c r="C35" s="726" t="s">
        <v>1047</v>
      </c>
      <c r="D35" s="1578"/>
      <c r="E35" s="1579"/>
      <c r="F35" s="1579"/>
      <c r="G35" s="1579"/>
      <c r="H35" s="1579"/>
      <c r="I35" s="1579"/>
      <c r="J35" s="1579"/>
      <c r="K35" s="1579"/>
      <c r="L35" s="1579"/>
      <c r="M35" s="1579"/>
      <c r="N35" s="1579"/>
      <c r="O35" s="1579"/>
      <c r="P35" s="1579"/>
      <c r="Q35" s="1579"/>
      <c r="R35" s="1579"/>
      <c r="S35" s="1579"/>
      <c r="T35" s="1579"/>
      <c r="U35" s="1580"/>
    </row>
    <row r="36" spans="2:21" x14ac:dyDescent="0.3">
      <c r="B36" s="725" t="s">
        <v>1048</v>
      </c>
      <c r="C36" s="726" t="s">
        <v>1049</v>
      </c>
      <c r="D36" s="1578"/>
      <c r="E36" s="1579"/>
      <c r="F36" s="1579"/>
      <c r="G36" s="1579"/>
      <c r="H36" s="1579"/>
      <c r="I36" s="1579"/>
      <c r="J36" s="1579"/>
      <c r="K36" s="1579"/>
      <c r="L36" s="1579"/>
      <c r="M36" s="1579"/>
      <c r="N36" s="1579"/>
      <c r="O36" s="1579"/>
      <c r="P36" s="1579"/>
      <c r="Q36" s="1579"/>
      <c r="R36" s="1579"/>
      <c r="S36" s="1579"/>
      <c r="T36" s="1579"/>
      <c r="U36" s="1580"/>
    </row>
    <row r="37" spans="2:21" s="717" customFormat="1" x14ac:dyDescent="0.3">
      <c r="B37" s="725" t="s">
        <v>1050</v>
      </c>
      <c r="C37" s="720" t="s">
        <v>1051</v>
      </c>
      <c r="D37" s="1578"/>
      <c r="E37" s="1579"/>
      <c r="F37" s="1579"/>
      <c r="G37" s="1579"/>
      <c r="H37" s="1579"/>
      <c r="I37" s="1579"/>
      <c r="J37" s="1579"/>
      <c r="K37" s="1579"/>
      <c r="L37" s="1579"/>
      <c r="M37" s="1579"/>
      <c r="N37" s="1579"/>
      <c r="O37" s="1579"/>
      <c r="P37" s="1579"/>
      <c r="Q37" s="1579"/>
      <c r="R37" s="1579"/>
      <c r="S37" s="1579"/>
      <c r="T37" s="1579"/>
      <c r="U37" s="1580"/>
    </row>
    <row r="38" spans="2:21" x14ac:dyDescent="0.3">
      <c r="B38" s="725" t="s">
        <v>1052</v>
      </c>
      <c r="C38" s="726" t="s">
        <v>1053</v>
      </c>
      <c r="D38" s="1578"/>
      <c r="E38" s="1579"/>
      <c r="F38" s="1579"/>
      <c r="G38" s="1579"/>
      <c r="H38" s="1579"/>
      <c r="I38" s="1579"/>
      <c r="J38" s="1579"/>
      <c r="K38" s="1579"/>
      <c r="L38" s="1579"/>
      <c r="M38" s="1579"/>
      <c r="N38" s="1579"/>
      <c r="O38" s="1579"/>
      <c r="P38" s="1579"/>
      <c r="Q38" s="1579"/>
      <c r="R38" s="1579"/>
      <c r="S38" s="1579"/>
      <c r="T38" s="1579"/>
      <c r="U38" s="1580"/>
    </row>
    <row r="39" spans="2:21" x14ac:dyDescent="0.3">
      <c r="B39" s="725" t="s">
        <v>1054</v>
      </c>
      <c r="C39" s="726" t="s">
        <v>1055</v>
      </c>
      <c r="D39" s="1578"/>
      <c r="E39" s="1579"/>
      <c r="F39" s="1579"/>
      <c r="G39" s="1579"/>
      <c r="H39" s="1579"/>
      <c r="I39" s="1579"/>
      <c r="J39" s="1579"/>
      <c r="K39" s="1579"/>
      <c r="L39" s="1579"/>
      <c r="M39" s="1579"/>
      <c r="N39" s="1579"/>
      <c r="O39" s="1579"/>
      <c r="P39" s="1579"/>
      <c r="Q39" s="1579"/>
      <c r="R39" s="1579"/>
      <c r="S39" s="1579"/>
      <c r="T39" s="1579"/>
      <c r="U39" s="1580"/>
    </row>
    <row r="40" spans="2:21" x14ac:dyDescent="0.3">
      <c r="B40" s="725" t="s">
        <v>1056</v>
      </c>
      <c r="C40" s="726" t="s">
        <v>1057</v>
      </c>
      <c r="D40" s="1578"/>
      <c r="E40" s="1579"/>
      <c r="F40" s="1579"/>
      <c r="G40" s="1579"/>
      <c r="H40" s="1579"/>
      <c r="I40" s="1579"/>
      <c r="J40" s="1579"/>
      <c r="K40" s="1579"/>
      <c r="L40" s="1579"/>
      <c r="M40" s="1579"/>
      <c r="N40" s="1579"/>
      <c r="O40" s="1579"/>
      <c r="P40" s="1579"/>
      <c r="Q40" s="1579"/>
      <c r="R40" s="1579"/>
      <c r="S40" s="1579"/>
      <c r="T40" s="1579"/>
      <c r="U40" s="1580"/>
    </row>
    <row r="41" spans="2:21" x14ac:dyDescent="0.3">
      <c r="B41" s="725" t="s">
        <v>1058</v>
      </c>
      <c r="C41" s="726" t="s">
        <v>1059</v>
      </c>
      <c r="D41" s="1578"/>
      <c r="E41" s="1579"/>
      <c r="F41" s="1579"/>
      <c r="G41" s="1579"/>
      <c r="H41" s="1579"/>
      <c r="I41" s="1579"/>
      <c r="J41" s="1579"/>
      <c r="K41" s="1579"/>
      <c r="L41" s="1579"/>
      <c r="M41" s="1579"/>
      <c r="N41" s="1579"/>
      <c r="O41" s="1579"/>
      <c r="P41" s="1579"/>
      <c r="Q41" s="1579"/>
      <c r="R41" s="1579"/>
      <c r="S41" s="1579"/>
      <c r="T41" s="1579"/>
      <c r="U41" s="1580"/>
    </row>
    <row r="42" spans="2:21" x14ac:dyDescent="0.3">
      <c r="B42" s="725" t="s">
        <v>1060</v>
      </c>
      <c r="C42" s="726" t="s">
        <v>1061</v>
      </c>
      <c r="D42" s="1578"/>
      <c r="E42" s="1579"/>
      <c r="F42" s="1579"/>
      <c r="G42" s="1579"/>
      <c r="H42" s="1579"/>
      <c r="I42" s="1579"/>
      <c r="J42" s="1579"/>
      <c r="K42" s="1579"/>
      <c r="L42" s="1579"/>
      <c r="M42" s="1579"/>
      <c r="N42" s="1579"/>
      <c r="O42" s="1579"/>
      <c r="P42" s="1579"/>
      <c r="Q42" s="1579"/>
      <c r="R42" s="1579"/>
      <c r="S42" s="1579"/>
      <c r="T42" s="1579"/>
      <c r="U42" s="1580"/>
    </row>
    <row r="43" spans="2:21" x14ac:dyDescent="0.3">
      <c r="B43" s="725" t="s">
        <v>1062</v>
      </c>
      <c r="C43" s="726" t="s">
        <v>1063</v>
      </c>
      <c r="D43" s="1578"/>
      <c r="E43" s="1579"/>
      <c r="F43" s="1579"/>
      <c r="G43" s="1579"/>
      <c r="H43" s="1579"/>
      <c r="I43" s="1579"/>
      <c r="J43" s="1579"/>
      <c r="K43" s="1579"/>
      <c r="L43" s="1579"/>
      <c r="M43" s="1579"/>
      <c r="N43" s="1579"/>
      <c r="O43" s="1579"/>
      <c r="P43" s="1579"/>
      <c r="Q43" s="1579"/>
      <c r="R43" s="1579"/>
      <c r="S43" s="1579"/>
      <c r="T43" s="1579"/>
      <c r="U43" s="1580"/>
    </row>
    <row r="44" spans="2:21" x14ac:dyDescent="0.3">
      <c r="B44" s="725" t="s">
        <v>1064</v>
      </c>
      <c r="C44" s="726" t="s">
        <v>1065</v>
      </c>
      <c r="D44" s="1578"/>
      <c r="E44" s="1579"/>
      <c r="F44" s="1579"/>
      <c r="G44" s="1579"/>
      <c r="H44" s="1579"/>
      <c r="I44" s="1579"/>
      <c r="J44" s="1579"/>
      <c r="K44" s="1579"/>
      <c r="L44" s="1579"/>
      <c r="M44" s="1579"/>
      <c r="N44" s="1579"/>
      <c r="O44" s="1579"/>
      <c r="P44" s="1579"/>
      <c r="Q44" s="1579"/>
      <c r="R44" s="1579"/>
      <c r="S44" s="1579"/>
      <c r="T44" s="1579"/>
      <c r="U44" s="1580"/>
    </row>
    <row r="45" spans="2:21" x14ac:dyDescent="0.3">
      <c r="B45" s="725"/>
      <c r="C45" s="726"/>
      <c r="D45" s="1578"/>
      <c r="E45" s="1579"/>
      <c r="F45" s="1579"/>
      <c r="G45" s="1579"/>
      <c r="H45" s="1579"/>
      <c r="I45" s="1579"/>
      <c r="J45" s="1579"/>
      <c r="K45" s="1579"/>
      <c r="L45" s="1579"/>
      <c r="M45" s="1579"/>
      <c r="N45" s="1579"/>
      <c r="O45" s="1579"/>
      <c r="P45" s="1579"/>
      <c r="Q45" s="1579"/>
      <c r="R45" s="1579"/>
      <c r="S45" s="1579"/>
      <c r="T45" s="1579"/>
      <c r="U45" s="1580"/>
    </row>
    <row r="46" spans="2:21" s="717" customFormat="1" x14ac:dyDescent="0.3">
      <c r="B46" s="724">
        <v>2.2999999999999998</v>
      </c>
      <c r="C46" s="723" t="s">
        <v>1066</v>
      </c>
      <c r="D46" s="1578"/>
      <c r="E46" s="1579"/>
      <c r="F46" s="1579"/>
      <c r="G46" s="1579"/>
      <c r="H46" s="1579"/>
      <c r="I46" s="1579"/>
      <c r="J46" s="1579"/>
      <c r="K46" s="1579"/>
      <c r="L46" s="1579"/>
      <c r="M46" s="1579"/>
      <c r="N46" s="1579"/>
      <c r="O46" s="1579"/>
      <c r="P46" s="1579"/>
      <c r="Q46" s="1579"/>
      <c r="R46" s="1579"/>
      <c r="S46" s="1579"/>
      <c r="T46" s="1579"/>
      <c r="U46" s="1580"/>
    </row>
    <row r="47" spans="2:21" x14ac:dyDescent="0.3">
      <c r="B47" s="725" t="s">
        <v>338</v>
      </c>
      <c r="C47" s="726" t="s">
        <v>1067</v>
      </c>
      <c r="D47" s="1578"/>
      <c r="E47" s="1579"/>
      <c r="F47" s="1579"/>
      <c r="G47" s="1579"/>
      <c r="H47" s="1579"/>
      <c r="I47" s="1579"/>
      <c r="J47" s="1579"/>
      <c r="K47" s="1579"/>
      <c r="L47" s="1579"/>
      <c r="M47" s="1579"/>
      <c r="N47" s="1579"/>
      <c r="O47" s="1579"/>
      <c r="P47" s="1579"/>
      <c r="Q47" s="1579"/>
      <c r="R47" s="1579"/>
      <c r="S47" s="1579"/>
      <c r="T47" s="1579"/>
      <c r="U47" s="1580"/>
    </row>
    <row r="48" spans="2:21" x14ac:dyDescent="0.3">
      <c r="B48" s="725" t="s">
        <v>339</v>
      </c>
      <c r="C48" s="726" t="s">
        <v>1068</v>
      </c>
      <c r="D48" s="1578"/>
      <c r="E48" s="1579"/>
      <c r="F48" s="1579"/>
      <c r="G48" s="1579"/>
      <c r="H48" s="1579"/>
      <c r="I48" s="1579"/>
      <c r="J48" s="1579"/>
      <c r="K48" s="1579"/>
      <c r="L48" s="1579"/>
      <c r="M48" s="1579"/>
      <c r="N48" s="1579"/>
      <c r="O48" s="1579"/>
      <c r="P48" s="1579"/>
      <c r="Q48" s="1579"/>
      <c r="R48" s="1579"/>
      <c r="S48" s="1579"/>
      <c r="T48" s="1579"/>
      <c r="U48" s="1580"/>
    </row>
    <row r="49" spans="2:21" x14ac:dyDescent="0.3">
      <c r="B49" s="725" t="s">
        <v>340</v>
      </c>
      <c r="C49" s="726" t="s">
        <v>1069</v>
      </c>
      <c r="D49" s="1578"/>
      <c r="E49" s="1579"/>
      <c r="F49" s="1579"/>
      <c r="G49" s="1579"/>
      <c r="H49" s="1579"/>
      <c r="I49" s="1579"/>
      <c r="J49" s="1579"/>
      <c r="K49" s="1579"/>
      <c r="L49" s="1579"/>
      <c r="M49" s="1579"/>
      <c r="N49" s="1579"/>
      <c r="O49" s="1579"/>
      <c r="P49" s="1579"/>
      <c r="Q49" s="1579"/>
      <c r="R49" s="1579"/>
      <c r="S49" s="1579"/>
      <c r="T49" s="1579"/>
      <c r="U49" s="1580"/>
    </row>
    <row r="50" spans="2:21" x14ac:dyDescent="0.3">
      <c r="B50" s="725" t="s">
        <v>785</v>
      </c>
      <c r="C50" s="726" t="s">
        <v>1070</v>
      </c>
      <c r="D50" s="1578"/>
      <c r="E50" s="1579"/>
      <c r="F50" s="1579"/>
      <c r="G50" s="1579"/>
      <c r="H50" s="1579"/>
      <c r="I50" s="1579"/>
      <c r="J50" s="1579"/>
      <c r="K50" s="1579"/>
      <c r="L50" s="1579"/>
      <c r="M50" s="1579"/>
      <c r="N50" s="1579"/>
      <c r="O50" s="1579"/>
      <c r="P50" s="1579"/>
      <c r="Q50" s="1579"/>
      <c r="R50" s="1579"/>
      <c r="S50" s="1579"/>
      <c r="T50" s="1579"/>
      <c r="U50" s="1580"/>
    </row>
    <row r="51" spans="2:21" x14ac:dyDescent="0.3">
      <c r="B51" s="725" t="s">
        <v>1071</v>
      </c>
      <c r="C51" s="726" t="s">
        <v>1072</v>
      </c>
      <c r="D51" s="1578"/>
      <c r="E51" s="1579"/>
      <c r="F51" s="1579"/>
      <c r="G51" s="1579"/>
      <c r="H51" s="1579"/>
      <c r="I51" s="1579"/>
      <c r="J51" s="1579"/>
      <c r="K51" s="1579"/>
      <c r="L51" s="1579"/>
      <c r="M51" s="1579"/>
      <c r="N51" s="1579"/>
      <c r="O51" s="1579"/>
      <c r="P51" s="1579"/>
      <c r="Q51" s="1579"/>
      <c r="R51" s="1579"/>
      <c r="S51" s="1579"/>
      <c r="T51" s="1579"/>
      <c r="U51" s="1580"/>
    </row>
    <row r="52" spans="2:21" x14ac:dyDescent="0.3">
      <c r="B52" s="725" t="s">
        <v>1073</v>
      </c>
      <c r="C52" s="726" t="s">
        <v>1074</v>
      </c>
      <c r="D52" s="1578"/>
      <c r="E52" s="1579"/>
      <c r="F52" s="1579"/>
      <c r="G52" s="1579"/>
      <c r="H52" s="1579"/>
      <c r="I52" s="1579"/>
      <c r="J52" s="1579"/>
      <c r="K52" s="1579"/>
      <c r="L52" s="1579"/>
      <c r="M52" s="1579"/>
      <c r="N52" s="1579"/>
      <c r="O52" s="1579"/>
      <c r="P52" s="1579"/>
      <c r="Q52" s="1579"/>
      <c r="R52" s="1579"/>
      <c r="S52" s="1579"/>
      <c r="T52" s="1579"/>
      <c r="U52" s="1580"/>
    </row>
    <row r="53" spans="2:21" x14ac:dyDescent="0.3">
      <c r="B53" s="725" t="s">
        <v>1075</v>
      </c>
      <c r="C53" s="726" t="s">
        <v>1076</v>
      </c>
      <c r="D53" s="1578"/>
      <c r="E53" s="1579"/>
      <c r="F53" s="1579"/>
      <c r="G53" s="1579"/>
      <c r="H53" s="1579"/>
      <c r="I53" s="1579"/>
      <c r="J53" s="1579"/>
      <c r="K53" s="1579"/>
      <c r="L53" s="1579"/>
      <c r="M53" s="1579"/>
      <c r="N53" s="1579"/>
      <c r="O53" s="1579"/>
      <c r="P53" s="1579"/>
      <c r="Q53" s="1579"/>
      <c r="R53" s="1579"/>
      <c r="S53" s="1579"/>
      <c r="T53" s="1579"/>
      <c r="U53" s="1580"/>
    </row>
    <row r="54" spans="2:21" x14ac:dyDescent="0.3">
      <c r="B54" s="725" t="s">
        <v>1077</v>
      </c>
      <c r="C54" s="726" t="s">
        <v>1078</v>
      </c>
      <c r="D54" s="1578"/>
      <c r="E54" s="1579"/>
      <c r="F54" s="1579"/>
      <c r="G54" s="1579"/>
      <c r="H54" s="1579"/>
      <c r="I54" s="1579"/>
      <c r="J54" s="1579"/>
      <c r="K54" s="1579"/>
      <c r="L54" s="1579"/>
      <c r="M54" s="1579"/>
      <c r="N54" s="1579"/>
      <c r="O54" s="1579"/>
      <c r="P54" s="1579"/>
      <c r="Q54" s="1579"/>
      <c r="R54" s="1579"/>
      <c r="S54" s="1579"/>
      <c r="T54" s="1579"/>
      <c r="U54" s="1580"/>
    </row>
    <row r="55" spans="2:21" x14ac:dyDescent="0.3">
      <c r="B55" s="725" t="s">
        <v>1079</v>
      </c>
      <c r="C55" s="726" t="s">
        <v>1080</v>
      </c>
      <c r="D55" s="1578"/>
      <c r="E55" s="1579"/>
      <c r="F55" s="1579"/>
      <c r="G55" s="1579"/>
      <c r="H55" s="1579"/>
      <c r="I55" s="1579"/>
      <c r="J55" s="1579"/>
      <c r="K55" s="1579"/>
      <c r="L55" s="1579"/>
      <c r="M55" s="1579"/>
      <c r="N55" s="1579"/>
      <c r="O55" s="1579"/>
      <c r="P55" s="1579"/>
      <c r="Q55" s="1579"/>
      <c r="R55" s="1579"/>
      <c r="S55" s="1579"/>
      <c r="T55" s="1579"/>
      <c r="U55" s="1580"/>
    </row>
    <row r="56" spans="2:21" x14ac:dyDescent="0.3">
      <c r="B56" s="725" t="s">
        <v>1081</v>
      </c>
      <c r="C56" s="726" t="s">
        <v>1082</v>
      </c>
      <c r="D56" s="1578"/>
      <c r="E56" s="1579"/>
      <c r="F56" s="1579"/>
      <c r="G56" s="1579"/>
      <c r="H56" s="1579"/>
      <c r="I56" s="1579"/>
      <c r="J56" s="1579"/>
      <c r="K56" s="1579"/>
      <c r="L56" s="1579"/>
      <c r="M56" s="1579"/>
      <c r="N56" s="1579"/>
      <c r="O56" s="1579"/>
      <c r="P56" s="1579"/>
      <c r="Q56" s="1579"/>
      <c r="R56" s="1579"/>
      <c r="S56" s="1579"/>
      <c r="T56" s="1579"/>
      <c r="U56" s="1580"/>
    </row>
    <row r="57" spans="2:21" x14ac:dyDescent="0.3">
      <c r="B57" s="725" t="s">
        <v>1083</v>
      </c>
      <c r="C57" s="726" t="s">
        <v>1084</v>
      </c>
      <c r="D57" s="1578"/>
      <c r="E57" s="1579"/>
      <c r="F57" s="1579"/>
      <c r="G57" s="1579"/>
      <c r="H57" s="1579"/>
      <c r="I57" s="1579"/>
      <c r="J57" s="1579"/>
      <c r="K57" s="1579"/>
      <c r="L57" s="1579"/>
      <c r="M57" s="1579"/>
      <c r="N57" s="1579"/>
      <c r="O57" s="1579"/>
      <c r="P57" s="1579"/>
      <c r="Q57" s="1579"/>
      <c r="R57" s="1579"/>
      <c r="S57" s="1579"/>
      <c r="T57" s="1579"/>
      <c r="U57" s="1580"/>
    </row>
    <row r="58" spans="2:21" x14ac:dyDescent="0.3">
      <c r="B58" s="725" t="s">
        <v>1085</v>
      </c>
      <c r="C58" s="726" t="s">
        <v>1086</v>
      </c>
      <c r="D58" s="1578"/>
      <c r="E58" s="1579"/>
      <c r="F58" s="1579"/>
      <c r="G58" s="1579"/>
      <c r="H58" s="1579"/>
      <c r="I58" s="1579"/>
      <c r="J58" s="1579"/>
      <c r="K58" s="1579"/>
      <c r="L58" s="1579"/>
      <c r="M58" s="1579"/>
      <c r="N58" s="1579"/>
      <c r="O58" s="1579"/>
      <c r="P58" s="1579"/>
      <c r="Q58" s="1579"/>
      <c r="R58" s="1579"/>
      <c r="S58" s="1579"/>
      <c r="T58" s="1579"/>
      <c r="U58" s="1580"/>
    </row>
    <row r="59" spans="2:21" x14ac:dyDescent="0.3">
      <c r="B59" s="725" t="s">
        <v>1087</v>
      </c>
      <c r="C59" s="726" t="s">
        <v>1088</v>
      </c>
      <c r="D59" s="1578"/>
      <c r="E59" s="1579"/>
      <c r="F59" s="1579"/>
      <c r="G59" s="1579"/>
      <c r="H59" s="1579"/>
      <c r="I59" s="1579"/>
      <c r="J59" s="1579"/>
      <c r="K59" s="1579"/>
      <c r="L59" s="1579"/>
      <c r="M59" s="1579"/>
      <c r="N59" s="1579"/>
      <c r="O59" s="1579"/>
      <c r="P59" s="1579"/>
      <c r="Q59" s="1579"/>
      <c r="R59" s="1579"/>
      <c r="S59" s="1579"/>
      <c r="T59" s="1579"/>
      <c r="U59" s="1580"/>
    </row>
    <row r="60" spans="2:21" x14ac:dyDescent="0.3">
      <c r="B60" s="725" t="s">
        <v>1089</v>
      </c>
      <c r="C60" s="726" t="s">
        <v>1090</v>
      </c>
      <c r="D60" s="1578"/>
      <c r="E60" s="1579"/>
      <c r="F60" s="1579"/>
      <c r="G60" s="1579"/>
      <c r="H60" s="1579"/>
      <c r="I60" s="1579"/>
      <c r="J60" s="1579"/>
      <c r="K60" s="1579"/>
      <c r="L60" s="1579"/>
      <c r="M60" s="1579"/>
      <c r="N60" s="1579"/>
      <c r="O60" s="1579"/>
      <c r="P60" s="1579"/>
      <c r="Q60" s="1579"/>
      <c r="R60" s="1579"/>
      <c r="S60" s="1579"/>
      <c r="T60" s="1579"/>
      <c r="U60" s="1580"/>
    </row>
    <row r="61" spans="2:21" x14ac:dyDescent="0.3">
      <c r="B61" s="725" t="s">
        <v>1091</v>
      </c>
      <c r="C61" s="726" t="s">
        <v>1092</v>
      </c>
      <c r="D61" s="1578"/>
      <c r="E61" s="1579"/>
      <c r="F61" s="1579"/>
      <c r="G61" s="1579"/>
      <c r="H61" s="1579"/>
      <c r="I61" s="1579"/>
      <c r="J61" s="1579"/>
      <c r="K61" s="1579"/>
      <c r="L61" s="1579"/>
      <c r="M61" s="1579"/>
      <c r="N61" s="1579"/>
      <c r="O61" s="1579"/>
      <c r="P61" s="1579"/>
      <c r="Q61" s="1579"/>
      <c r="R61" s="1579"/>
      <c r="S61" s="1579"/>
      <c r="T61" s="1579"/>
      <c r="U61" s="1580"/>
    </row>
    <row r="62" spans="2:21" x14ac:dyDescent="0.3">
      <c r="B62" s="725" t="s">
        <v>1093</v>
      </c>
      <c r="C62" s="726" t="s">
        <v>1094</v>
      </c>
      <c r="D62" s="1578"/>
      <c r="E62" s="1579"/>
      <c r="F62" s="1579"/>
      <c r="G62" s="1579"/>
      <c r="H62" s="1579"/>
      <c r="I62" s="1579"/>
      <c r="J62" s="1579"/>
      <c r="K62" s="1579"/>
      <c r="L62" s="1579"/>
      <c r="M62" s="1579"/>
      <c r="N62" s="1579"/>
      <c r="O62" s="1579"/>
      <c r="P62" s="1579"/>
      <c r="Q62" s="1579"/>
      <c r="R62" s="1579"/>
      <c r="S62" s="1579"/>
      <c r="T62" s="1579"/>
      <c r="U62" s="1580"/>
    </row>
    <row r="63" spans="2:21" x14ac:dyDescent="0.3">
      <c r="B63" s="725" t="s">
        <v>1095</v>
      </c>
      <c r="C63" s="726" t="s">
        <v>1096</v>
      </c>
      <c r="D63" s="1578"/>
      <c r="E63" s="1579"/>
      <c r="F63" s="1579"/>
      <c r="G63" s="1579"/>
      <c r="H63" s="1579"/>
      <c r="I63" s="1579"/>
      <c r="J63" s="1579"/>
      <c r="K63" s="1579"/>
      <c r="L63" s="1579"/>
      <c r="M63" s="1579"/>
      <c r="N63" s="1579"/>
      <c r="O63" s="1579"/>
      <c r="P63" s="1579"/>
      <c r="Q63" s="1579"/>
      <c r="R63" s="1579"/>
      <c r="S63" s="1579"/>
      <c r="T63" s="1579"/>
      <c r="U63" s="1580"/>
    </row>
    <row r="64" spans="2:21" x14ac:dyDescent="0.3">
      <c r="B64" s="725" t="s">
        <v>1097</v>
      </c>
      <c r="C64" s="726" t="s">
        <v>1098</v>
      </c>
      <c r="D64" s="1578"/>
      <c r="E64" s="1579"/>
      <c r="F64" s="1579"/>
      <c r="G64" s="1579"/>
      <c r="H64" s="1579"/>
      <c r="I64" s="1579"/>
      <c r="J64" s="1579"/>
      <c r="K64" s="1579"/>
      <c r="L64" s="1579"/>
      <c r="M64" s="1579"/>
      <c r="N64" s="1579"/>
      <c r="O64" s="1579"/>
      <c r="P64" s="1579"/>
      <c r="Q64" s="1579"/>
      <c r="R64" s="1579"/>
      <c r="S64" s="1579"/>
      <c r="T64" s="1579"/>
      <c r="U64" s="1580"/>
    </row>
    <row r="65" spans="2:21" x14ac:dyDescent="0.3">
      <c r="B65" s="725" t="s">
        <v>1099</v>
      </c>
      <c r="C65" s="726" t="s">
        <v>1100</v>
      </c>
      <c r="D65" s="1578"/>
      <c r="E65" s="1579"/>
      <c r="F65" s="1579"/>
      <c r="G65" s="1579"/>
      <c r="H65" s="1579"/>
      <c r="I65" s="1579"/>
      <c r="J65" s="1579"/>
      <c r="K65" s="1579"/>
      <c r="L65" s="1579"/>
      <c r="M65" s="1579"/>
      <c r="N65" s="1579"/>
      <c r="O65" s="1579"/>
      <c r="P65" s="1579"/>
      <c r="Q65" s="1579"/>
      <c r="R65" s="1579"/>
      <c r="S65" s="1579"/>
      <c r="T65" s="1579"/>
      <c r="U65" s="1580"/>
    </row>
    <row r="66" spans="2:21" x14ac:dyDescent="0.3">
      <c r="B66" s="725" t="s">
        <v>1101</v>
      </c>
      <c r="C66" s="726" t="s">
        <v>1102</v>
      </c>
      <c r="D66" s="1578"/>
      <c r="E66" s="1579"/>
      <c r="F66" s="1579"/>
      <c r="G66" s="1579"/>
      <c r="H66" s="1579"/>
      <c r="I66" s="1579"/>
      <c r="J66" s="1579"/>
      <c r="K66" s="1579"/>
      <c r="L66" s="1579"/>
      <c r="M66" s="1579"/>
      <c r="N66" s="1579"/>
      <c r="O66" s="1579"/>
      <c r="P66" s="1579"/>
      <c r="Q66" s="1579"/>
      <c r="R66" s="1579"/>
      <c r="S66" s="1579"/>
      <c r="T66" s="1579"/>
      <c r="U66" s="1580"/>
    </row>
    <row r="67" spans="2:21" x14ac:dyDescent="0.3">
      <c r="B67" s="725" t="s">
        <v>1103</v>
      </c>
      <c r="C67" s="726" t="s">
        <v>1104</v>
      </c>
      <c r="D67" s="1578"/>
      <c r="E67" s="1579"/>
      <c r="F67" s="1579"/>
      <c r="G67" s="1579"/>
      <c r="H67" s="1579"/>
      <c r="I67" s="1579"/>
      <c r="J67" s="1579"/>
      <c r="K67" s="1579"/>
      <c r="L67" s="1579"/>
      <c r="M67" s="1579"/>
      <c r="N67" s="1579"/>
      <c r="O67" s="1579"/>
      <c r="P67" s="1579"/>
      <c r="Q67" s="1579"/>
      <c r="R67" s="1579"/>
      <c r="S67" s="1579"/>
      <c r="T67" s="1579"/>
      <c r="U67" s="1580"/>
    </row>
    <row r="68" spans="2:21" x14ac:dyDescent="0.3">
      <c r="B68" s="725" t="s">
        <v>1105</v>
      </c>
      <c r="C68" s="726" t="s">
        <v>1106</v>
      </c>
      <c r="D68" s="1578"/>
      <c r="E68" s="1579"/>
      <c r="F68" s="1579"/>
      <c r="G68" s="1579"/>
      <c r="H68" s="1579"/>
      <c r="I68" s="1579"/>
      <c r="J68" s="1579"/>
      <c r="K68" s="1579"/>
      <c r="L68" s="1579"/>
      <c r="M68" s="1579"/>
      <c r="N68" s="1579"/>
      <c r="O68" s="1579"/>
      <c r="P68" s="1579"/>
      <c r="Q68" s="1579"/>
      <c r="R68" s="1579"/>
      <c r="S68" s="1579"/>
      <c r="T68" s="1579"/>
      <c r="U68" s="1580"/>
    </row>
    <row r="69" spans="2:21" x14ac:dyDescent="0.3">
      <c r="B69" s="725" t="s">
        <v>1107</v>
      </c>
      <c r="C69" s="726" t="s">
        <v>1108</v>
      </c>
      <c r="D69" s="1578"/>
      <c r="E69" s="1579"/>
      <c r="F69" s="1579"/>
      <c r="G69" s="1579"/>
      <c r="H69" s="1579"/>
      <c r="I69" s="1579"/>
      <c r="J69" s="1579"/>
      <c r="K69" s="1579"/>
      <c r="L69" s="1579"/>
      <c r="M69" s="1579"/>
      <c r="N69" s="1579"/>
      <c r="O69" s="1579"/>
      <c r="P69" s="1579"/>
      <c r="Q69" s="1579"/>
      <c r="R69" s="1579"/>
      <c r="S69" s="1579"/>
      <c r="T69" s="1579"/>
      <c r="U69" s="1580"/>
    </row>
    <row r="70" spans="2:21" x14ac:dyDescent="0.3">
      <c r="B70" s="725" t="s">
        <v>1109</v>
      </c>
      <c r="C70" s="726" t="s">
        <v>1110</v>
      </c>
      <c r="D70" s="1578"/>
      <c r="E70" s="1579"/>
      <c r="F70" s="1579"/>
      <c r="G70" s="1579"/>
      <c r="H70" s="1579"/>
      <c r="I70" s="1579"/>
      <c r="J70" s="1579"/>
      <c r="K70" s="1579"/>
      <c r="L70" s="1579"/>
      <c r="M70" s="1579"/>
      <c r="N70" s="1579"/>
      <c r="O70" s="1579"/>
      <c r="P70" s="1579"/>
      <c r="Q70" s="1579"/>
      <c r="R70" s="1579"/>
      <c r="S70" s="1579"/>
      <c r="T70" s="1579"/>
      <c r="U70" s="1580"/>
    </row>
    <row r="71" spans="2:21" x14ac:dyDescent="0.3">
      <c r="B71" s="725" t="s">
        <v>1111</v>
      </c>
      <c r="C71" s="726" t="s">
        <v>1112</v>
      </c>
      <c r="D71" s="1578"/>
      <c r="E71" s="1579"/>
      <c r="F71" s="1579"/>
      <c r="G71" s="1579"/>
      <c r="H71" s="1579"/>
      <c r="I71" s="1579"/>
      <c r="J71" s="1579"/>
      <c r="K71" s="1579"/>
      <c r="L71" s="1579"/>
      <c r="M71" s="1579"/>
      <c r="N71" s="1579"/>
      <c r="O71" s="1579"/>
      <c r="P71" s="1579"/>
      <c r="Q71" s="1579"/>
      <c r="R71" s="1579"/>
      <c r="S71" s="1579"/>
      <c r="T71" s="1579"/>
      <c r="U71" s="1580"/>
    </row>
    <row r="72" spans="2:21" x14ac:dyDescent="0.3">
      <c r="B72" s="725" t="s">
        <v>1113</v>
      </c>
      <c r="C72" s="726" t="s">
        <v>1114</v>
      </c>
      <c r="D72" s="1578"/>
      <c r="E72" s="1579"/>
      <c r="F72" s="1579"/>
      <c r="G72" s="1579"/>
      <c r="H72" s="1579"/>
      <c r="I72" s="1579"/>
      <c r="J72" s="1579"/>
      <c r="K72" s="1579"/>
      <c r="L72" s="1579"/>
      <c r="M72" s="1579"/>
      <c r="N72" s="1579"/>
      <c r="O72" s="1579"/>
      <c r="P72" s="1579"/>
      <c r="Q72" s="1579"/>
      <c r="R72" s="1579"/>
      <c r="S72" s="1579"/>
      <c r="T72" s="1579"/>
      <c r="U72" s="1580"/>
    </row>
    <row r="73" spans="2:21" x14ac:dyDescent="0.3">
      <c r="B73" s="725" t="s">
        <v>1115</v>
      </c>
      <c r="C73" s="726" t="s">
        <v>1116</v>
      </c>
      <c r="D73" s="1578"/>
      <c r="E73" s="1579"/>
      <c r="F73" s="1579"/>
      <c r="G73" s="1579"/>
      <c r="H73" s="1579"/>
      <c r="I73" s="1579"/>
      <c r="J73" s="1579"/>
      <c r="K73" s="1579"/>
      <c r="L73" s="1579"/>
      <c r="M73" s="1579"/>
      <c r="N73" s="1579"/>
      <c r="O73" s="1579"/>
      <c r="P73" s="1579"/>
      <c r="Q73" s="1579"/>
      <c r="R73" s="1579"/>
      <c r="S73" s="1579"/>
      <c r="T73" s="1579"/>
      <c r="U73" s="1580"/>
    </row>
    <row r="74" spans="2:21" x14ac:dyDescent="0.3">
      <c r="B74" s="725" t="s">
        <v>1117</v>
      </c>
      <c r="C74" s="726" t="s">
        <v>1118</v>
      </c>
      <c r="D74" s="1578"/>
      <c r="E74" s="1579"/>
      <c r="F74" s="1579"/>
      <c r="G74" s="1579"/>
      <c r="H74" s="1579"/>
      <c r="I74" s="1579"/>
      <c r="J74" s="1579"/>
      <c r="K74" s="1579"/>
      <c r="L74" s="1579"/>
      <c r="M74" s="1579"/>
      <c r="N74" s="1579"/>
      <c r="O74" s="1579"/>
      <c r="P74" s="1579"/>
      <c r="Q74" s="1579"/>
      <c r="R74" s="1579"/>
      <c r="S74" s="1579"/>
      <c r="T74" s="1579"/>
      <c r="U74" s="1580"/>
    </row>
    <row r="75" spans="2:21" x14ac:dyDescent="0.3">
      <c r="B75" s="725" t="s">
        <v>1119</v>
      </c>
      <c r="C75" s="726" t="s">
        <v>1120</v>
      </c>
      <c r="D75" s="1578"/>
      <c r="E75" s="1579"/>
      <c r="F75" s="1579"/>
      <c r="G75" s="1579"/>
      <c r="H75" s="1579"/>
      <c r="I75" s="1579"/>
      <c r="J75" s="1579"/>
      <c r="K75" s="1579"/>
      <c r="L75" s="1579"/>
      <c r="M75" s="1579"/>
      <c r="N75" s="1579"/>
      <c r="O75" s="1579"/>
      <c r="P75" s="1579"/>
      <c r="Q75" s="1579"/>
      <c r="R75" s="1579"/>
      <c r="S75" s="1579"/>
      <c r="T75" s="1579"/>
      <c r="U75" s="1580"/>
    </row>
    <row r="76" spans="2:21" x14ac:dyDescent="0.3">
      <c r="B76" s="725" t="s">
        <v>1121</v>
      </c>
      <c r="C76" s="726" t="s">
        <v>1122</v>
      </c>
      <c r="D76" s="1578"/>
      <c r="E76" s="1579"/>
      <c r="F76" s="1579"/>
      <c r="G76" s="1579"/>
      <c r="H76" s="1579"/>
      <c r="I76" s="1579"/>
      <c r="J76" s="1579"/>
      <c r="K76" s="1579"/>
      <c r="L76" s="1579"/>
      <c r="M76" s="1579"/>
      <c r="N76" s="1579"/>
      <c r="O76" s="1579"/>
      <c r="P76" s="1579"/>
      <c r="Q76" s="1579"/>
      <c r="R76" s="1579"/>
      <c r="S76" s="1579"/>
      <c r="T76" s="1579"/>
      <c r="U76" s="1580"/>
    </row>
    <row r="77" spans="2:21" x14ac:dyDescent="0.3">
      <c r="B77" s="725" t="s">
        <v>1123</v>
      </c>
      <c r="C77" s="726" t="s">
        <v>865</v>
      </c>
      <c r="D77" s="1578"/>
      <c r="E77" s="1579"/>
      <c r="F77" s="1579"/>
      <c r="G77" s="1579"/>
      <c r="H77" s="1579"/>
      <c r="I77" s="1579"/>
      <c r="J77" s="1579"/>
      <c r="K77" s="1579"/>
      <c r="L77" s="1579"/>
      <c r="M77" s="1579"/>
      <c r="N77" s="1579"/>
      <c r="O77" s="1579"/>
      <c r="P77" s="1579"/>
      <c r="Q77" s="1579"/>
      <c r="R77" s="1579"/>
      <c r="S77" s="1579"/>
      <c r="T77" s="1579"/>
      <c r="U77" s="1580"/>
    </row>
    <row r="78" spans="2:21" x14ac:dyDescent="0.3">
      <c r="B78" s="725" t="s">
        <v>1124</v>
      </c>
      <c r="C78" s="726" t="s">
        <v>1125</v>
      </c>
      <c r="D78" s="1578"/>
      <c r="E78" s="1579"/>
      <c r="F78" s="1579"/>
      <c r="G78" s="1579"/>
      <c r="H78" s="1579"/>
      <c r="I78" s="1579"/>
      <c r="J78" s="1579"/>
      <c r="K78" s="1579"/>
      <c r="L78" s="1579"/>
      <c r="M78" s="1579"/>
      <c r="N78" s="1579"/>
      <c r="O78" s="1579"/>
      <c r="P78" s="1579"/>
      <c r="Q78" s="1579"/>
      <c r="R78" s="1579"/>
      <c r="S78" s="1579"/>
      <c r="T78" s="1579"/>
      <c r="U78" s="1580"/>
    </row>
    <row r="79" spans="2:21" x14ac:dyDescent="0.3">
      <c r="B79" s="725" t="s">
        <v>1126</v>
      </c>
      <c r="C79" s="726" t="s">
        <v>1127</v>
      </c>
      <c r="D79" s="1578"/>
      <c r="E79" s="1579"/>
      <c r="F79" s="1579"/>
      <c r="G79" s="1579"/>
      <c r="H79" s="1579"/>
      <c r="I79" s="1579"/>
      <c r="J79" s="1579"/>
      <c r="K79" s="1579"/>
      <c r="L79" s="1579"/>
      <c r="M79" s="1579"/>
      <c r="N79" s="1579"/>
      <c r="O79" s="1579"/>
      <c r="P79" s="1579"/>
      <c r="Q79" s="1579"/>
      <c r="R79" s="1579"/>
      <c r="S79" s="1579"/>
      <c r="T79" s="1579"/>
      <c r="U79" s="1580"/>
    </row>
    <row r="80" spans="2:21" s="717" customFormat="1" x14ac:dyDescent="0.3">
      <c r="B80" s="724"/>
      <c r="C80" s="728" t="s">
        <v>1128</v>
      </c>
      <c r="D80" s="1578"/>
      <c r="E80" s="1579"/>
      <c r="F80" s="1579"/>
      <c r="G80" s="1579"/>
      <c r="H80" s="1579"/>
      <c r="I80" s="1579"/>
      <c r="J80" s="1579"/>
      <c r="K80" s="1579"/>
      <c r="L80" s="1579"/>
      <c r="M80" s="1579"/>
      <c r="N80" s="1579"/>
      <c r="O80" s="1579"/>
      <c r="P80" s="1579"/>
      <c r="Q80" s="1579"/>
      <c r="R80" s="1579"/>
      <c r="S80" s="1579"/>
      <c r="T80" s="1579"/>
      <c r="U80" s="1580"/>
    </row>
    <row r="81" spans="2:21" s="717" customFormat="1" x14ac:dyDescent="0.3">
      <c r="B81" s="724"/>
      <c r="C81" s="728"/>
      <c r="D81" s="1578"/>
      <c r="E81" s="1579"/>
      <c r="F81" s="1579"/>
      <c r="G81" s="1579"/>
      <c r="H81" s="1579"/>
      <c r="I81" s="1579"/>
      <c r="J81" s="1579"/>
      <c r="K81" s="1579"/>
      <c r="L81" s="1579"/>
      <c r="M81" s="1579"/>
      <c r="N81" s="1579"/>
      <c r="O81" s="1579"/>
      <c r="P81" s="1579"/>
      <c r="Q81" s="1579"/>
      <c r="R81" s="1579"/>
      <c r="S81" s="1579"/>
      <c r="T81" s="1579"/>
      <c r="U81" s="1580"/>
    </row>
    <row r="82" spans="2:21" s="717" customFormat="1" x14ac:dyDescent="0.3">
      <c r="B82" s="724">
        <v>2.4</v>
      </c>
      <c r="C82" s="723" t="s">
        <v>1129</v>
      </c>
      <c r="D82" s="1578"/>
      <c r="E82" s="1579"/>
      <c r="F82" s="1579"/>
      <c r="G82" s="1579"/>
      <c r="H82" s="1579"/>
      <c r="I82" s="1579"/>
      <c r="J82" s="1579"/>
      <c r="K82" s="1579"/>
      <c r="L82" s="1579"/>
      <c r="M82" s="1579"/>
      <c r="N82" s="1579"/>
      <c r="O82" s="1579"/>
      <c r="P82" s="1579"/>
      <c r="Q82" s="1579"/>
      <c r="R82" s="1579"/>
      <c r="S82" s="1579"/>
      <c r="T82" s="1579"/>
      <c r="U82" s="1580"/>
    </row>
    <row r="83" spans="2:21" x14ac:dyDescent="0.3">
      <c r="B83" s="725" t="s">
        <v>358</v>
      </c>
      <c r="C83" s="726" t="s">
        <v>1130</v>
      </c>
      <c r="D83" s="1578"/>
      <c r="E83" s="1579"/>
      <c r="F83" s="1579"/>
      <c r="G83" s="1579"/>
      <c r="H83" s="1579"/>
      <c r="I83" s="1579"/>
      <c r="J83" s="1579"/>
      <c r="K83" s="1579"/>
      <c r="L83" s="1579"/>
      <c r="M83" s="1579"/>
      <c r="N83" s="1579"/>
      <c r="O83" s="1579"/>
      <c r="P83" s="1579"/>
      <c r="Q83" s="1579"/>
      <c r="R83" s="1579"/>
      <c r="S83" s="1579"/>
      <c r="T83" s="1579"/>
      <c r="U83" s="1580"/>
    </row>
    <row r="84" spans="2:21" x14ac:dyDescent="0.3">
      <c r="B84" s="725" t="s">
        <v>359</v>
      </c>
      <c r="C84" s="726" t="s">
        <v>1131</v>
      </c>
      <c r="D84" s="1578"/>
      <c r="E84" s="1579"/>
      <c r="F84" s="1579"/>
      <c r="G84" s="1579"/>
      <c r="H84" s="1579"/>
      <c r="I84" s="1579"/>
      <c r="J84" s="1579"/>
      <c r="K84" s="1579"/>
      <c r="L84" s="1579"/>
      <c r="M84" s="1579"/>
      <c r="N84" s="1579"/>
      <c r="O84" s="1579"/>
      <c r="P84" s="1579"/>
      <c r="Q84" s="1579"/>
      <c r="R84" s="1579"/>
      <c r="S84" s="1579"/>
      <c r="T84" s="1579"/>
      <c r="U84" s="1580"/>
    </row>
    <row r="85" spans="2:21" x14ac:dyDescent="0.3">
      <c r="B85" s="725" t="s">
        <v>360</v>
      </c>
      <c r="C85" s="726" t="s">
        <v>1132</v>
      </c>
      <c r="D85" s="1578"/>
      <c r="E85" s="1579"/>
      <c r="F85" s="1579"/>
      <c r="G85" s="1579"/>
      <c r="H85" s="1579"/>
      <c r="I85" s="1579"/>
      <c r="J85" s="1579"/>
      <c r="K85" s="1579"/>
      <c r="L85" s="1579"/>
      <c r="M85" s="1579"/>
      <c r="N85" s="1579"/>
      <c r="O85" s="1579"/>
      <c r="P85" s="1579"/>
      <c r="Q85" s="1579"/>
      <c r="R85" s="1579"/>
      <c r="S85" s="1579"/>
      <c r="T85" s="1579"/>
      <c r="U85" s="1580"/>
    </row>
    <row r="86" spans="2:21" x14ac:dyDescent="0.3">
      <c r="B86" s="725" t="s">
        <v>1133</v>
      </c>
      <c r="C86" s="726" t="s">
        <v>1134</v>
      </c>
      <c r="D86" s="1578"/>
      <c r="E86" s="1579"/>
      <c r="F86" s="1579"/>
      <c r="G86" s="1579"/>
      <c r="H86" s="1579"/>
      <c r="I86" s="1579"/>
      <c r="J86" s="1579"/>
      <c r="K86" s="1579"/>
      <c r="L86" s="1579"/>
      <c r="M86" s="1579"/>
      <c r="N86" s="1579"/>
      <c r="O86" s="1579"/>
      <c r="P86" s="1579"/>
      <c r="Q86" s="1579"/>
      <c r="R86" s="1579"/>
      <c r="S86" s="1579"/>
      <c r="T86" s="1579"/>
      <c r="U86" s="1580"/>
    </row>
    <row r="87" spans="2:21" x14ac:dyDescent="0.3">
      <c r="B87" s="725" t="s">
        <v>1135</v>
      </c>
      <c r="C87" s="726" t="s">
        <v>1136</v>
      </c>
      <c r="D87" s="1578"/>
      <c r="E87" s="1579"/>
      <c r="F87" s="1579"/>
      <c r="G87" s="1579"/>
      <c r="H87" s="1579"/>
      <c r="I87" s="1579"/>
      <c r="J87" s="1579"/>
      <c r="K87" s="1579"/>
      <c r="L87" s="1579"/>
      <c r="M87" s="1579"/>
      <c r="N87" s="1579"/>
      <c r="O87" s="1579"/>
      <c r="P87" s="1579"/>
      <c r="Q87" s="1579"/>
      <c r="R87" s="1579"/>
      <c r="S87" s="1579"/>
      <c r="T87" s="1579"/>
      <c r="U87" s="1580"/>
    </row>
    <row r="88" spans="2:21" x14ac:dyDescent="0.3">
      <c r="B88" s="725" t="s">
        <v>1137</v>
      </c>
      <c r="C88" s="726" t="s">
        <v>1138</v>
      </c>
      <c r="D88" s="1578"/>
      <c r="E88" s="1579"/>
      <c r="F88" s="1579"/>
      <c r="G88" s="1579"/>
      <c r="H88" s="1579"/>
      <c r="I88" s="1579"/>
      <c r="J88" s="1579"/>
      <c r="K88" s="1579"/>
      <c r="L88" s="1579"/>
      <c r="M88" s="1579"/>
      <c r="N88" s="1579"/>
      <c r="O88" s="1579"/>
      <c r="P88" s="1579"/>
      <c r="Q88" s="1579"/>
      <c r="R88" s="1579"/>
      <c r="S88" s="1579"/>
      <c r="T88" s="1579"/>
      <c r="U88" s="1580"/>
    </row>
    <row r="89" spans="2:21" x14ac:dyDescent="0.3">
      <c r="B89" s="725" t="s">
        <v>1139</v>
      </c>
      <c r="C89" s="726" t="s">
        <v>1140</v>
      </c>
      <c r="D89" s="1578"/>
      <c r="E89" s="1579"/>
      <c r="F89" s="1579"/>
      <c r="G89" s="1579"/>
      <c r="H89" s="1579"/>
      <c r="I89" s="1579"/>
      <c r="J89" s="1579"/>
      <c r="K89" s="1579"/>
      <c r="L89" s="1579"/>
      <c r="M89" s="1579"/>
      <c r="N89" s="1579"/>
      <c r="O89" s="1579"/>
      <c r="P89" s="1579"/>
      <c r="Q89" s="1579"/>
      <c r="R89" s="1579"/>
      <c r="S89" s="1579"/>
      <c r="T89" s="1579"/>
      <c r="U89" s="1580"/>
    </row>
    <row r="90" spans="2:21" x14ac:dyDescent="0.3">
      <c r="B90" s="725" t="s">
        <v>1141</v>
      </c>
      <c r="C90" s="726" t="s">
        <v>1142</v>
      </c>
      <c r="D90" s="1578"/>
      <c r="E90" s="1579"/>
      <c r="F90" s="1579"/>
      <c r="G90" s="1579"/>
      <c r="H90" s="1579"/>
      <c r="I90" s="1579"/>
      <c r="J90" s="1579"/>
      <c r="K90" s="1579"/>
      <c r="L90" s="1579"/>
      <c r="M90" s="1579"/>
      <c r="N90" s="1579"/>
      <c r="O90" s="1579"/>
      <c r="P90" s="1579"/>
      <c r="Q90" s="1579"/>
      <c r="R90" s="1579"/>
      <c r="S90" s="1579"/>
      <c r="T90" s="1579"/>
      <c r="U90" s="1580"/>
    </row>
    <row r="91" spans="2:21" x14ac:dyDescent="0.3">
      <c r="B91" s="725" t="s">
        <v>1143</v>
      </c>
      <c r="C91" s="726" t="s">
        <v>1144</v>
      </c>
      <c r="D91" s="1578"/>
      <c r="E91" s="1579"/>
      <c r="F91" s="1579"/>
      <c r="G91" s="1579"/>
      <c r="H91" s="1579"/>
      <c r="I91" s="1579"/>
      <c r="J91" s="1579"/>
      <c r="K91" s="1579"/>
      <c r="L91" s="1579"/>
      <c r="M91" s="1579"/>
      <c r="N91" s="1579"/>
      <c r="O91" s="1579"/>
      <c r="P91" s="1579"/>
      <c r="Q91" s="1579"/>
      <c r="R91" s="1579"/>
      <c r="S91" s="1579"/>
      <c r="T91" s="1579"/>
      <c r="U91" s="1580"/>
    </row>
    <row r="92" spans="2:21" x14ac:dyDescent="0.3">
      <c r="B92" s="725" t="s">
        <v>1145</v>
      </c>
      <c r="C92" s="726" t="s">
        <v>1146</v>
      </c>
      <c r="D92" s="1578"/>
      <c r="E92" s="1579"/>
      <c r="F92" s="1579"/>
      <c r="G92" s="1579"/>
      <c r="H92" s="1579"/>
      <c r="I92" s="1579"/>
      <c r="J92" s="1579"/>
      <c r="K92" s="1579"/>
      <c r="L92" s="1579"/>
      <c r="M92" s="1579"/>
      <c r="N92" s="1579"/>
      <c r="O92" s="1579"/>
      <c r="P92" s="1579"/>
      <c r="Q92" s="1579"/>
      <c r="R92" s="1579"/>
      <c r="S92" s="1579"/>
      <c r="T92" s="1579"/>
      <c r="U92" s="1580"/>
    </row>
    <row r="93" spans="2:21" x14ac:dyDescent="0.3">
      <c r="B93" s="725" t="s">
        <v>1147</v>
      </c>
      <c r="C93" s="726" t="s">
        <v>1148</v>
      </c>
      <c r="D93" s="1578"/>
      <c r="E93" s="1579"/>
      <c r="F93" s="1579"/>
      <c r="G93" s="1579"/>
      <c r="H93" s="1579"/>
      <c r="I93" s="1579"/>
      <c r="J93" s="1579"/>
      <c r="K93" s="1579"/>
      <c r="L93" s="1579"/>
      <c r="M93" s="1579"/>
      <c r="N93" s="1579"/>
      <c r="O93" s="1579"/>
      <c r="P93" s="1579"/>
      <c r="Q93" s="1579"/>
      <c r="R93" s="1579"/>
      <c r="S93" s="1579"/>
      <c r="T93" s="1579"/>
      <c r="U93" s="1580"/>
    </row>
    <row r="94" spans="2:21" x14ac:dyDescent="0.3">
      <c r="B94" s="725" t="s">
        <v>1149</v>
      </c>
      <c r="C94" s="726" t="s">
        <v>1150</v>
      </c>
      <c r="D94" s="1578"/>
      <c r="E94" s="1579"/>
      <c r="F94" s="1579"/>
      <c r="G94" s="1579"/>
      <c r="H94" s="1579"/>
      <c r="I94" s="1579"/>
      <c r="J94" s="1579"/>
      <c r="K94" s="1579"/>
      <c r="L94" s="1579"/>
      <c r="M94" s="1579"/>
      <c r="N94" s="1579"/>
      <c r="O94" s="1579"/>
      <c r="P94" s="1579"/>
      <c r="Q94" s="1579"/>
      <c r="R94" s="1579"/>
      <c r="S94" s="1579"/>
      <c r="T94" s="1579"/>
      <c r="U94" s="1580"/>
    </row>
    <row r="95" spans="2:21" x14ac:dyDescent="0.3">
      <c r="B95" s="725" t="s">
        <v>1151</v>
      </c>
      <c r="C95" s="726" t="s">
        <v>1152</v>
      </c>
      <c r="D95" s="1578"/>
      <c r="E95" s="1579"/>
      <c r="F95" s="1579"/>
      <c r="G95" s="1579"/>
      <c r="H95" s="1579"/>
      <c r="I95" s="1579"/>
      <c r="J95" s="1579"/>
      <c r="K95" s="1579"/>
      <c r="L95" s="1579"/>
      <c r="M95" s="1579"/>
      <c r="N95" s="1579"/>
      <c r="O95" s="1579"/>
      <c r="P95" s="1579"/>
      <c r="Q95" s="1579"/>
      <c r="R95" s="1579"/>
      <c r="S95" s="1579"/>
      <c r="T95" s="1579"/>
      <c r="U95" s="1580"/>
    </row>
    <row r="96" spans="2:21" x14ac:dyDescent="0.3">
      <c r="B96" s="725" t="s">
        <v>1153</v>
      </c>
      <c r="C96" s="726" t="s">
        <v>1154</v>
      </c>
      <c r="D96" s="1578"/>
      <c r="E96" s="1579"/>
      <c r="F96" s="1579"/>
      <c r="G96" s="1579"/>
      <c r="H96" s="1579"/>
      <c r="I96" s="1579"/>
      <c r="J96" s="1579"/>
      <c r="K96" s="1579"/>
      <c r="L96" s="1579"/>
      <c r="M96" s="1579"/>
      <c r="N96" s="1579"/>
      <c r="O96" s="1579"/>
      <c r="P96" s="1579"/>
      <c r="Q96" s="1579"/>
      <c r="R96" s="1579"/>
      <c r="S96" s="1579"/>
      <c r="T96" s="1579"/>
      <c r="U96" s="1580"/>
    </row>
    <row r="97" spans="2:21" x14ac:dyDescent="0.3">
      <c r="B97" s="725" t="s">
        <v>1155</v>
      </c>
      <c r="C97" s="726" t="s">
        <v>1156</v>
      </c>
      <c r="D97" s="1578"/>
      <c r="E97" s="1579"/>
      <c r="F97" s="1579"/>
      <c r="G97" s="1579"/>
      <c r="H97" s="1579"/>
      <c r="I97" s="1579"/>
      <c r="J97" s="1579"/>
      <c r="K97" s="1579"/>
      <c r="L97" s="1579"/>
      <c r="M97" s="1579"/>
      <c r="N97" s="1579"/>
      <c r="O97" s="1579"/>
      <c r="P97" s="1579"/>
      <c r="Q97" s="1579"/>
      <c r="R97" s="1579"/>
      <c r="S97" s="1579"/>
      <c r="T97" s="1579"/>
      <c r="U97" s="1580"/>
    </row>
    <row r="98" spans="2:21" s="717" customFormat="1" x14ac:dyDescent="0.3">
      <c r="B98" s="724" t="s">
        <v>1157</v>
      </c>
      <c r="C98" s="723" t="s">
        <v>1158</v>
      </c>
      <c r="D98" s="1578"/>
      <c r="E98" s="1579"/>
      <c r="F98" s="1579"/>
      <c r="G98" s="1579"/>
      <c r="H98" s="1579"/>
      <c r="I98" s="1579"/>
      <c r="J98" s="1579"/>
      <c r="K98" s="1579"/>
      <c r="L98" s="1579"/>
      <c r="M98" s="1579"/>
      <c r="N98" s="1579"/>
      <c r="O98" s="1579"/>
      <c r="P98" s="1579"/>
      <c r="Q98" s="1579"/>
      <c r="R98" s="1579"/>
      <c r="S98" s="1579"/>
      <c r="T98" s="1579"/>
      <c r="U98" s="1580"/>
    </row>
    <row r="99" spans="2:21" s="717" customFormat="1" x14ac:dyDescent="0.3">
      <c r="B99" s="724"/>
      <c r="C99" s="723" t="s">
        <v>1159</v>
      </c>
      <c r="D99" s="1578"/>
      <c r="E99" s="1579"/>
      <c r="F99" s="1579"/>
      <c r="G99" s="1579"/>
      <c r="H99" s="1579"/>
      <c r="I99" s="1579"/>
      <c r="J99" s="1579"/>
      <c r="K99" s="1579"/>
      <c r="L99" s="1579"/>
      <c r="M99" s="1579"/>
      <c r="N99" s="1579"/>
      <c r="O99" s="1579"/>
      <c r="P99" s="1579"/>
      <c r="Q99" s="1579"/>
      <c r="R99" s="1579"/>
      <c r="S99" s="1579"/>
      <c r="T99" s="1579"/>
      <c r="U99" s="1580"/>
    </row>
    <row r="100" spans="2:21" s="717" customFormat="1" x14ac:dyDescent="0.3">
      <c r="B100" s="724"/>
      <c r="C100" s="723"/>
      <c r="D100" s="1578"/>
      <c r="E100" s="1579"/>
      <c r="F100" s="1579"/>
      <c r="G100" s="1579"/>
      <c r="H100" s="1579"/>
      <c r="I100" s="1579"/>
      <c r="J100" s="1579"/>
      <c r="K100" s="1579"/>
      <c r="L100" s="1579"/>
      <c r="M100" s="1579"/>
      <c r="N100" s="1579"/>
      <c r="O100" s="1579"/>
      <c r="P100" s="1579"/>
      <c r="Q100" s="1579"/>
      <c r="R100" s="1579"/>
      <c r="S100" s="1579"/>
      <c r="T100" s="1579"/>
      <c r="U100" s="1580"/>
    </row>
    <row r="101" spans="2:21" s="717" customFormat="1" x14ac:dyDescent="0.3">
      <c r="B101" s="724">
        <v>2.5</v>
      </c>
      <c r="C101" s="728" t="s">
        <v>1160</v>
      </c>
      <c r="D101" s="1578"/>
      <c r="E101" s="1579"/>
      <c r="F101" s="1579"/>
      <c r="G101" s="1579"/>
      <c r="H101" s="1579"/>
      <c r="I101" s="1579"/>
      <c r="J101" s="1579"/>
      <c r="K101" s="1579"/>
      <c r="L101" s="1579"/>
      <c r="M101" s="1579"/>
      <c r="N101" s="1579"/>
      <c r="O101" s="1579"/>
      <c r="P101" s="1579"/>
      <c r="Q101" s="1579"/>
      <c r="R101" s="1579"/>
      <c r="S101" s="1579"/>
      <c r="T101" s="1579"/>
      <c r="U101" s="1580"/>
    </row>
    <row r="102" spans="2:21" x14ac:dyDescent="0.3">
      <c r="B102" s="729" t="s">
        <v>417</v>
      </c>
      <c r="C102" s="726" t="s">
        <v>1161</v>
      </c>
      <c r="D102" s="1578"/>
      <c r="E102" s="1579"/>
      <c r="F102" s="1579"/>
      <c r="G102" s="1579"/>
      <c r="H102" s="1579"/>
      <c r="I102" s="1579"/>
      <c r="J102" s="1579"/>
      <c r="K102" s="1579"/>
      <c r="L102" s="1579"/>
      <c r="M102" s="1579"/>
      <c r="N102" s="1579"/>
      <c r="O102" s="1579"/>
      <c r="P102" s="1579"/>
      <c r="Q102" s="1579"/>
      <c r="R102" s="1579"/>
      <c r="S102" s="1579"/>
      <c r="T102" s="1579"/>
      <c r="U102" s="1580"/>
    </row>
    <row r="103" spans="2:21" x14ac:dyDescent="0.3">
      <c r="B103" s="729" t="s">
        <v>420</v>
      </c>
      <c r="C103" s="726" t="s">
        <v>1162</v>
      </c>
      <c r="D103" s="1578"/>
      <c r="E103" s="1579"/>
      <c r="F103" s="1579"/>
      <c r="G103" s="1579"/>
      <c r="H103" s="1579"/>
      <c r="I103" s="1579"/>
      <c r="J103" s="1579"/>
      <c r="K103" s="1579"/>
      <c r="L103" s="1579"/>
      <c r="M103" s="1579"/>
      <c r="N103" s="1579"/>
      <c r="O103" s="1579"/>
      <c r="P103" s="1579"/>
      <c r="Q103" s="1579"/>
      <c r="R103" s="1579"/>
      <c r="S103" s="1579"/>
      <c r="T103" s="1579"/>
      <c r="U103" s="1580"/>
    </row>
    <row r="104" spans="2:21" s="717" customFormat="1" x14ac:dyDescent="0.3">
      <c r="B104" s="724" t="s">
        <v>421</v>
      </c>
      <c r="C104" s="730" t="s">
        <v>1163</v>
      </c>
      <c r="D104" s="1578"/>
      <c r="E104" s="1579"/>
      <c r="F104" s="1579"/>
      <c r="G104" s="1579"/>
      <c r="H104" s="1579"/>
      <c r="I104" s="1579"/>
      <c r="J104" s="1579"/>
      <c r="K104" s="1579"/>
      <c r="L104" s="1579"/>
      <c r="M104" s="1579"/>
      <c r="N104" s="1579"/>
      <c r="O104" s="1579"/>
      <c r="P104" s="1579"/>
      <c r="Q104" s="1579"/>
      <c r="R104" s="1579"/>
      <c r="S104" s="1579"/>
      <c r="T104" s="1579"/>
      <c r="U104" s="1580"/>
    </row>
    <row r="105" spans="2:21" s="717" customFormat="1" x14ac:dyDescent="0.3">
      <c r="B105" s="724"/>
      <c r="C105" s="730"/>
      <c r="D105" s="1578"/>
      <c r="E105" s="1579"/>
      <c r="F105" s="1579"/>
      <c r="G105" s="1579"/>
      <c r="H105" s="1579"/>
      <c r="I105" s="1579"/>
      <c r="J105" s="1579"/>
      <c r="K105" s="1579"/>
      <c r="L105" s="1579"/>
      <c r="M105" s="1579"/>
      <c r="N105" s="1579"/>
      <c r="O105" s="1579"/>
      <c r="P105" s="1579"/>
      <c r="Q105" s="1579"/>
      <c r="R105" s="1579"/>
      <c r="S105" s="1579"/>
      <c r="T105" s="1579"/>
      <c r="U105" s="1580"/>
    </row>
    <row r="106" spans="2:21" s="717" customFormat="1" x14ac:dyDescent="0.3">
      <c r="B106" s="724">
        <v>2.6</v>
      </c>
      <c r="C106" s="723" t="s">
        <v>1164</v>
      </c>
      <c r="D106" s="1578"/>
      <c r="E106" s="1579"/>
      <c r="F106" s="1579"/>
      <c r="G106" s="1579"/>
      <c r="H106" s="1579"/>
      <c r="I106" s="1579"/>
      <c r="J106" s="1579"/>
      <c r="K106" s="1579"/>
      <c r="L106" s="1579"/>
      <c r="M106" s="1579"/>
      <c r="N106" s="1579"/>
      <c r="O106" s="1579"/>
      <c r="P106" s="1579"/>
      <c r="Q106" s="1579"/>
      <c r="R106" s="1579"/>
      <c r="S106" s="1579"/>
      <c r="T106" s="1579"/>
      <c r="U106" s="1580"/>
    </row>
    <row r="107" spans="2:21" x14ac:dyDescent="0.3">
      <c r="B107" s="725" t="s">
        <v>1165</v>
      </c>
      <c r="C107" s="720" t="s">
        <v>1166</v>
      </c>
      <c r="D107" s="1578"/>
      <c r="E107" s="1579"/>
      <c r="F107" s="1579"/>
      <c r="G107" s="1579"/>
      <c r="H107" s="1579"/>
      <c r="I107" s="1579"/>
      <c r="J107" s="1579"/>
      <c r="K107" s="1579"/>
      <c r="L107" s="1579"/>
      <c r="M107" s="1579"/>
      <c r="N107" s="1579"/>
      <c r="O107" s="1579"/>
      <c r="P107" s="1579"/>
      <c r="Q107" s="1579"/>
      <c r="R107" s="1579"/>
      <c r="S107" s="1579"/>
      <c r="T107" s="1579"/>
      <c r="U107" s="1580"/>
    </row>
    <row r="108" spans="2:21" x14ac:dyDescent="0.3">
      <c r="B108" s="725" t="s">
        <v>1167</v>
      </c>
      <c r="C108" s="720" t="s">
        <v>1168</v>
      </c>
      <c r="D108" s="1578"/>
      <c r="E108" s="1579"/>
      <c r="F108" s="1579"/>
      <c r="G108" s="1579"/>
      <c r="H108" s="1579"/>
      <c r="I108" s="1579"/>
      <c r="J108" s="1579"/>
      <c r="K108" s="1579"/>
      <c r="L108" s="1579"/>
      <c r="M108" s="1579"/>
      <c r="N108" s="1579"/>
      <c r="O108" s="1579"/>
      <c r="P108" s="1579"/>
      <c r="Q108" s="1579"/>
      <c r="R108" s="1579"/>
      <c r="S108" s="1579"/>
      <c r="T108" s="1579"/>
      <c r="U108" s="1580"/>
    </row>
    <row r="109" spans="2:21" s="717" customFormat="1" x14ac:dyDescent="0.3">
      <c r="B109" s="724" t="s">
        <v>1169</v>
      </c>
      <c r="C109" s="723" t="s">
        <v>1170</v>
      </c>
      <c r="D109" s="1578"/>
      <c r="E109" s="1579"/>
      <c r="F109" s="1579"/>
      <c r="G109" s="1579"/>
      <c r="H109" s="1579"/>
      <c r="I109" s="1579"/>
      <c r="J109" s="1579"/>
      <c r="K109" s="1579"/>
      <c r="L109" s="1579"/>
      <c r="M109" s="1579"/>
      <c r="N109" s="1579"/>
      <c r="O109" s="1579"/>
      <c r="P109" s="1579"/>
      <c r="Q109" s="1579"/>
      <c r="R109" s="1579"/>
      <c r="S109" s="1579"/>
      <c r="T109" s="1579"/>
      <c r="U109" s="1580"/>
    </row>
    <row r="110" spans="2:21" s="717" customFormat="1" x14ac:dyDescent="0.3">
      <c r="B110" s="724" t="s">
        <v>1171</v>
      </c>
      <c r="C110" s="723" t="s">
        <v>1172</v>
      </c>
      <c r="D110" s="1578"/>
      <c r="E110" s="1579"/>
      <c r="F110" s="1579"/>
      <c r="G110" s="1579"/>
      <c r="H110" s="1579"/>
      <c r="I110" s="1579"/>
      <c r="J110" s="1579"/>
      <c r="K110" s="1579"/>
      <c r="L110" s="1579"/>
      <c r="M110" s="1579"/>
      <c r="N110" s="1579"/>
      <c r="O110" s="1579"/>
      <c r="P110" s="1579"/>
      <c r="Q110" s="1579"/>
      <c r="R110" s="1579"/>
      <c r="S110" s="1579"/>
      <c r="T110" s="1579"/>
      <c r="U110" s="1580"/>
    </row>
    <row r="111" spans="2:21" s="717" customFormat="1" x14ac:dyDescent="0.3">
      <c r="B111" s="724"/>
      <c r="C111" s="723"/>
      <c r="D111" s="1578"/>
      <c r="E111" s="1579"/>
      <c r="F111" s="1579"/>
      <c r="G111" s="1579"/>
      <c r="H111" s="1579"/>
      <c r="I111" s="1579"/>
      <c r="J111" s="1579"/>
      <c r="K111" s="1579"/>
      <c r="L111" s="1579"/>
      <c r="M111" s="1579"/>
      <c r="N111" s="1579"/>
      <c r="O111" s="1579"/>
      <c r="P111" s="1579"/>
      <c r="Q111" s="1579"/>
      <c r="R111" s="1579"/>
      <c r="S111" s="1579"/>
      <c r="T111" s="1579"/>
      <c r="U111" s="1580"/>
    </row>
    <row r="112" spans="2:21" s="717" customFormat="1" x14ac:dyDescent="0.3">
      <c r="B112" s="724">
        <v>3</v>
      </c>
      <c r="C112" s="723" t="s">
        <v>1173</v>
      </c>
      <c r="D112" s="1578"/>
      <c r="E112" s="1579"/>
      <c r="F112" s="1579"/>
      <c r="G112" s="1579"/>
      <c r="H112" s="1579"/>
      <c r="I112" s="1579"/>
      <c r="J112" s="1579"/>
      <c r="K112" s="1579"/>
      <c r="L112" s="1579"/>
      <c r="M112" s="1579"/>
      <c r="N112" s="1579"/>
      <c r="O112" s="1579"/>
      <c r="P112" s="1579"/>
      <c r="Q112" s="1579"/>
      <c r="R112" s="1579"/>
      <c r="S112" s="1579"/>
      <c r="T112" s="1579"/>
      <c r="U112" s="1580"/>
    </row>
    <row r="113" spans="2:21" s="717" customFormat="1" x14ac:dyDescent="0.3">
      <c r="B113" s="731"/>
      <c r="C113" s="731"/>
      <c r="D113" s="1578"/>
      <c r="E113" s="1579"/>
      <c r="F113" s="1579"/>
      <c r="G113" s="1579"/>
      <c r="H113" s="1579"/>
      <c r="I113" s="1579"/>
      <c r="J113" s="1579"/>
      <c r="K113" s="1579"/>
      <c r="L113" s="1579"/>
      <c r="M113" s="1579"/>
      <c r="N113" s="1579"/>
      <c r="O113" s="1579"/>
      <c r="P113" s="1579"/>
      <c r="Q113" s="1579"/>
      <c r="R113" s="1579"/>
      <c r="S113" s="1579"/>
      <c r="T113" s="1579"/>
      <c r="U113" s="1580"/>
    </row>
    <row r="114" spans="2:21" s="717" customFormat="1" x14ac:dyDescent="0.3">
      <c r="B114" s="724">
        <v>4</v>
      </c>
      <c r="C114" s="723" t="s">
        <v>1174</v>
      </c>
      <c r="D114" s="1578"/>
      <c r="E114" s="1579"/>
      <c r="F114" s="1579"/>
      <c r="G114" s="1579"/>
      <c r="H114" s="1579"/>
      <c r="I114" s="1579"/>
      <c r="J114" s="1579"/>
      <c r="K114" s="1579"/>
      <c r="L114" s="1579"/>
      <c r="M114" s="1579"/>
      <c r="N114" s="1579"/>
      <c r="O114" s="1579"/>
      <c r="P114" s="1579"/>
      <c r="Q114" s="1579"/>
      <c r="R114" s="1579"/>
      <c r="S114" s="1579"/>
      <c r="T114" s="1579"/>
      <c r="U114" s="1580"/>
    </row>
    <row r="115" spans="2:21" x14ac:dyDescent="0.3">
      <c r="B115" s="725">
        <v>4.0999999999999996</v>
      </c>
      <c r="C115" s="720" t="s">
        <v>1175</v>
      </c>
      <c r="D115" s="1578"/>
      <c r="E115" s="1579"/>
      <c r="F115" s="1579"/>
      <c r="G115" s="1579"/>
      <c r="H115" s="1579"/>
      <c r="I115" s="1579"/>
      <c r="J115" s="1579"/>
      <c r="K115" s="1579"/>
      <c r="L115" s="1579"/>
      <c r="M115" s="1579"/>
      <c r="N115" s="1579"/>
      <c r="O115" s="1579"/>
      <c r="P115" s="1579"/>
      <c r="Q115" s="1579"/>
      <c r="R115" s="1579"/>
      <c r="S115" s="1579"/>
      <c r="T115" s="1579"/>
      <c r="U115" s="1580"/>
    </row>
    <row r="116" spans="2:21" x14ac:dyDescent="0.3">
      <c r="B116" s="725">
        <v>4.2</v>
      </c>
      <c r="C116" s="720" t="s">
        <v>1176</v>
      </c>
      <c r="D116" s="1578"/>
      <c r="E116" s="1579"/>
      <c r="F116" s="1579"/>
      <c r="G116" s="1579"/>
      <c r="H116" s="1579"/>
      <c r="I116" s="1579"/>
      <c r="J116" s="1579"/>
      <c r="K116" s="1579"/>
      <c r="L116" s="1579"/>
      <c r="M116" s="1579"/>
      <c r="N116" s="1579"/>
      <c r="O116" s="1579"/>
      <c r="P116" s="1579"/>
      <c r="Q116" s="1579"/>
      <c r="R116" s="1579"/>
      <c r="S116" s="1579"/>
      <c r="T116" s="1579"/>
      <c r="U116" s="1580"/>
    </row>
    <row r="117" spans="2:21" x14ac:dyDescent="0.3">
      <c r="B117" s="725">
        <v>4.3</v>
      </c>
      <c r="C117" s="726" t="s">
        <v>1177</v>
      </c>
      <c r="D117" s="1578"/>
      <c r="E117" s="1579"/>
      <c r="F117" s="1579"/>
      <c r="G117" s="1579"/>
      <c r="H117" s="1579"/>
      <c r="I117" s="1579"/>
      <c r="J117" s="1579"/>
      <c r="K117" s="1579"/>
      <c r="L117" s="1579"/>
      <c r="M117" s="1579"/>
      <c r="N117" s="1579"/>
      <c r="O117" s="1579"/>
      <c r="P117" s="1579"/>
      <c r="Q117" s="1579"/>
      <c r="R117" s="1579"/>
      <c r="S117" s="1579"/>
      <c r="T117" s="1579"/>
      <c r="U117" s="1580"/>
    </row>
    <row r="118" spans="2:21" x14ac:dyDescent="0.3">
      <c r="B118" s="725">
        <v>4.4000000000000004</v>
      </c>
      <c r="C118" s="726" t="s">
        <v>1178</v>
      </c>
      <c r="D118" s="1578"/>
      <c r="E118" s="1579"/>
      <c r="F118" s="1579"/>
      <c r="G118" s="1579"/>
      <c r="H118" s="1579"/>
      <c r="I118" s="1579"/>
      <c r="J118" s="1579"/>
      <c r="K118" s="1579"/>
      <c r="L118" s="1579"/>
      <c r="M118" s="1579"/>
      <c r="N118" s="1579"/>
      <c r="O118" s="1579"/>
      <c r="P118" s="1579"/>
      <c r="Q118" s="1579"/>
      <c r="R118" s="1579"/>
      <c r="S118" s="1579"/>
      <c r="T118" s="1579"/>
      <c r="U118" s="1580"/>
    </row>
    <row r="119" spans="2:21" x14ac:dyDescent="0.3">
      <c r="B119" s="725">
        <v>4.5</v>
      </c>
      <c r="C119" s="726" t="s">
        <v>1179</v>
      </c>
      <c r="D119" s="1578"/>
      <c r="E119" s="1579"/>
      <c r="F119" s="1579"/>
      <c r="G119" s="1579"/>
      <c r="H119" s="1579"/>
      <c r="I119" s="1579"/>
      <c r="J119" s="1579"/>
      <c r="K119" s="1579"/>
      <c r="L119" s="1579"/>
      <c r="M119" s="1579"/>
      <c r="N119" s="1579"/>
      <c r="O119" s="1579"/>
      <c r="P119" s="1579"/>
      <c r="Q119" s="1579"/>
      <c r="R119" s="1579"/>
      <c r="S119" s="1579"/>
      <c r="T119" s="1579"/>
      <c r="U119" s="1580"/>
    </row>
    <row r="120" spans="2:21" x14ac:dyDescent="0.3">
      <c r="B120" s="725">
        <v>4.5999999999999996</v>
      </c>
      <c r="C120" s="726" t="s">
        <v>1180</v>
      </c>
      <c r="D120" s="1578"/>
      <c r="E120" s="1579"/>
      <c r="F120" s="1579"/>
      <c r="G120" s="1579"/>
      <c r="H120" s="1579"/>
      <c r="I120" s="1579"/>
      <c r="J120" s="1579"/>
      <c r="K120" s="1579"/>
      <c r="L120" s="1579"/>
      <c r="M120" s="1579"/>
      <c r="N120" s="1579"/>
      <c r="O120" s="1579"/>
      <c r="P120" s="1579"/>
      <c r="Q120" s="1579"/>
      <c r="R120" s="1579"/>
      <c r="S120" s="1579"/>
      <c r="T120" s="1579"/>
      <c r="U120" s="1580"/>
    </row>
    <row r="121" spans="2:21" x14ac:dyDescent="0.3">
      <c r="B121" s="725">
        <v>4.7</v>
      </c>
      <c r="C121" s="726" t="s">
        <v>1181</v>
      </c>
      <c r="D121" s="1578"/>
      <c r="E121" s="1579"/>
      <c r="F121" s="1579"/>
      <c r="G121" s="1579"/>
      <c r="H121" s="1579"/>
      <c r="I121" s="1579"/>
      <c r="J121" s="1579"/>
      <c r="K121" s="1579"/>
      <c r="L121" s="1579"/>
      <c r="M121" s="1579"/>
      <c r="N121" s="1579"/>
      <c r="O121" s="1579"/>
      <c r="P121" s="1579"/>
      <c r="Q121" s="1579"/>
      <c r="R121" s="1579"/>
      <c r="S121" s="1579"/>
      <c r="T121" s="1579"/>
      <c r="U121" s="1580"/>
    </row>
    <row r="122" spans="2:21" x14ac:dyDescent="0.3">
      <c r="B122" s="725">
        <v>4.8</v>
      </c>
      <c r="C122" s="720" t="s">
        <v>1182</v>
      </c>
      <c r="D122" s="1578"/>
      <c r="E122" s="1579"/>
      <c r="F122" s="1579"/>
      <c r="G122" s="1579"/>
      <c r="H122" s="1579"/>
      <c r="I122" s="1579"/>
      <c r="J122" s="1579"/>
      <c r="K122" s="1579"/>
      <c r="L122" s="1579"/>
      <c r="M122" s="1579"/>
      <c r="N122" s="1579"/>
      <c r="O122" s="1579"/>
      <c r="P122" s="1579"/>
      <c r="Q122" s="1579"/>
      <c r="R122" s="1579"/>
      <c r="S122" s="1579"/>
      <c r="T122" s="1579"/>
      <c r="U122" s="1580"/>
    </row>
    <row r="123" spans="2:21" x14ac:dyDescent="0.3">
      <c r="B123" s="725">
        <v>4.9000000000000004</v>
      </c>
      <c r="C123" s="720" t="s">
        <v>1183</v>
      </c>
      <c r="D123" s="1578"/>
      <c r="E123" s="1579"/>
      <c r="F123" s="1579"/>
      <c r="G123" s="1579"/>
      <c r="H123" s="1579"/>
      <c r="I123" s="1579"/>
      <c r="J123" s="1579"/>
      <c r="K123" s="1579"/>
      <c r="L123" s="1579"/>
      <c r="M123" s="1579"/>
      <c r="N123" s="1579"/>
      <c r="O123" s="1579"/>
      <c r="P123" s="1579"/>
      <c r="Q123" s="1579"/>
      <c r="R123" s="1579"/>
      <c r="S123" s="1579"/>
      <c r="T123" s="1579"/>
      <c r="U123" s="1580"/>
    </row>
    <row r="124" spans="2:21" x14ac:dyDescent="0.3">
      <c r="B124" s="732">
        <v>4.0999999999999996</v>
      </c>
      <c r="C124" s="720" t="s">
        <v>1184</v>
      </c>
      <c r="D124" s="1578"/>
      <c r="E124" s="1579"/>
      <c r="F124" s="1579"/>
      <c r="G124" s="1579"/>
      <c r="H124" s="1579"/>
      <c r="I124" s="1579"/>
      <c r="J124" s="1579"/>
      <c r="K124" s="1579"/>
      <c r="L124" s="1579"/>
      <c r="M124" s="1579"/>
      <c r="N124" s="1579"/>
      <c r="O124" s="1579"/>
      <c r="P124" s="1579"/>
      <c r="Q124" s="1579"/>
      <c r="R124" s="1579"/>
      <c r="S124" s="1579"/>
      <c r="T124" s="1579"/>
      <c r="U124" s="1580"/>
    </row>
    <row r="125" spans="2:21" x14ac:dyDescent="0.3">
      <c r="B125" s="732">
        <v>4.1100000000000003</v>
      </c>
      <c r="C125" s="720" t="s">
        <v>1185</v>
      </c>
      <c r="D125" s="1578"/>
      <c r="E125" s="1579"/>
      <c r="F125" s="1579"/>
      <c r="G125" s="1579"/>
      <c r="H125" s="1579"/>
      <c r="I125" s="1579"/>
      <c r="J125" s="1579"/>
      <c r="K125" s="1579"/>
      <c r="L125" s="1579"/>
      <c r="M125" s="1579"/>
      <c r="N125" s="1579"/>
      <c r="O125" s="1579"/>
      <c r="P125" s="1579"/>
      <c r="Q125" s="1579"/>
      <c r="R125" s="1579"/>
      <c r="S125" s="1579"/>
      <c r="T125" s="1579"/>
      <c r="U125" s="1580"/>
    </row>
    <row r="126" spans="2:21" x14ac:dyDescent="0.3">
      <c r="B126" s="732">
        <v>4.12</v>
      </c>
      <c r="C126" s="726" t="s">
        <v>1186</v>
      </c>
      <c r="D126" s="1578"/>
      <c r="E126" s="1579"/>
      <c r="F126" s="1579"/>
      <c r="G126" s="1579"/>
      <c r="H126" s="1579"/>
      <c r="I126" s="1579"/>
      <c r="J126" s="1579"/>
      <c r="K126" s="1579"/>
      <c r="L126" s="1579"/>
      <c r="M126" s="1579"/>
      <c r="N126" s="1579"/>
      <c r="O126" s="1579"/>
      <c r="P126" s="1579"/>
      <c r="Q126" s="1579"/>
      <c r="R126" s="1579"/>
      <c r="S126" s="1579"/>
      <c r="T126" s="1579"/>
      <c r="U126" s="1580"/>
    </row>
    <row r="127" spans="2:21" x14ac:dyDescent="0.3">
      <c r="B127" s="732">
        <v>4.13</v>
      </c>
      <c r="C127" s="720" t="s">
        <v>1187</v>
      </c>
      <c r="D127" s="1578"/>
      <c r="E127" s="1579"/>
      <c r="F127" s="1579"/>
      <c r="G127" s="1579"/>
      <c r="H127" s="1579"/>
      <c r="I127" s="1579"/>
      <c r="J127" s="1579"/>
      <c r="K127" s="1579"/>
      <c r="L127" s="1579"/>
      <c r="M127" s="1579"/>
      <c r="N127" s="1579"/>
      <c r="O127" s="1579"/>
      <c r="P127" s="1579"/>
      <c r="Q127" s="1579"/>
      <c r="R127" s="1579"/>
      <c r="S127" s="1579"/>
      <c r="T127" s="1579"/>
      <c r="U127" s="1580"/>
    </row>
    <row r="128" spans="2:21" x14ac:dyDescent="0.3">
      <c r="B128" s="732">
        <v>4.1399999999999997</v>
      </c>
      <c r="C128" s="720" t="s">
        <v>1188</v>
      </c>
      <c r="D128" s="1578"/>
      <c r="E128" s="1579"/>
      <c r="F128" s="1579"/>
      <c r="G128" s="1579"/>
      <c r="H128" s="1579"/>
      <c r="I128" s="1579"/>
      <c r="J128" s="1579"/>
      <c r="K128" s="1579"/>
      <c r="L128" s="1579"/>
      <c r="M128" s="1579"/>
      <c r="N128" s="1579"/>
      <c r="O128" s="1579"/>
      <c r="P128" s="1579"/>
      <c r="Q128" s="1579"/>
      <c r="R128" s="1579"/>
      <c r="S128" s="1579"/>
      <c r="T128" s="1579"/>
      <c r="U128" s="1580"/>
    </row>
    <row r="129" spans="2:21" x14ac:dyDescent="0.3">
      <c r="B129" s="732">
        <v>4.1500000000000004</v>
      </c>
      <c r="C129" s="720" t="s">
        <v>1189</v>
      </c>
      <c r="D129" s="1578"/>
      <c r="E129" s="1579"/>
      <c r="F129" s="1579"/>
      <c r="G129" s="1579"/>
      <c r="H129" s="1579"/>
      <c r="I129" s="1579"/>
      <c r="J129" s="1579"/>
      <c r="K129" s="1579"/>
      <c r="L129" s="1579"/>
      <c r="M129" s="1579"/>
      <c r="N129" s="1579"/>
      <c r="O129" s="1579"/>
      <c r="P129" s="1579"/>
      <c r="Q129" s="1579"/>
      <c r="R129" s="1579"/>
      <c r="S129" s="1579"/>
      <c r="T129" s="1579"/>
      <c r="U129" s="1580"/>
    </row>
    <row r="130" spans="2:21" x14ac:dyDescent="0.3">
      <c r="B130" s="732">
        <v>4.16</v>
      </c>
      <c r="C130" s="720" t="s">
        <v>1190</v>
      </c>
      <c r="D130" s="1578"/>
      <c r="E130" s="1579"/>
      <c r="F130" s="1579"/>
      <c r="G130" s="1579"/>
      <c r="H130" s="1579"/>
      <c r="I130" s="1579"/>
      <c r="J130" s="1579"/>
      <c r="K130" s="1579"/>
      <c r="L130" s="1579"/>
      <c r="M130" s="1579"/>
      <c r="N130" s="1579"/>
      <c r="O130" s="1579"/>
      <c r="P130" s="1579"/>
      <c r="Q130" s="1579"/>
      <c r="R130" s="1579"/>
      <c r="S130" s="1579"/>
      <c r="T130" s="1579"/>
      <c r="U130" s="1580"/>
    </row>
    <row r="131" spans="2:21" x14ac:dyDescent="0.3">
      <c r="B131" s="732">
        <v>4.17</v>
      </c>
      <c r="C131" s="720" t="s">
        <v>249</v>
      </c>
      <c r="D131" s="1578"/>
      <c r="E131" s="1579"/>
      <c r="F131" s="1579"/>
      <c r="G131" s="1579"/>
      <c r="H131" s="1579"/>
      <c r="I131" s="1579"/>
      <c r="J131" s="1579"/>
      <c r="K131" s="1579"/>
      <c r="L131" s="1579"/>
      <c r="M131" s="1579"/>
      <c r="N131" s="1579"/>
      <c r="O131" s="1579"/>
      <c r="P131" s="1579"/>
      <c r="Q131" s="1579"/>
      <c r="R131" s="1579"/>
      <c r="S131" s="1579"/>
      <c r="T131" s="1579"/>
      <c r="U131" s="1580"/>
    </row>
    <row r="132" spans="2:21" s="717" customFormat="1" x14ac:dyDescent="0.3">
      <c r="B132" s="733"/>
      <c r="C132" s="723" t="s">
        <v>1191</v>
      </c>
      <c r="D132" s="1578"/>
      <c r="E132" s="1579"/>
      <c r="F132" s="1579"/>
      <c r="G132" s="1579"/>
      <c r="H132" s="1579"/>
      <c r="I132" s="1579"/>
      <c r="J132" s="1579"/>
      <c r="K132" s="1579"/>
      <c r="L132" s="1579"/>
      <c r="M132" s="1579"/>
      <c r="N132" s="1579"/>
      <c r="O132" s="1579"/>
      <c r="P132" s="1579"/>
      <c r="Q132" s="1579"/>
      <c r="R132" s="1579"/>
      <c r="S132" s="1579"/>
      <c r="T132" s="1579"/>
      <c r="U132" s="1580"/>
    </row>
    <row r="133" spans="2:21" x14ac:dyDescent="0.3">
      <c r="B133" s="732"/>
      <c r="C133" s="720"/>
      <c r="D133" s="1578"/>
      <c r="E133" s="1579"/>
      <c r="F133" s="1579"/>
      <c r="G133" s="1579"/>
      <c r="H133" s="1579"/>
      <c r="I133" s="1579"/>
      <c r="J133" s="1579"/>
      <c r="K133" s="1579"/>
      <c r="L133" s="1579"/>
      <c r="M133" s="1579"/>
      <c r="N133" s="1579"/>
      <c r="O133" s="1579"/>
      <c r="P133" s="1579"/>
      <c r="Q133" s="1579"/>
      <c r="R133" s="1579"/>
      <c r="S133" s="1579"/>
      <c r="T133" s="1579"/>
      <c r="U133" s="1580"/>
    </row>
    <row r="134" spans="2:21" s="717" customFormat="1" x14ac:dyDescent="0.3">
      <c r="B134" s="724">
        <v>5</v>
      </c>
      <c r="C134" s="730" t="s">
        <v>1192</v>
      </c>
      <c r="D134" s="1578"/>
      <c r="E134" s="1579"/>
      <c r="F134" s="1579"/>
      <c r="G134" s="1579"/>
      <c r="H134" s="1579"/>
      <c r="I134" s="1579"/>
      <c r="J134" s="1579"/>
      <c r="K134" s="1579"/>
      <c r="L134" s="1579"/>
      <c r="M134" s="1579"/>
      <c r="N134" s="1579"/>
      <c r="O134" s="1579"/>
      <c r="P134" s="1579"/>
      <c r="Q134" s="1579"/>
      <c r="R134" s="1579"/>
      <c r="S134" s="1579"/>
      <c r="T134" s="1579"/>
      <c r="U134" s="1580"/>
    </row>
    <row r="135" spans="2:21" x14ac:dyDescent="0.3">
      <c r="B135" s="725">
        <v>5.0999999999999996</v>
      </c>
      <c r="C135" s="720" t="s">
        <v>1193</v>
      </c>
      <c r="D135" s="1578"/>
      <c r="E135" s="1579"/>
      <c r="F135" s="1579"/>
      <c r="G135" s="1579"/>
      <c r="H135" s="1579"/>
      <c r="I135" s="1579"/>
      <c r="J135" s="1579"/>
      <c r="K135" s="1579"/>
      <c r="L135" s="1579"/>
      <c r="M135" s="1579"/>
      <c r="N135" s="1579"/>
      <c r="O135" s="1579"/>
      <c r="P135" s="1579"/>
      <c r="Q135" s="1579"/>
      <c r="R135" s="1579"/>
      <c r="S135" s="1579"/>
      <c r="T135" s="1579"/>
      <c r="U135" s="1580"/>
    </row>
    <row r="136" spans="2:21" x14ac:dyDescent="0.3">
      <c r="B136" s="725">
        <v>5.2</v>
      </c>
      <c r="C136" s="720" t="s">
        <v>1194</v>
      </c>
      <c r="D136" s="1578"/>
      <c r="E136" s="1579"/>
      <c r="F136" s="1579"/>
      <c r="G136" s="1579"/>
      <c r="H136" s="1579"/>
      <c r="I136" s="1579"/>
      <c r="J136" s="1579"/>
      <c r="K136" s="1579"/>
      <c r="L136" s="1579"/>
      <c r="M136" s="1579"/>
      <c r="N136" s="1579"/>
      <c r="O136" s="1579"/>
      <c r="P136" s="1579"/>
      <c r="Q136" s="1579"/>
      <c r="R136" s="1579"/>
      <c r="S136" s="1579"/>
      <c r="T136" s="1579"/>
      <c r="U136" s="1580"/>
    </row>
    <row r="137" spans="2:21" x14ac:dyDescent="0.3">
      <c r="B137" s="725">
        <v>5.3</v>
      </c>
      <c r="C137" s="720" t="s">
        <v>1195</v>
      </c>
      <c r="D137" s="1578"/>
      <c r="E137" s="1579"/>
      <c r="F137" s="1579"/>
      <c r="G137" s="1579"/>
      <c r="H137" s="1579"/>
      <c r="I137" s="1579"/>
      <c r="J137" s="1579"/>
      <c r="K137" s="1579"/>
      <c r="L137" s="1579"/>
      <c r="M137" s="1579"/>
      <c r="N137" s="1579"/>
      <c r="O137" s="1579"/>
      <c r="P137" s="1579"/>
      <c r="Q137" s="1579"/>
      <c r="R137" s="1579"/>
      <c r="S137" s="1579"/>
      <c r="T137" s="1579"/>
      <c r="U137" s="1580"/>
    </row>
    <row r="138" spans="2:21" x14ac:dyDescent="0.3">
      <c r="B138" s="725">
        <v>5.4</v>
      </c>
      <c r="C138" s="720" t="s">
        <v>1196</v>
      </c>
      <c r="D138" s="1578"/>
      <c r="E138" s="1579"/>
      <c r="F138" s="1579"/>
      <c r="G138" s="1579"/>
      <c r="H138" s="1579"/>
      <c r="I138" s="1579"/>
      <c r="J138" s="1579"/>
      <c r="K138" s="1579"/>
      <c r="L138" s="1579"/>
      <c r="M138" s="1579"/>
      <c r="N138" s="1579"/>
      <c r="O138" s="1579"/>
      <c r="P138" s="1579"/>
      <c r="Q138" s="1579"/>
      <c r="R138" s="1579"/>
      <c r="S138" s="1579"/>
      <c r="T138" s="1579"/>
      <c r="U138" s="1580"/>
    </row>
    <row r="139" spans="2:21" x14ac:dyDescent="0.3">
      <c r="B139" s="725">
        <v>5.5</v>
      </c>
      <c r="C139" s="720" t="s">
        <v>1197</v>
      </c>
      <c r="D139" s="1578"/>
      <c r="E139" s="1579"/>
      <c r="F139" s="1579"/>
      <c r="G139" s="1579"/>
      <c r="H139" s="1579"/>
      <c r="I139" s="1579"/>
      <c r="J139" s="1579"/>
      <c r="K139" s="1579"/>
      <c r="L139" s="1579"/>
      <c r="M139" s="1579"/>
      <c r="N139" s="1579"/>
      <c r="O139" s="1579"/>
      <c r="P139" s="1579"/>
      <c r="Q139" s="1579"/>
      <c r="R139" s="1579"/>
      <c r="S139" s="1579"/>
      <c r="T139" s="1579"/>
      <c r="U139" s="1580"/>
    </row>
    <row r="140" spans="2:21" x14ac:dyDescent="0.3">
      <c r="B140" s="725">
        <v>5.6</v>
      </c>
      <c r="C140" s="720" t="s">
        <v>1198</v>
      </c>
      <c r="D140" s="1578"/>
      <c r="E140" s="1579"/>
      <c r="F140" s="1579"/>
      <c r="G140" s="1579"/>
      <c r="H140" s="1579"/>
      <c r="I140" s="1579"/>
      <c r="J140" s="1579"/>
      <c r="K140" s="1579"/>
      <c r="L140" s="1579"/>
      <c r="M140" s="1579"/>
      <c r="N140" s="1579"/>
      <c r="O140" s="1579"/>
      <c r="P140" s="1579"/>
      <c r="Q140" s="1579"/>
      <c r="R140" s="1579"/>
      <c r="S140" s="1579"/>
      <c r="T140" s="1579"/>
      <c r="U140" s="1580"/>
    </row>
    <row r="141" spans="2:21" s="717" customFormat="1" x14ac:dyDescent="0.3">
      <c r="B141" s="724">
        <v>5.7</v>
      </c>
      <c r="C141" s="730" t="s">
        <v>1199</v>
      </c>
      <c r="D141" s="1578"/>
      <c r="E141" s="1579"/>
      <c r="F141" s="1579"/>
      <c r="G141" s="1579"/>
      <c r="H141" s="1579"/>
      <c r="I141" s="1579"/>
      <c r="J141" s="1579"/>
      <c r="K141" s="1579"/>
      <c r="L141" s="1579"/>
      <c r="M141" s="1579"/>
      <c r="N141" s="1579"/>
      <c r="O141" s="1579"/>
      <c r="P141" s="1579"/>
      <c r="Q141" s="1579"/>
      <c r="R141" s="1579"/>
      <c r="S141" s="1579"/>
      <c r="T141" s="1579"/>
      <c r="U141" s="1580"/>
    </row>
    <row r="142" spans="2:21" s="717" customFormat="1" x14ac:dyDescent="0.3">
      <c r="B142" s="724"/>
      <c r="C142" s="730"/>
      <c r="D142" s="1578"/>
      <c r="E142" s="1579"/>
      <c r="F142" s="1579"/>
      <c r="G142" s="1579"/>
      <c r="H142" s="1579"/>
      <c r="I142" s="1579"/>
      <c r="J142" s="1579"/>
      <c r="K142" s="1579"/>
      <c r="L142" s="1579"/>
      <c r="M142" s="1579"/>
      <c r="N142" s="1579"/>
      <c r="O142" s="1579"/>
      <c r="P142" s="1579"/>
      <c r="Q142" s="1579"/>
      <c r="R142" s="1579"/>
      <c r="S142" s="1579"/>
      <c r="T142" s="1579"/>
      <c r="U142" s="1580"/>
    </row>
    <row r="143" spans="2:21" s="717" customFormat="1" x14ac:dyDescent="0.3">
      <c r="B143" s="724">
        <v>6</v>
      </c>
      <c r="C143" s="723" t="s">
        <v>1200</v>
      </c>
      <c r="D143" s="1578"/>
      <c r="E143" s="1579"/>
      <c r="F143" s="1579"/>
      <c r="G143" s="1579"/>
      <c r="H143" s="1579"/>
      <c r="I143" s="1579"/>
      <c r="J143" s="1579"/>
      <c r="K143" s="1579"/>
      <c r="L143" s="1579"/>
      <c r="M143" s="1579"/>
      <c r="N143" s="1579"/>
      <c r="O143" s="1579"/>
      <c r="P143" s="1579"/>
      <c r="Q143" s="1579"/>
      <c r="R143" s="1579"/>
      <c r="S143" s="1579"/>
      <c r="T143" s="1579"/>
      <c r="U143" s="1580"/>
    </row>
    <row r="144" spans="2:21" x14ac:dyDescent="0.3">
      <c r="B144" s="725">
        <v>6.1</v>
      </c>
      <c r="C144" s="720" t="s">
        <v>1201</v>
      </c>
      <c r="D144" s="1578"/>
      <c r="E144" s="1579"/>
      <c r="F144" s="1579"/>
      <c r="G144" s="1579"/>
      <c r="H144" s="1579"/>
      <c r="I144" s="1579"/>
      <c r="J144" s="1579"/>
      <c r="K144" s="1579"/>
      <c r="L144" s="1579"/>
      <c r="M144" s="1579"/>
      <c r="N144" s="1579"/>
      <c r="O144" s="1579"/>
      <c r="P144" s="1579"/>
      <c r="Q144" s="1579"/>
      <c r="R144" s="1579"/>
      <c r="S144" s="1579"/>
      <c r="T144" s="1579"/>
      <c r="U144" s="1580"/>
    </row>
    <row r="145" spans="2:21" x14ac:dyDescent="0.3">
      <c r="B145" s="729">
        <v>6.2</v>
      </c>
      <c r="C145" s="726" t="s">
        <v>1202</v>
      </c>
      <c r="D145" s="1578"/>
      <c r="E145" s="1579"/>
      <c r="F145" s="1579"/>
      <c r="G145" s="1579"/>
      <c r="H145" s="1579"/>
      <c r="I145" s="1579"/>
      <c r="J145" s="1579"/>
      <c r="K145" s="1579"/>
      <c r="L145" s="1579"/>
      <c r="M145" s="1579"/>
      <c r="N145" s="1579"/>
      <c r="O145" s="1579"/>
      <c r="P145" s="1579"/>
      <c r="Q145" s="1579"/>
      <c r="R145" s="1579"/>
      <c r="S145" s="1579"/>
      <c r="T145" s="1579"/>
      <c r="U145" s="1580"/>
    </row>
    <row r="146" spans="2:21" x14ac:dyDescent="0.3">
      <c r="B146" s="725">
        <v>6.3</v>
      </c>
      <c r="C146" s="720" t="s">
        <v>1203</v>
      </c>
      <c r="D146" s="1578"/>
      <c r="E146" s="1579"/>
      <c r="F146" s="1579"/>
      <c r="G146" s="1579"/>
      <c r="H146" s="1579"/>
      <c r="I146" s="1579"/>
      <c r="J146" s="1579"/>
      <c r="K146" s="1579"/>
      <c r="L146" s="1579"/>
      <c r="M146" s="1579"/>
      <c r="N146" s="1579"/>
      <c r="O146" s="1579"/>
      <c r="P146" s="1579"/>
      <c r="Q146" s="1579"/>
      <c r="R146" s="1579"/>
      <c r="S146" s="1579"/>
      <c r="T146" s="1579"/>
      <c r="U146" s="1580"/>
    </row>
    <row r="147" spans="2:21" x14ac:dyDescent="0.3">
      <c r="B147" s="729">
        <v>6.4</v>
      </c>
      <c r="C147" s="720" t="s">
        <v>1204</v>
      </c>
      <c r="D147" s="1578"/>
      <c r="E147" s="1579"/>
      <c r="F147" s="1579"/>
      <c r="G147" s="1579"/>
      <c r="H147" s="1579"/>
      <c r="I147" s="1579"/>
      <c r="J147" s="1579"/>
      <c r="K147" s="1579"/>
      <c r="L147" s="1579"/>
      <c r="M147" s="1579"/>
      <c r="N147" s="1579"/>
      <c r="O147" s="1579"/>
      <c r="P147" s="1579"/>
      <c r="Q147" s="1579"/>
      <c r="R147" s="1579"/>
      <c r="S147" s="1579"/>
      <c r="T147" s="1579"/>
      <c r="U147" s="1580"/>
    </row>
    <row r="148" spans="2:21" s="717" customFormat="1" x14ac:dyDescent="0.3">
      <c r="B148" s="724">
        <v>6.5</v>
      </c>
      <c r="C148" s="723" t="s">
        <v>1205</v>
      </c>
      <c r="D148" s="1578"/>
      <c r="E148" s="1579"/>
      <c r="F148" s="1579"/>
      <c r="G148" s="1579"/>
      <c r="H148" s="1579"/>
      <c r="I148" s="1579"/>
      <c r="J148" s="1579"/>
      <c r="K148" s="1579"/>
      <c r="L148" s="1579"/>
      <c r="M148" s="1579"/>
      <c r="N148" s="1579"/>
      <c r="O148" s="1579"/>
      <c r="P148" s="1579"/>
      <c r="Q148" s="1579"/>
      <c r="R148" s="1579"/>
      <c r="S148" s="1579"/>
      <c r="T148" s="1579"/>
      <c r="U148" s="1580"/>
    </row>
    <row r="149" spans="2:21" s="717" customFormat="1" x14ac:dyDescent="0.3">
      <c r="B149" s="724"/>
      <c r="C149" s="723"/>
      <c r="D149" s="1578"/>
      <c r="E149" s="1579"/>
      <c r="F149" s="1579"/>
      <c r="G149" s="1579"/>
      <c r="H149" s="1579"/>
      <c r="I149" s="1579"/>
      <c r="J149" s="1579"/>
      <c r="K149" s="1579"/>
      <c r="L149" s="1579"/>
      <c r="M149" s="1579"/>
      <c r="N149" s="1579"/>
      <c r="O149" s="1579"/>
      <c r="P149" s="1579"/>
      <c r="Q149" s="1579"/>
      <c r="R149" s="1579"/>
      <c r="S149" s="1579"/>
      <c r="T149" s="1579"/>
      <c r="U149" s="1580"/>
    </row>
    <row r="150" spans="2:21" s="717" customFormat="1" x14ac:dyDescent="0.3">
      <c r="B150" s="724">
        <v>7</v>
      </c>
      <c r="C150" s="723" t="s">
        <v>1206</v>
      </c>
      <c r="D150" s="1578"/>
      <c r="E150" s="1579"/>
      <c r="F150" s="1579"/>
      <c r="G150" s="1579"/>
      <c r="H150" s="1579"/>
      <c r="I150" s="1579"/>
      <c r="J150" s="1579"/>
      <c r="K150" s="1579"/>
      <c r="L150" s="1579"/>
      <c r="M150" s="1579"/>
      <c r="N150" s="1579"/>
      <c r="O150" s="1579"/>
      <c r="P150" s="1579"/>
      <c r="Q150" s="1579"/>
      <c r="R150" s="1579"/>
      <c r="S150" s="1579"/>
      <c r="T150" s="1579"/>
      <c r="U150" s="1580"/>
    </row>
    <row r="151" spans="2:21" s="717" customFormat="1" ht="18" customHeight="1" x14ac:dyDescent="0.3">
      <c r="B151" s="729">
        <v>7.1</v>
      </c>
      <c r="C151" s="720" t="s">
        <v>1207</v>
      </c>
      <c r="D151" s="1578"/>
      <c r="E151" s="1579"/>
      <c r="F151" s="1579"/>
      <c r="G151" s="1579"/>
      <c r="H151" s="1579"/>
      <c r="I151" s="1579"/>
      <c r="J151" s="1579"/>
      <c r="K151" s="1579"/>
      <c r="L151" s="1579"/>
      <c r="M151" s="1579"/>
      <c r="N151" s="1579"/>
      <c r="O151" s="1579"/>
      <c r="P151" s="1579"/>
      <c r="Q151" s="1579"/>
      <c r="R151" s="1579"/>
      <c r="S151" s="1579"/>
      <c r="T151" s="1579"/>
      <c r="U151" s="1580"/>
    </row>
    <row r="152" spans="2:21" x14ac:dyDescent="0.3">
      <c r="B152" s="729">
        <v>7.2</v>
      </c>
      <c r="C152" s="726" t="s">
        <v>1208</v>
      </c>
      <c r="D152" s="1578"/>
      <c r="E152" s="1579"/>
      <c r="F152" s="1579"/>
      <c r="G152" s="1579"/>
      <c r="H152" s="1579"/>
      <c r="I152" s="1579"/>
      <c r="J152" s="1579"/>
      <c r="K152" s="1579"/>
      <c r="L152" s="1579"/>
      <c r="M152" s="1579"/>
      <c r="N152" s="1579"/>
      <c r="O152" s="1579"/>
      <c r="P152" s="1579"/>
      <c r="Q152" s="1579"/>
      <c r="R152" s="1579"/>
      <c r="S152" s="1579"/>
      <c r="T152" s="1579"/>
      <c r="U152" s="1580"/>
    </row>
    <row r="153" spans="2:21" x14ac:dyDescent="0.3">
      <c r="B153" s="729"/>
      <c r="C153" s="726"/>
      <c r="D153" s="1578"/>
      <c r="E153" s="1579"/>
      <c r="F153" s="1579"/>
      <c r="G153" s="1579"/>
      <c r="H153" s="1579"/>
      <c r="I153" s="1579"/>
      <c r="J153" s="1579"/>
      <c r="K153" s="1579"/>
      <c r="L153" s="1579"/>
      <c r="M153" s="1579"/>
      <c r="N153" s="1579"/>
      <c r="O153" s="1579"/>
      <c r="P153" s="1579"/>
      <c r="Q153" s="1579"/>
      <c r="R153" s="1579"/>
      <c r="S153" s="1579"/>
      <c r="T153" s="1579"/>
      <c r="U153" s="1580"/>
    </row>
    <row r="154" spans="2:21" s="717" customFormat="1" x14ac:dyDescent="0.3">
      <c r="B154" s="724">
        <v>8</v>
      </c>
      <c r="C154" s="723" t="s">
        <v>1209</v>
      </c>
      <c r="D154" s="1581"/>
      <c r="E154" s="1582"/>
      <c r="F154" s="1582"/>
      <c r="G154" s="1582"/>
      <c r="H154" s="1582"/>
      <c r="I154" s="1582"/>
      <c r="J154" s="1582"/>
      <c r="K154" s="1582"/>
      <c r="L154" s="1582"/>
      <c r="M154" s="1582"/>
      <c r="N154" s="1582"/>
      <c r="O154" s="1582"/>
      <c r="P154" s="1582"/>
      <c r="Q154" s="1582"/>
      <c r="R154" s="1582"/>
      <c r="S154" s="1582"/>
      <c r="T154" s="1582"/>
      <c r="U154" s="1583"/>
    </row>
    <row r="155" spans="2:21" x14ac:dyDescent="0.3">
      <c r="L155" s="734"/>
    </row>
  </sheetData>
  <mergeCells count="11">
    <mergeCell ref="D10:U154"/>
    <mergeCell ref="B6:B9"/>
    <mergeCell ref="C6:C9"/>
    <mergeCell ref="D6:S6"/>
    <mergeCell ref="T6:T8"/>
    <mergeCell ref="U6:U9"/>
    <mergeCell ref="D7:G7"/>
    <mergeCell ref="H7:J7"/>
    <mergeCell ref="K7:M7"/>
    <mergeCell ref="N7:P7"/>
    <mergeCell ref="Q7:S7"/>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N76"/>
  <sheetViews>
    <sheetView topLeftCell="G1" workbookViewId="0">
      <selection activeCell="H4" sqref="H4"/>
    </sheetView>
  </sheetViews>
  <sheetFormatPr defaultColWidth="9.08984375" defaultRowHeight="14" x14ac:dyDescent="0.3"/>
  <cols>
    <col min="1" max="1" width="4.6328125" style="735" customWidth="1"/>
    <col min="2" max="2" width="9.08984375" style="735" customWidth="1"/>
    <col min="3" max="12" width="16.54296875" style="735" customWidth="1"/>
    <col min="13" max="13" width="16.54296875" style="737" customWidth="1"/>
    <col min="14" max="14" width="23.08984375" style="735" customWidth="1"/>
    <col min="15" max="256" width="9.08984375" style="735"/>
    <col min="257" max="257" width="4.6328125" style="735" customWidth="1"/>
    <col min="258" max="258" width="10.54296875" style="735" customWidth="1"/>
    <col min="259" max="259" width="49.08984375" style="735" customWidth="1"/>
    <col min="260" max="260" width="68.54296875" style="735" customWidth="1"/>
    <col min="261" max="261" width="35.453125" style="735" customWidth="1"/>
    <col min="262" max="262" width="21" style="735" customWidth="1"/>
    <col min="263" max="263" width="28.453125" style="735" customWidth="1"/>
    <col min="264" max="264" width="30.6328125" style="735" customWidth="1"/>
    <col min="265" max="265" width="29.54296875" style="735" customWidth="1"/>
    <col min="266" max="266" width="33.54296875" style="735" customWidth="1"/>
    <col min="267" max="267" width="26.54296875" style="735" customWidth="1"/>
    <col min="268" max="268" width="31.54296875" style="735" customWidth="1"/>
    <col min="269" max="269" width="34.36328125" style="735" customWidth="1"/>
    <col min="270" max="270" width="45.08984375" style="735" customWidth="1"/>
    <col min="271" max="512" width="9.08984375" style="735"/>
    <col min="513" max="513" width="4.6328125" style="735" customWidth="1"/>
    <col min="514" max="514" width="10.54296875" style="735" customWidth="1"/>
    <col min="515" max="515" width="49.08984375" style="735" customWidth="1"/>
    <col min="516" max="516" width="68.54296875" style="735" customWidth="1"/>
    <col min="517" max="517" width="35.453125" style="735" customWidth="1"/>
    <col min="518" max="518" width="21" style="735" customWidth="1"/>
    <col min="519" max="519" width="28.453125" style="735" customWidth="1"/>
    <col min="520" max="520" width="30.6328125" style="735" customWidth="1"/>
    <col min="521" max="521" width="29.54296875" style="735" customWidth="1"/>
    <col min="522" max="522" width="33.54296875" style="735" customWidth="1"/>
    <col min="523" max="523" width="26.54296875" style="735" customWidth="1"/>
    <col min="524" max="524" width="31.54296875" style="735" customWidth="1"/>
    <col min="525" max="525" width="34.36328125" style="735" customWidth="1"/>
    <col min="526" max="526" width="45.08984375" style="735" customWidth="1"/>
    <col min="527" max="768" width="9.08984375" style="735"/>
    <col min="769" max="769" width="4.6328125" style="735" customWidth="1"/>
    <col min="770" max="770" width="10.54296875" style="735" customWidth="1"/>
    <col min="771" max="771" width="49.08984375" style="735" customWidth="1"/>
    <col min="772" max="772" width="68.54296875" style="735" customWidth="1"/>
    <col min="773" max="773" width="35.453125" style="735" customWidth="1"/>
    <col min="774" max="774" width="21" style="735" customWidth="1"/>
    <col min="775" max="775" width="28.453125" style="735" customWidth="1"/>
    <col min="776" max="776" width="30.6328125" style="735" customWidth="1"/>
    <col min="777" max="777" width="29.54296875" style="735" customWidth="1"/>
    <col min="778" max="778" width="33.54296875" style="735" customWidth="1"/>
    <col min="779" max="779" width="26.54296875" style="735" customWidth="1"/>
    <col min="780" max="780" width="31.54296875" style="735" customWidth="1"/>
    <col min="781" max="781" width="34.36328125" style="735" customWidth="1"/>
    <col min="782" max="782" width="45.08984375" style="735" customWidth="1"/>
    <col min="783" max="1024" width="9.08984375" style="735"/>
    <col min="1025" max="1025" width="4.6328125" style="735" customWidth="1"/>
    <col min="1026" max="1026" width="10.54296875" style="735" customWidth="1"/>
    <col min="1027" max="1027" width="49.08984375" style="735" customWidth="1"/>
    <col min="1028" max="1028" width="68.54296875" style="735" customWidth="1"/>
    <col min="1029" max="1029" width="35.453125" style="735" customWidth="1"/>
    <col min="1030" max="1030" width="21" style="735" customWidth="1"/>
    <col min="1031" max="1031" width="28.453125" style="735" customWidth="1"/>
    <col min="1032" max="1032" width="30.6328125" style="735" customWidth="1"/>
    <col min="1033" max="1033" width="29.54296875" style="735" customWidth="1"/>
    <col min="1034" max="1034" width="33.54296875" style="735" customWidth="1"/>
    <col min="1035" max="1035" width="26.54296875" style="735" customWidth="1"/>
    <col min="1036" max="1036" width="31.54296875" style="735" customWidth="1"/>
    <col min="1037" max="1037" width="34.36328125" style="735" customWidth="1"/>
    <col min="1038" max="1038" width="45.08984375" style="735" customWidth="1"/>
    <col min="1039" max="1280" width="9.08984375" style="735"/>
    <col min="1281" max="1281" width="4.6328125" style="735" customWidth="1"/>
    <col min="1282" max="1282" width="10.54296875" style="735" customWidth="1"/>
    <col min="1283" max="1283" width="49.08984375" style="735" customWidth="1"/>
    <col min="1284" max="1284" width="68.54296875" style="735" customWidth="1"/>
    <col min="1285" max="1285" width="35.453125" style="735" customWidth="1"/>
    <col min="1286" max="1286" width="21" style="735" customWidth="1"/>
    <col min="1287" max="1287" width="28.453125" style="735" customWidth="1"/>
    <col min="1288" max="1288" width="30.6328125" style="735" customWidth="1"/>
    <col min="1289" max="1289" width="29.54296875" style="735" customWidth="1"/>
    <col min="1290" max="1290" width="33.54296875" style="735" customWidth="1"/>
    <col min="1291" max="1291" width="26.54296875" style="735" customWidth="1"/>
    <col min="1292" max="1292" width="31.54296875" style="735" customWidth="1"/>
    <col min="1293" max="1293" width="34.36328125" style="735" customWidth="1"/>
    <col min="1294" max="1294" width="45.08984375" style="735" customWidth="1"/>
    <col min="1295" max="1536" width="9.08984375" style="735"/>
    <col min="1537" max="1537" width="4.6328125" style="735" customWidth="1"/>
    <col min="1538" max="1538" width="10.54296875" style="735" customWidth="1"/>
    <col min="1539" max="1539" width="49.08984375" style="735" customWidth="1"/>
    <col min="1540" max="1540" width="68.54296875" style="735" customWidth="1"/>
    <col min="1541" max="1541" width="35.453125" style="735" customWidth="1"/>
    <col min="1542" max="1542" width="21" style="735" customWidth="1"/>
    <col min="1543" max="1543" width="28.453125" style="735" customWidth="1"/>
    <col min="1544" max="1544" width="30.6328125" style="735" customWidth="1"/>
    <col min="1545" max="1545" width="29.54296875" style="735" customWidth="1"/>
    <col min="1546" max="1546" width="33.54296875" style="735" customWidth="1"/>
    <col min="1547" max="1547" width="26.54296875" style="735" customWidth="1"/>
    <col min="1548" max="1548" width="31.54296875" style="735" customWidth="1"/>
    <col min="1549" max="1549" width="34.36328125" style="735" customWidth="1"/>
    <col min="1550" max="1550" width="45.08984375" style="735" customWidth="1"/>
    <col min="1551" max="1792" width="9.08984375" style="735"/>
    <col min="1793" max="1793" width="4.6328125" style="735" customWidth="1"/>
    <col min="1794" max="1794" width="10.54296875" style="735" customWidth="1"/>
    <col min="1795" max="1795" width="49.08984375" style="735" customWidth="1"/>
    <col min="1796" max="1796" width="68.54296875" style="735" customWidth="1"/>
    <col min="1797" max="1797" width="35.453125" style="735" customWidth="1"/>
    <col min="1798" max="1798" width="21" style="735" customWidth="1"/>
    <col min="1799" max="1799" width="28.453125" style="735" customWidth="1"/>
    <col min="1800" max="1800" width="30.6328125" style="735" customWidth="1"/>
    <col min="1801" max="1801" width="29.54296875" style="735" customWidth="1"/>
    <col min="1802" max="1802" width="33.54296875" style="735" customWidth="1"/>
    <col min="1803" max="1803" width="26.54296875" style="735" customWidth="1"/>
    <col min="1804" max="1804" width="31.54296875" style="735" customWidth="1"/>
    <col min="1805" max="1805" width="34.36328125" style="735" customWidth="1"/>
    <col min="1806" max="1806" width="45.08984375" style="735" customWidth="1"/>
    <col min="1807" max="2048" width="9.08984375" style="735"/>
    <col min="2049" max="2049" width="4.6328125" style="735" customWidth="1"/>
    <col min="2050" max="2050" width="10.54296875" style="735" customWidth="1"/>
    <col min="2051" max="2051" width="49.08984375" style="735" customWidth="1"/>
    <col min="2052" max="2052" width="68.54296875" style="735" customWidth="1"/>
    <col min="2053" max="2053" width="35.453125" style="735" customWidth="1"/>
    <col min="2054" max="2054" width="21" style="735" customWidth="1"/>
    <col min="2055" max="2055" width="28.453125" style="735" customWidth="1"/>
    <col min="2056" max="2056" width="30.6328125" style="735" customWidth="1"/>
    <col min="2057" max="2057" width="29.54296875" style="735" customWidth="1"/>
    <col min="2058" max="2058" width="33.54296875" style="735" customWidth="1"/>
    <col min="2059" max="2059" width="26.54296875" style="735" customWidth="1"/>
    <col min="2060" max="2060" width="31.54296875" style="735" customWidth="1"/>
    <col min="2061" max="2061" width="34.36328125" style="735" customWidth="1"/>
    <col min="2062" max="2062" width="45.08984375" style="735" customWidth="1"/>
    <col min="2063" max="2304" width="9.08984375" style="735"/>
    <col min="2305" max="2305" width="4.6328125" style="735" customWidth="1"/>
    <col min="2306" max="2306" width="10.54296875" style="735" customWidth="1"/>
    <col min="2307" max="2307" width="49.08984375" style="735" customWidth="1"/>
    <col min="2308" max="2308" width="68.54296875" style="735" customWidth="1"/>
    <col min="2309" max="2309" width="35.453125" style="735" customWidth="1"/>
    <col min="2310" max="2310" width="21" style="735" customWidth="1"/>
    <col min="2311" max="2311" width="28.453125" style="735" customWidth="1"/>
    <col min="2312" max="2312" width="30.6328125" style="735" customWidth="1"/>
    <col min="2313" max="2313" width="29.54296875" style="735" customWidth="1"/>
    <col min="2314" max="2314" width="33.54296875" style="735" customWidth="1"/>
    <col min="2315" max="2315" width="26.54296875" style="735" customWidth="1"/>
    <col min="2316" max="2316" width="31.54296875" style="735" customWidth="1"/>
    <col min="2317" max="2317" width="34.36328125" style="735" customWidth="1"/>
    <col min="2318" max="2318" width="45.08984375" style="735" customWidth="1"/>
    <col min="2319" max="2560" width="9.08984375" style="735"/>
    <col min="2561" max="2561" width="4.6328125" style="735" customWidth="1"/>
    <col min="2562" max="2562" width="10.54296875" style="735" customWidth="1"/>
    <col min="2563" max="2563" width="49.08984375" style="735" customWidth="1"/>
    <col min="2564" max="2564" width="68.54296875" style="735" customWidth="1"/>
    <col min="2565" max="2565" width="35.453125" style="735" customWidth="1"/>
    <col min="2566" max="2566" width="21" style="735" customWidth="1"/>
    <col min="2567" max="2567" width="28.453125" style="735" customWidth="1"/>
    <col min="2568" max="2568" width="30.6328125" style="735" customWidth="1"/>
    <col min="2569" max="2569" width="29.54296875" style="735" customWidth="1"/>
    <col min="2570" max="2570" width="33.54296875" style="735" customWidth="1"/>
    <col min="2571" max="2571" width="26.54296875" style="735" customWidth="1"/>
    <col min="2572" max="2572" width="31.54296875" style="735" customWidth="1"/>
    <col min="2573" max="2573" width="34.36328125" style="735" customWidth="1"/>
    <col min="2574" max="2574" width="45.08984375" style="735" customWidth="1"/>
    <col min="2575" max="2816" width="9.08984375" style="735"/>
    <col min="2817" max="2817" width="4.6328125" style="735" customWidth="1"/>
    <col min="2818" max="2818" width="10.54296875" style="735" customWidth="1"/>
    <col min="2819" max="2819" width="49.08984375" style="735" customWidth="1"/>
    <col min="2820" max="2820" width="68.54296875" style="735" customWidth="1"/>
    <col min="2821" max="2821" width="35.453125" style="735" customWidth="1"/>
    <col min="2822" max="2822" width="21" style="735" customWidth="1"/>
    <col min="2823" max="2823" width="28.453125" style="735" customWidth="1"/>
    <col min="2824" max="2824" width="30.6328125" style="735" customWidth="1"/>
    <col min="2825" max="2825" width="29.54296875" style="735" customWidth="1"/>
    <col min="2826" max="2826" width="33.54296875" style="735" customWidth="1"/>
    <col min="2827" max="2827" width="26.54296875" style="735" customWidth="1"/>
    <col min="2828" max="2828" width="31.54296875" style="735" customWidth="1"/>
    <col min="2829" max="2829" width="34.36328125" style="735" customWidth="1"/>
    <col min="2830" max="2830" width="45.08984375" style="735" customWidth="1"/>
    <col min="2831" max="3072" width="9.08984375" style="735"/>
    <col min="3073" max="3073" width="4.6328125" style="735" customWidth="1"/>
    <col min="3074" max="3074" width="10.54296875" style="735" customWidth="1"/>
    <col min="3075" max="3075" width="49.08984375" style="735" customWidth="1"/>
    <col min="3076" max="3076" width="68.54296875" style="735" customWidth="1"/>
    <col min="3077" max="3077" width="35.453125" style="735" customWidth="1"/>
    <col min="3078" max="3078" width="21" style="735" customWidth="1"/>
    <col min="3079" max="3079" width="28.453125" style="735" customWidth="1"/>
    <col min="3080" max="3080" width="30.6328125" style="735" customWidth="1"/>
    <col min="3081" max="3081" width="29.54296875" style="735" customWidth="1"/>
    <col min="3082" max="3082" width="33.54296875" style="735" customWidth="1"/>
    <col min="3083" max="3083" width="26.54296875" style="735" customWidth="1"/>
    <col min="3084" max="3084" width="31.54296875" style="735" customWidth="1"/>
    <col min="3085" max="3085" width="34.36328125" style="735" customWidth="1"/>
    <col min="3086" max="3086" width="45.08984375" style="735" customWidth="1"/>
    <col min="3087" max="3328" width="9.08984375" style="735"/>
    <col min="3329" max="3329" width="4.6328125" style="735" customWidth="1"/>
    <col min="3330" max="3330" width="10.54296875" style="735" customWidth="1"/>
    <col min="3331" max="3331" width="49.08984375" style="735" customWidth="1"/>
    <col min="3332" max="3332" width="68.54296875" style="735" customWidth="1"/>
    <col min="3333" max="3333" width="35.453125" style="735" customWidth="1"/>
    <col min="3334" max="3334" width="21" style="735" customWidth="1"/>
    <col min="3335" max="3335" width="28.453125" style="735" customWidth="1"/>
    <col min="3336" max="3336" width="30.6328125" style="735" customWidth="1"/>
    <col min="3337" max="3337" width="29.54296875" style="735" customWidth="1"/>
    <col min="3338" max="3338" width="33.54296875" style="735" customWidth="1"/>
    <col min="3339" max="3339" width="26.54296875" style="735" customWidth="1"/>
    <col min="3340" max="3340" width="31.54296875" style="735" customWidth="1"/>
    <col min="3341" max="3341" width="34.36328125" style="735" customWidth="1"/>
    <col min="3342" max="3342" width="45.08984375" style="735" customWidth="1"/>
    <col min="3343" max="3584" width="9.08984375" style="735"/>
    <col min="3585" max="3585" width="4.6328125" style="735" customWidth="1"/>
    <col min="3586" max="3586" width="10.54296875" style="735" customWidth="1"/>
    <col min="3587" max="3587" width="49.08984375" style="735" customWidth="1"/>
    <col min="3588" max="3588" width="68.54296875" style="735" customWidth="1"/>
    <col min="3589" max="3589" width="35.453125" style="735" customWidth="1"/>
    <col min="3590" max="3590" width="21" style="735" customWidth="1"/>
    <col min="3591" max="3591" width="28.453125" style="735" customWidth="1"/>
    <col min="3592" max="3592" width="30.6328125" style="735" customWidth="1"/>
    <col min="3593" max="3593" width="29.54296875" style="735" customWidth="1"/>
    <col min="3594" max="3594" width="33.54296875" style="735" customWidth="1"/>
    <col min="3595" max="3595" width="26.54296875" style="735" customWidth="1"/>
    <col min="3596" max="3596" width="31.54296875" style="735" customWidth="1"/>
    <col min="3597" max="3597" width="34.36328125" style="735" customWidth="1"/>
    <col min="3598" max="3598" width="45.08984375" style="735" customWidth="1"/>
    <col min="3599" max="3840" width="9.08984375" style="735"/>
    <col min="3841" max="3841" width="4.6328125" style="735" customWidth="1"/>
    <col min="3842" max="3842" width="10.54296875" style="735" customWidth="1"/>
    <col min="3843" max="3843" width="49.08984375" style="735" customWidth="1"/>
    <col min="3844" max="3844" width="68.54296875" style="735" customWidth="1"/>
    <col min="3845" max="3845" width="35.453125" style="735" customWidth="1"/>
    <col min="3846" max="3846" width="21" style="735" customWidth="1"/>
    <col min="3847" max="3847" width="28.453125" style="735" customWidth="1"/>
    <col min="3848" max="3848" width="30.6328125" style="735" customWidth="1"/>
    <col min="3849" max="3849" width="29.54296875" style="735" customWidth="1"/>
    <col min="3850" max="3850" width="33.54296875" style="735" customWidth="1"/>
    <col min="3851" max="3851" width="26.54296875" style="735" customWidth="1"/>
    <col min="3852" max="3852" width="31.54296875" style="735" customWidth="1"/>
    <col min="3853" max="3853" width="34.36328125" style="735" customWidth="1"/>
    <col min="3854" max="3854" width="45.08984375" style="735" customWidth="1"/>
    <col min="3855" max="4096" width="9.08984375" style="735"/>
    <col min="4097" max="4097" width="4.6328125" style="735" customWidth="1"/>
    <col min="4098" max="4098" width="10.54296875" style="735" customWidth="1"/>
    <col min="4099" max="4099" width="49.08984375" style="735" customWidth="1"/>
    <col min="4100" max="4100" width="68.54296875" style="735" customWidth="1"/>
    <col min="4101" max="4101" width="35.453125" style="735" customWidth="1"/>
    <col min="4102" max="4102" width="21" style="735" customWidth="1"/>
    <col min="4103" max="4103" width="28.453125" style="735" customWidth="1"/>
    <col min="4104" max="4104" width="30.6328125" style="735" customWidth="1"/>
    <col min="4105" max="4105" width="29.54296875" style="735" customWidth="1"/>
    <col min="4106" max="4106" width="33.54296875" style="735" customWidth="1"/>
    <col min="4107" max="4107" width="26.54296875" style="735" customWidth="1"/>
    <col min="4108" max="4108" width="31.54296875" style="735" customWidth="1"/>
    <col min="4109" max="4109" width="34.36328125" style="735" customWidth="1"/>
    <col min="4110" max="4110" width="45.08984375" style="735" customWidth="1"/>
    <col min="4111" max="4352" width="9.08984375" style="735"/>
    <col min="4353" max="4353" width="4.6328125" style="735" customWidth="1"/>
    <col min="4354" max="4354" width="10.54296875" style="735" customWidth="1"/>
    <col min="4355" max="4355" width="49.08984375" style="735" customWidth="1"/>
    <col min="4356" max="4356" width="68.54296875" style="735" customWidth="1"/>
    <col min="4357" max="4357" width="35.453125" style="735" customWidth="1"/>
    <col min="4358" max="4358" width="21" style="735" customWidth="1"/>
    <col min="4359" max="4359" width="28.453125" style="735" customWidth="1"/>
    <col min="4360" max="4360" width="30.6328125" style="735" customWidth="1"/>
    <col min="4361" max="4361" width="29.54296875" style="735" customWidth="1"/>
    <col min="4362" max="4362" width="33.54296875" style="735" customWidth="1"/>
    <col min="4363" max="4363" width="26.54296875" style="735" customWidth="1"/>
    <col min="4364" max="4364" width="31.54296875" style="735" customWidth="1"/>
    <col min="4365" max="4365" width="34.36328125" style="735" customWidth="1"/>
    <col min="4366" max="4366" width="45.08984375" style="735" customWidth="1"/>
    <col min="4367" max="4608" width="9.08984375" style="735"/>
    <col min="4609" max="4609" width="4.6328125" style="735" customWidth="1"/>
    <col min="4610" max="4610" width="10.54296875" style="735" customWidth="1"/>
    <col min="4611" max="4611" width="49.08984375" style="735" customWidth="1"/>
    <col min="4612" max="4612" width="68.54296875" style="735" customWidth="1"/>
    <col min="4613" max="4613" width="35.453125" style="735" customWidth="1"/>
    <col min="4614" max="4614" width="21" style="735" customWidth="1"/>
    <col min="4615" max="4615" width="28.453125" style="735" customWidth="1"/>
    <col min="4616" max="4616" width="30.6328125" style="735" customWidth="1"/>
    <col min="4617" max="4617" width="29.54296875" style="735" customWidth="1"/>
    <col min="4618" max="4618" width="33.54296875" style="735" customWidth="1"/>
    <col min="4619" max="4619" width="26.54296875" style="735" customWidth="1"/>
    <col min="4620" max="4620" width="31.54296875" style="735" customWidth="1"/>
    <col min="4621" max="4621" width="34.36328125" style="735" customWidth="1"/>
    <col min="4622" max="4622" width="45.08984375" style="735" customWidth="1"/>
    <col min="4623" max="4864" width="9.08984375" style="735"/>
    <col min="4865" max="4865" width="4.6328125" style="735" customWidth="1"/>
    <col min="4866" max="4866" width="10.54296875" style="735" customWidth="1"/>
    <col min="4867" max="4867" width="49.08984375" style="735" customWidth="1"/>
    <col min="4868" max="4868" width="68.54296875" style="735" customWidth="1"/>
    <col min="4869" max="4869" width="35.453125" style="735" customWidth="1"/>
    <col min="4870" max="4870" width="21" style="735" customWidth="1"/>
    <col min="4871" max="4871" width="28.453125" style="735" customWidth="1"/>
    <col min="4872" max="4872" width="30.6328125" style="735" customWidth="1"/>
    <col min="4873" max="4873" width="29.54296875" style="735" customWidth="1"/>
    <col min="4874" max="4874" width="33.54296875" style="735" customWidth="1"/>
    <col min="4875" max="4875" width="26.54296875" style="735" customWidth="1"/>
    <col min="4876" max="4876" width="31.54296875" style="735" customWidth="1"/>
    <col min="4877" max="4877" width="34.36328125" style="735" customWidth="1"/>
    <col min="4878" max="4878" width="45.08984375" style="735" customWidth="1"/>
    <col min="4879" max="5120" width="9.08984375" style="735"/>
    <col min="5121" max="5121" width="4.6328125" style="735" customWidth="1"/>
    <col min="5122" max="5122" width="10.54296875" style="735" customWidth="1"/>
    <col min="5123" max="5123" width="49.08984375" style="735" customWidth="1"/>
    <col min="5124" max="5124" width="68.54296875" style="735" customWidth="1"/>
    <col min="5125" max="5125" width="35.453125" style="735" customWidth="1"/>
    <col min="5126" max="5126" width="21" style="735" customWidth="1"/>
    <col min="5127" max="5127" width="28.453125" style="735" customWidth="1"/>
    <col min="5128" max="5128" width="30.6328125" style="735" customWidth="1"/>
    <col min="5129" max="5129" width="29.54296875" style="735" customWidth="1"/>
    <col min="5130" max="5130" width="33.54296875" style="735" customWidth="1"/>
    <col min="5131" max="5131" width="26.54296875" style="735" customWidth="1"/>
    <col min="5132" max="5132" width="31.54296875" style="735" customWidth="1"/>
    <col min="5133" max="5133" width="34.36328125" style="735" customWidth="1"/>
    <col min="5134" max="5134" width="45.08984375" style="735" customWidth="1"/>
    <col min="5135" max="5376" width="9.08984375" style="735"/>
    <col min="5377" max="5377" width="4.6328125" style="735" customWidth="1"/>
    <col min="5378" max="5378" width="10.54296875" style="735" customWidth="1"/>
    <col min="5379" max="5379" width="49.08984375" style="735" customWidth="1"/>
    <col min="5380" max="5380" width="68.54296875" style="735" customWidth="1"/>
    <col min="5381" max="5381" width="35.453125" style="735" customWidth="1"/>
    <col min="5382" max="5382" width="21" style="735" customWidth="1"/>
    <col min="5383" max="5383" width="28.453125" style="735" customWidth="1"/>
    <col min="5384" max="5384" width="30.6328125" style="735" customWidth="1"/>
    <col min="5385" max="5385" width="29.54296875" style="735" customWidth="1"/>
    <col min="5386" max="5386" width="33.54296875" style="735" customWidth="1"/>
    <col min="5387" max="5387" width="26.54296875" style="735" customWidth="1"/>
    <col min="5388" max="5388" width="31.54296875" style="735" customWidth="1"/>
    <col min="5389" max="5389" width="34.36328125" style="735" customWidth="1"/>
    <col min="5390" max="5390" width="45.08984375" style="735" customWidth="1"/>
    <col min="5391" max="5632" width="9.08984375" style="735"/>
    <col min="5633" max="5633" width="4.6328125" style="735" customWidth="1"/>
    <col min="5634" max="5634" width="10.54296875" style="735" customWidth="1"/>
    <col min="5635" max="5635" width="49.08984375" style="735" customWidth="1"/>
    <col min="5636" max="5636" width="68.54296875" style="735" customWidth="1"/>
    <col min="5637" max="5637" width="35.453125" style="735" customWidth="1"/>
    <col min="5638" max="5638" width="21" style="735" customWidth="1"/>
    <col min="5639" max="5639" width="28.453125" style="735" customWidth="1"/>
    <col min="5640" max="5640" width="30.6328125" style="735" customWidth="1"/>
    <col min="5641" max="5641" width="29.54296875" style="735" customWidth="1"/>
    <col min="5642" max="5642" width="33.54296875" style="735" customWidth="1"/>
    <col min="5643" max="5643" width="26.54296875" style="735" customWidth="1"/>
    <col min="5644" max="5644" width="31.54296875" style="735" customWidth="1"/>
    <col min="5645" max="5645" width="34.36328125" style="735" customWidth="1"/>
    <col min="5646" max="5646" width="45.08984375" style="735" customWidth="1"/>
    <col min="5647" max="5888" width="9.08984375" style="735"/>
    <col min="5889" max="5889" width="4.6328125" style="735" customWidth="1"/>
    <col min="5890" max="5890" width="10.54296875" style="735" customWidth="1"/>
    <col min="5891" max="5891" width="49.08984375" style="735" customWidth="1"/>
    <col min="5892" max="5892" width="68.54296875" style="735" customWidth="1"/>
    <col min="5893" max="5893" width="35.453125" style="735" customWidth="1"/>
    <col min="5894" max="5894" width="21" style="735" customWidth="1"/>
    <col min="5895" max="5895" width="28.453125" style="735" customWidth="1"/>
    <col min="5896" max="5896" width="30.6328125" style="735" customWidth="1"/>
    <col min="5897" max="5897" width="29.54296875" style="735" customWidth="1"/>
    <col min="5898" max="5898" width="33.54296875" style="735" customWidth="1"/>
    <col min="5899" max="5899" width="26.54296875" style="735" customWidth="1"/>
    <col min="5900" max="5900" width="31.54296875" style="735" customWidth="1"/>
    <col min="5901" max="5901" width="34.36328125" style="735" customWidth="1"/>
    <col min="5902" max="5902" width="45.08984375" style="735" customWidth="1"/>
    <col min="5903" max="6144" width="9.08984375" style="735"/>
    <col min="6145" max="6145" width="4.6328125" style="735" customWidth="1"/>
    <col min="6146" max="6146" width="10.54296875" style="735" customWidth="1"/>
    <col min="6147" max="6147" width="49.08984375" style="735" customWidth="1"/>
    <col min="6148" max="6148" width="68.54296875" style="735" customWidth="1"/>
    <col min="6149" max="6149" width="35.453125" style="735" customWidth="1"/>
    <col min="6150" max="6150" width="21" style="735" customWidth="1"/>
    <col min="6151" max="6151" width="28.453125" style="735" customWidth="1"/>
    <col min="6152" max="6152" width="30.6328125" style="735" customWidth="1"/>
    <col min="6153" max="6153" width="29.54296875" style="735" customWidth="1"/>
    <col min="6154" max="6154" width="33.54296875" style="735" customWidth="1"/>
    <col min="6155" max="6155" width="26.54296875" style="735" customWidth="1"/>
    <col min="6156" max="6156" width="31.54296875" style="735" customWidth="1"/>
    <col min="6157" max="6157" width="34.36328125" style="735" customWidth="1"/>
    <col min="6158" max="6158" width="45.08984375" style="735" customWidth="1"/>
    <col min="6159" max="6400" width="9.08984375" style="735"/>
    <col min="6401" max="6401" width="4.6328125" style="735" customWidth="1"/>
    <col min="6402" max="6402" width="10.54296875" style="735" customWidth="1"/>
    <col min="6403" max="6403" width="49.08984375" style="735" customWidth="1"/>
    <col min="6404" max="6404" width="68.54296875" style="735" customWidth="1"/>
    <col min="6405" max="6405" width="35.453125" style="735" customWidth="1"/>
    <col min="6406" max="6406" width="21" style="735" customWidth="1"/>
    <col min="6407" max="6407" width="28.453125" style="735" customWidth="1"/>
    <col min="6408" max="6408" width="30.6328125" style="735" customWidth="1"/>
    <col min="6409" max="6409" width="29.54296875" style="735" customWidth="1"/>
    <col min="6410" max="6410" width="33.54296875" style="735" customWidth="1"/>
    <col min="6411" max="6411" width="26.54296875" style="735" customWidth="1"/>
    <col min="6412" max="6412" width="31.54296875" style="735" customWidth="1"/>
    <col min="6413" max="6413" width="34.36328125" style="735" customWidth="1"/>
    <col min="6414" max="6414" width="45.08984375" style="735" customWidth="1"/>
    <col min="6415" max="6656" width="9.08984375" style="735"/>
    <col min="6657" max="6657" width="4.6328125" style="735" customWidth="1"/>
    <col min="6658" max="6658" width="10.54296875" style="735" customWidth="1"/>
    <col min="6659" max="6659" width="49.08984375" style="735" customWidth="1"/>
    <col min="6660" max="6660" width="68.54296875" style="735" customWidth="1"/>
    <col min="6661" max="6661" width="35.453125" style="735" customWidth="1"/>
    <col min="6662" max="6662" width="21" style="735" customWidth="1"/>
    <col min="6663" max="6663" width="28.453125" style="735" customWidth="1"/>
    <col min="6664" max="6664" width="30.6328125" style="735" customWidth="1"/>
    <col min="6665" max="6665" width="29.54296875" style="735" customWidth="1"/>
    <col min="6666" max="6666" width="33.54296875" style="735" customWidth="1"/>
    <col min="6667" max="6667" width="26.54296875" style="735" customWidth="1"/>
    <col min="6668" max="6668" width="31.54296875" style="735" customWidth="1"/>
    <col min="6669" max="6669" width="34.36328125" style="735" customWidth="1"/>
    <col min="6670" max="6670" width="45.08984375" style="735" customWidth="1"/>
    <col min="6671" max="6912" width="9.08984375" style="735"/>
    <col min="6913" max="6913" width="4.6328125" style="735" customWidth="1"/>
    <col min="6914" max="6914" width="10.54296875" style="735" customWidth="1"/>
    <col min="6915" max="6915" width="49.08984375" style="735" customWidth="1"/>
    <col min="6916" max="6916" width="68.54296875" style="735" customWidth="1"/>
    <col min="6917" max="6917" width="35.453125" style="735" customWidth="1"/>
    <col min="6918" max="6918" width="21" style="735" customWidth="1"/>
    <col min="6919" max="6919" width="28.453125" style="735" customWidth="1"/>
    <col min="6920" max="6920" width="30.6328125" style="735" customWidth="1"/>
    <col min="6921" max="6921" width="29.54296875" style="735" customWidth="1"/>
    <col min="6922" max="6922" width="33.54296875" style="735" customWidth="1"/>
    <col min="6923" max="6923" width="26.54296875" style="735" customWidth="1"/>
    <col min="6924" max="6924" width="31.54296875" style="735" customWidth="1"/>
    <col min="6925" max="6925" width="34.36328125" style="735" customWidth="1"/>
    <col min="6926" max="6926" width="45.08984375" style="735" customWidth="1"/>
    <col min="6927" max="7168" width="9.08984375" style="735"/>
    <col min="7169" max="7169" width="4.6328125" style="735" customWidth="1"/>
    <col min="7170" max="7170" width="10.54296875" style="735" customWidth="1"/>
    <col min="7171" max="7171" width="49.08984375" style="735" customWidth="1"/>
    <col min="7172" max="7172" width="68.54296875" style="735" customWidth="1"/>
    <col min="7173" max="7173" width="35.453125" style="735" customWidth="1"/>
    <col min="7174" max="7174" width="21" style="735" customWidth="1"/>
    <col min="7175" max="7175" width="28.453125" style="735" customWidth="1"/>
    <col min="7176" max="7176" width="30.6328125" style="735" customWidth="1"/>
    <col min="7177" max="7177" width="29.54296875" style="735" customWidth="1"/>
    <col min="7178" max="7178" width="33.54296875" style="735" customWidth="1"/>
    <col min="7179" max="7179" width="26.54296875" style="735" customWidth="1"/>
    <col min="7180" max="7180" width="31.54296875" style="735" customWidth="1"/>
    <col min="7181" max="7181" width="34.36328125" style="735" customWidth="1"/>
    <col min="7182" max="7182" width="45.08984375" style="735" customWidth="1"/>
    <col min="7183" max="7424" width="9.08984375" style="735"/>
    <col min="7425" max="7425" width="4.6328125" style="735" customWidth="1"/>
    <col min="7426" max="7426" width="10.54296875" style="735" customWidth="1"/>
    <col min="7427" max="7427" width="49.08984375" style="735" customWidth="1"/>
    <col min="7428" max="7428" width="68.54296875" style="735" customWidth="1"/>
    <col min="7429" max="7429" width="35.453125" style="735" customWidth="1"/>
    <col min="7430" max="7430" width="21" style="735" customWidth="1"/>
    <col min="7431" max="7431" width="28.453125" style="735" customWidth="1"/>
    <col min="7432" max="7432" width="30.6328125" style="735" customWidth="1"/>
    <col min="7433" max="7433" width="29.54296875" style="735" customWidth="1"/>
    <col min="7434" max="7434" width="33.54296875" style="735" customWidth="1"/>
    <col min="7435" max="7435" width="26.54296875" style="735" customWidth="1"/>
    <col min="7436" max="7436" width="31.54296875" style="735" customWidth="1"/>
    <col min="7437" max="7437" width="34.36328125" style="735" customWidth="1"/>
    <col min="7438" max="7438" width="45.08984375" style="735" customWidth="1"/>
    <col min="7439" max="7680" width="9.08984375" style="735"/>
    <col min="7681" max="7681" width="4.6328125" style="735" customWidth="1"/>
    <col min="7682" max="7682" width="10.54296875" style="735" customWidth="1"/>
    <col min="7683" max="7683" width="49.08984375" style="735" customWidth="1"/>
    <col min="7684" max="7684" width="68.54296875" style="735" customWidth="1"/>
    <col min="7685" max="7685" width="35.453125" style="735" customWidth="1"/>
    <col min="7686" max="7686" width="21" style="735" customWidth="1"/>
    <col min="7687" max="7687" width="28.453125" style="735" customWidth="1"/>
    <col min="7688" max="7688" width="30.6328125" style="735" customWidth="1"/>
    <col min="7689" max="7689" width="29.54296875" style="735" customWidth="1"/>
    <col min="7690" max="7690" width="33.54296875" style="735" customWidth="1"/>
    <col min="7691" max="7691" width="26.54296875" style="735" customWidth="1"/>
    <col min="7692" max="7692" width="31.54296875" style="735" customWidth="1"/>
    <col min="7693" max="7693" width="34.36328125" style="735" customWidth="1"/>
    <col min="7694" max="7694" width="45.08984375" style="735" customWidth="1"/>
    <col min="7695" max="7936" width="9.08984375" style="735"/>
    <col min="7937" max="7937" width="4.6328125" style="735" customWidth="1"/>
    <col min="7938" max="7938" width="10.54296875" style="735" customWidth="1"/>
    <col min="7939" max="7939" width="49.08984375" style="735" customWidth="1"/>
    <col min="7940" max="7940" width="68.54296875" style="735" customWidth="1"/>
    <col min="7941" max="7941" width="35.453125" style="735" customWidth="1"/>
    <col min="7942" max="7942" width="21" style="735" customWidth="1"/>
    <col min="7943" max="7943" width="28.453125" style="735" customWidth="1"/>
    <col min="7944" max="7944" width="30.6328125" style="735" customWidth="1"/>
    <col min="7945" max="7945" width="29.54296875" style="735" customWidth="1"/>
    <col min="7946" max="7946" width="33.54296875" style="735" customWidth="1"/>
    <col min="7947" max="7947" width="26.54296875" style="735" customWidth="1"/>
    <col min="7948" max="7948" width="31.54296875" style="735" customWidth="1"/>
    <col min="7949" max="7949" width="34.36328125" style="735" customWidth="1"/>
    <col min="7950" max="7950" width="45.08984375" style="735" customWidth="1"/>
    <col min="7951" max="8192" width="9.08984375" style="735"/>
    <col min="8193" max="8193" width="4.6328125" style="735" customWidth="1"/>
    <col min="8194" max="8194" width="10.54296875" style="735" customWidth="1"/>
    <col min="8195" max="8195" width="49.08984375" style="735" customWidth="1"/>
    <col min="8196" max="8196" width="68.54296875" style="735" customWidth="1"/>
    <col min="8197" max="8197" width="35.453125" style="735" customWidth="1"/>
    <col min="8198" max="8198" width="21" style="735" customWidth="1"/>
    <col min="8199" max="8199" width="28.453125" style="735" customWidth="1"/>
    <col min="8200" max="8200" width="30.6328125" style="735" customWidth="1"/>
    <col min="8201" max="8201" width="29.54296875" style="735" customWidth="1"/>
    <col min="8202" max="8202" width="33.54296875" style="735" customWidth="1"/>
    <col min="8203" max="8203" width="26.54296875" style="735" customWidth="1"/>
    <col min="8204" max="8204" width="31.54296875" style="735" customWidth="1"/>
    <col min="8205" max="8205" width="34.36328125" style="735" customWidth="1"/>
    <col min="8206" max="8206" width="45.08984375" style="735" customWidth="1"/>
    <col min="8207" max="8448" width="9.08984375" style="735"/>
    <col min="8449" max="8449" width="4.6328125" style="735" customWidth="1"/>
    <col min="8450" max="8450" width="10.54296875" style="735" customWidth="1"/>
    <col min="8451" max="8451" width="49.08984375" style="735" customWidth="1"/>
    <col min="8452" max="8452" width="68.54296875" style="735" customWidth="1"/>
    <col min="8453" max="8453" width="35.453125" style="735" customWidth="1"/>
    <col min="8454" max="8454" width="21" style="735" customWidth="1"/>
    <col min="8455" max="8455" width="28.453125" style="735" customWidth="1"/>
    <col min="8456" max="8456" width="30.6328125" style="735" customWidth="1"/>
    <col min="8457" max="8457" width="29.54296875" style="735" customWidth="1"/>
    <col min="8458" max="8458" width="33.54296875" style="735" customWidth="1"/>
    <col min="8459" max="8459" width="26.54296875" style="735" customWidth="1"/>
    <col min="8460" max="8460" width="31.54296875" style="735" customWidth="1"/>
    <col min="8461" max="8461" width="34.36328125" style="735" customWidth="1"/>
    <col min="8462" max="8462" width="45.08984375" style="735" customWidth="1"/>
    <col min="8463" max="8704" width="9.08984375" style="735"/>
    <col min="8705" max="8705" width="4.6328125" style="735" customWidth="1"/>
    <col min="8706" max="8706" width="10.54296875" style="735" customWidth="1"/>
    <col min="8707" max="8707" width="49.08984375" style="735" customWidth="1"/>
    <col min="8708" max="8708" width="68.54296875" style="735" customWidth="1"/>
    <col min="8709" max="8709" width="35.453125" style="735" customWidth="1"/>
    <col min="8710" max="8710" width="21" style="735" customWidth="1"/>
    <col min="8711" max="8711" width="28.453125" style="735" customWidth="1"/>
    <col min="8712" max="8712" width="30.6328125" style="735" customWidth="1"/>
    <col min="8713" max="8713" width="29.54296875" style="735" customWidth="1"/>
    <col min="8714" max="8714" width="33.54296875" style="735" customWidth="1"/>
    <col min="8715" max="8715" width="26.54296875" style="735" customWidth="1"/>
    <col min="8716" max="8716" width="31.54296875" style="735" customWidth="1"/>
    <col min="8717" max="8717" width="34.36328125" style="735" customWidth="1"/>
    <col min="8718" max="8718" width="45.08984375" style="735" customWidth="1"/>
    <col min="8719" max="8960" width="9.08984375" style="735"/>
    <col min="8961" max="8961" width="4.6328125" style="735" customWidth="1"/>
    <col min="8962" max="8962" width="10.54296875" style="735" customWidth="1"/>
    <col min="8963" max="8963" width="49.08984375" style="735" customWidth="1"/>
    <col min="8964" max="8964" width="68.54296875" style="735" customWidth="1"/>
    <col min="8965" max="8965" width="35.453125" style="735" customWidth="1"/>
    <col min="8966" max="8966" width="21" style="735" customWidth="1"/>
    <col min="8967" max="8967" width="28.453125" style="735" customWidth="1"/>
    <col min="8968" max="8968" width="30.6328125" style="735" customWidth="1"/>
    <col min="8969" max="8969" width="29.54296875" style="735" customWidth="1"/>
    <col min="8970" max="8970" width="33.54296875" style="735" customWidth="1"/>
    <col min="8971" max="8971" width="26.54296875" style="735" customWidth="1"/>
    <col min="8972" max="8972" width="31.54296875" style="735" customWidth="1"/>
    <col min="8973" max="8973" width="34.36328125" style="735" customWidth="1"/>
    <col min="8974" max="8974" width="45.08984375" style="735" customWidth="1"/>
    <col min="8975" max="9216" width="9.08984375" style="735"/>
    <col min="9217" max="9217" width="4.6328125" style="735" customWidth="1"/>
    <col min="9218" max="9218" width="10.54296875" style="735" customWidth="1"/>
    <col min="9219" max="9219" width="49.08984375" style="735" customWidth="1"/>
    <col min="9220" max="9220" width="68.54296875" style="735" customWidth="1"/>
    <col min="9221" max="9221" width="35.453125" style="735" customWidth="1"/>
    <col min="9222" max="9222" width="21" style="735" customWidth="1"/>
    <col min="9223" max="9223" width="28.453125" style="735" customWidth="1"/>
    <col min="9224" max="9224" width="30.6328125" style="735" customWidth="1"/>
    <col min="9225" max="9225" width="29.54296875" style="735" customWidth="1"/>
    <col min="9226" max="9226" width="33.54296875" style="735" customWidth="1"/>
    <col min="9227" max="9227" width="26.54296875" style="735" customWidth="1"/>
    <col min="9228" max="9228" width="31.54296875" style="735" customWidth="1"/>
    <col min="9229" max="9229" width="34.36328125" style="735" customWidth="1"/>
    <col min="9230" max="9230" width="45.08984375" style="735" customWidth="1"/>
    <col min="9231" max="9472" width="9.08984375" style="735"/>
    <col min="9473" max="9473" width="4.6328125" style="735" customWidth="1"/>
    <col min="9474" max="9474" width="10.54296875" style="735" customWidth="1"/>
    <col min="9475" max="9475" width="49.08984375" style="735" customWidth="1"/>
    <col min="9476" max="9476" width="68.54296875" style="735" customWidth="1"/>
    <col min="9477" max="9477" width="35.453125" style="735" customWidth="1"/>
    <col min="9478" max="9478" width="21" style="735" customWidth="1"/>
    <col min="9479" max="9479" width="28.453125" style="735" customWidth="1"/>
    <col min="9480" max="9480" width="30.6328125" style="735" customWidth="1"/>
    <col min="9481" max="9481" width="29.54296875" style="735" customWidth="1"/>
    <col min="9482" max="9482" width="33.54296875" style="735" customWidth="1"/>
    <col min="9483" max="9483" width="26.54296875" style="735" customWidth="1"/>
    <col min="9484" max="9484" width="31.54296875" style="735" customWidth="1"/>
    <col min="9485" max="9485" width="34.36328125" style="735" customWidth="1"/>
    <col min="9486" max="9486" width="45.08984375" style="735" customWidth="1"/>
    <col min="9487" max="9728" width="9.08984375" style="735"/>
    <col min="9729" max="9729" width="4.6328125" style="735" customWidth="1"/>
    <col min="9730" max="9730" width="10.54296875" style="735" customWidth="1"/>
    <col min="9731" max="9731" width="49.08984375" style="735" customWidth="1"/>
    <col min="9732" max="9732" width="68.54296875" style="735" customWidth="1"/>
    <col min="9733" max="9733" width="35.453125" style="735" customWidth="1"/>
    <col min="9734" max="9734" width="21" style="735" customWidth="1"/>
    <col min="9735" max="9735" width="28.453125" style="735" customWidth="1"/>
    <col min="9736" max="9736" width="30.6328125" style="735" customWidth="1"/>
    <col min="9737" max="9737" width="29.54296875" style="735" customWidth="1"/>
    <col min="9738" max="9738" width="33.54296875" style="735" customWidth="1"/>
    <col min="9739" max="9739" width="26.54296875" style="735" customWidth="1"/>
    <col min="9740" max="9740" width="31.54296875" style="735" customWidth="1"/>
    <col min="9741" max="9741" width="34.36328125" style="735" customWidth="1"/>
    <col min="9742" max="9742" width="45.08984375" style="735" customWidth="1"/>
    <col min="9743" max="9984" width="9.08984375" style="735"/>
    <col min="9985" max="9985" width="4.6328125" style="735" customWidth="1"/>
    <col min="9986" max="9986" width="10.54296875" style="735" customWidth="1"/>
    <col min="9987" max="9987" width="49.08984375" style="735" customWidth="1"/>
    <col min="9988" max="9988" width="68.54296875" style="735" customWidth="1"/>
    <col min="9989" max="9989" width="35.453125" style="735" customWidth="1"/>
    <col min="9990" max="9990" width="21" style="735" customWidth="1"/>
    <col min="9991" max="9991" width="28.453125" style="735" customWidth="1"/>
    <col min="9992" max="9992" width="30.6328125" style="735" customWidth="1"/>
    <col min="9993" max="9993" width="29.54296875" style="735" customWidth="1"/>
    <col min="9994" max="9994" width="33.54296875" style="735" customWidth="1"/>
    <col min="9995" max="9995" width="26.54296875" style="735" customWidth="1"/>
    <col min="9996" max="9996" width="31.54296875" style="735" customWidth="1"/>
    <col min="9997" max="9997" width="34.36328125" style="735" customWidth="1"/>
    <col min="9998" max="9998" width="45.08984375" style="735" customWidth="1"/>
    <col min="9999" max="10240" width="9.08984375" style="735"/>
    <col min="10241" max="10241" width="4.6328125" style="735" customWidth="1"/>
    <col min="10242" max="10242" width="10.54296875" style="735" customWidth="1"/>
    <col min="10243" max="10243" width="49.08984375" style="735" customWidth="1"/>
    <col min="10244" max="10244" width="68.54296875" style="735" customWidth="1"/>
    <col min="10245" max="10245" width="35.453125" style="735" customWidth="1"/>
    <col min="10246" max="10246" width="21" style="735" customWidth="1"/>
    <col min="10247" max="10247" width="28.453125" style="735" customWidth="1"/>
    <col min="10248" max="10248" width="30.6328125" style="735" customWidth="1"/>
    <col min="10249" max="10249" width="29.54296875" style="735" customWidth="1"/>
    <col min="10250" max="10250" width="33.54296875" style="735" customWidth="1"/>
    <col min="10251" max="10251" width="26.54296875" style="735" customWidth="1"/>
    <col min="10252" max="10252" width="31.54296875" style="735" customWidth="1"/>
    <col min="10253" max="10253" width="34.36328125" style="735" customWidth="1"/>
    <col min="10254" max="10254" width="45.08984375" style="735" customWidth="1"/>
    <col min="10255" max="10496" width="9.08984375" style="735"/>
    <col min="10497" max="10497" width="4.6328125" style="735" customWidth="1"/>
    <col min="10498" max="10498" width="10.54296875" style="735" customWidth="1"/>
    <col min="10499" max="10499" width="49.08984375" style="735" customWidth="1"/>
    <col min="10500" max="10500" width="68.54296875" style="735" customWidth="1"/>
    <col min="10501" max="10501" width="35.453125" style="735" customWidth="1"/>
    <col min="10502" max="10502" width="21" style="735" customWidth="1"/>
    <col min="10503" max="10503" width="28.453125" style="735" customWidth="1"/>
    <col min="10504" max="10504" width="30.6328125" style="735" customWidth="1"/>
    <col min="10505" max="10505" width="29.54296875" style="735" customWidth="1"/>
    <col min="10506" max="10506" width="33.54296875" style="735" customWidth="1"/>
    <col min="10507" max="10507" width="26.54296875" style="735" customWidth="1"/>
    <col min="10508" max="10508" width="31.54296875" style="735" customWidth="1"/>
    <col min="10509" max="10509" width="34.36328125" style="735" customWidth="1"/>
    <col min="10510" max="10510" width="45.08984375" style="735" customWidth="1"/>
    <col min="10511" max="10752" width="9.08984375" style="735"/>
    <col min="10753" max="10753" width="4.6328125" style="735" customWidth="1"/>
    <col min="10754" max="10754" width="10.54296875" style="735" customWidth="1"/>
    <col min="10755" max="10755" width="49.08984375" style="735" customWidth="1"/>
    <col min="10756" max="10756" width="68.54296875" style="735" customWidth="1"/>
    <col min="10757" max="10757" width="35.453125" style="735" customWidth="1"/>
    <col min="10758" max="10758" width="21" style="735" customWidth="1"/>
    <col min="10759" max="10759" width="28.453125" style="735" customWidth="1"/>
    <col min="10760" max="10760" width="30.6328125" style="735" customWidth="1"/>
    <col min="10761" max="10761" width="29.54296875" style="735" customWidth="1"/>
    <col min="10762" max="10762" width="33.54296875" style="735" customWidth="1"/>
    <col min="10763" max="10763" width="26.54296875" style="735" customWidth="1"/>
    <col min="10764" max="10764" width="31.54296875" style="735" customWidth="1"/>
    <col min="10765" max="10765" width="34.36328125" style="735" customWidth="1"/>
    <col min="10766" max="10766" width="45.08984375" style="735" customWidth="1"/>
    <col min="10767" max="11008" width="9.08984375" style="735"/>
    <col min="11009" max="11009" width="4.6328125" style="735" customWidth="1"/>
    <col min="11010" max="11010" width="10.54296875" style="735" customWidth="1"/>
    <col min="11011" max="11011" width="49.08984375" style="735" customWidth="1"/>
    <col min="11012" max="11012" width="68.54296875" style="735" customWidth="1"/>
    <col min="11013" max="11013" width="35.453125" style="735" customWidth="1"/>
    <col min="11014" max="11014" width="21" style="735" customWidth="1"/>
    <col min="11015" max="11015" width="28.453125" style="735" customWidth="1"/>
    <col min="11016" max="11016" width="30.6328125" style="735" customWidth="1"/>
    <col min="11017" max="11017" width="29.54296875" style="735" customWidth="1"/>
    <col min="11018" max="11018" width="33.54296875" style="735" customWidth="1"/>
    <col min="11019" max="11019" width="26.54296875" style="735" customWidth="1"/>
    <col min="11020" max="11020" width="31.54296875" style="735" customWidth="1"/>
    <col min="11021" max="11021" width="34.36328125" style="735" customWidth="1"/>
    <col min="11022" max="11022" width="45.08984375" style="735" customWidth="1"/>
    <col min="11023" max="11264" width="9.08984375" style="735"/>
    <col min="11265" max="11265" width="4.6328125" style="735" customWidth="1"/>
    <col min="11266" max="11266" width="10.54296875" style="735" customWidth="1"/>
    <col min="11267" max="11267" width="49.08984375" style="735" customWidth="1"/>
    <col min="11268" max="11268" width="68.54296875" style="735" customWidth="1"/>
    <col min="11269" max="11269" width="35.453125" style="735" customWidth="1"/>
    <col min="11270" max="11270" width="21" style="735" customWidth="1"/>
    <col min="11271" max="11271" width="28.453125" style="735" customWidth="1"/>
    <col min="11272" max="11272" width="30.6328125" style="735" customWidth="1"/>
    <col min="11273" max="11273" width="29.54296875" style="735" customWidth="1"/>
    <col min="11274" max="11274" width="33.54296875" style="735" customWidth="1"/>
    <col min="11275" max="11275" width="26.54296875" style="735" customWidth="1"/>
    <col min="11276" max="11276" width="31.54296875" style="735" customWidth="1"/>
    <col min="11277" max="11277" width="34.36328125" style="735" customWidth="1"/>
    <col min="11278" max="11278" width="45.08984375" style="735" customWidth="1"/>
    <col min="11279" max="11520" width="9.08984375" style="735"/>
    <col min="11521" max="11521" width="4.6328125" style="735" customWidth="1"/>
    <col min="11522" max="11522" width="10.54296875" style="735" customWidth="1"/>
    <col min="11523" max="11523" width="49.08984375" style="735" customWidth="1"/>
    <col min="11524" max="11524" width="68.54296875" style="735" customWidth="1"/>
    <col min="11525" max="11525" width="35.453125" style="735" customWidth="1"/>
    <col min="11526" max="11526" width="21" style="735" customWidth="1"/>
    <col min="11527" max="11527" width="28.453125" style="735" customWidth="1"/>
    <col min="11528" max="11528" width="30.6328125" style="735" customWidth="1"/>
    <col min="11529" max="11529" width="29.54296875" style="735" customWidth="1"/>
    <col min="11530" max="11530" width="33.54296875" style="735" customWidth="1"/>
    <col min="11531" max="11531" width="26.54296875" style="735" customWidth="1"/>
    <col min="11532" max="11532" width="31.54296875" style="735" customWidth="1"/>
    <col min="11533" max="11533" width="34.36328125" style="735" customWidth="1"/>
    <col min="11534" max="11534" width="45.08984375" style="735" customWidth="1"/>
    <col min="11535" max="11776" width="9.08984375" style="735"/>
    <col min="11777" max="11777" width="4.6328125" style="735" customWidth="1"/>
    <col min="11778" max="11778" width="10.54296875" style="735" customWidth="1"/>
    <col min="11779" max="11779" width="49.08984375" style="735" customWidth="1"/>
    <col min="11780" max="11780" width="68.54296875" style="735" customWidth="1"/>
    <col min="11781" max="11781" width="35.453125" style="735" customWidth="1"/>
    <col min="11782" max="11782" width="21" style="735" customWidth="1"/>
    <col min="11783" max="11783" width="28.453125" style="735" customWidth="1"/>
    <col min="11784" max="11784" width="30.6328125" style="735" customWidth="1"/>
    <col min="11785" max="11785" width="29.54296875" style="735" customWidth="1"/>
    <col min="11786" max="11786" width="33.54296875" style="735" customWidth="1"/>
    <col min="11787" max="11787" width="26.54296875" style="735" customWidth="1"/>
    <col min="11788" max="11788" width="31.54296875" style="735" customWidth="1"/>
    <col min="11789" max="11789" width="34.36328125" style="735" customWidth="1"/>
    <col min="11790" max="11790" width="45.08984375" style="735" customWidth="1"/>
    <col min="11791" max="12032" width="9.08984375" style="735"/>
    <col min="12033" max="12033" width="4.6328125" style="735" customWidth="1"/>
    <col min="12034" max="12034" width="10.54296875" style="735" customWidth="1"/>
    <col min="12035" max="12035" width="49.08984375" style="735" customWidth="1"/>
    <col min="12036" max="12036" width="68.54296875" style="735" customWidth="1"/>
    <col min="12037" max="12037" width="35.453125" style="735" customWidth="1"/>
    <col min="12038" max="12038" width="21" style="735" customWidth="1"/>
    <col min="12039" max="12039" width="28.453125" style="735" customWidth="1"/>
    <col min="12040" max="12040" width="30.6328125" style="735" customWidth="1"/>
    <col min="12041" max="12041" width="29.54296875" style="735" customWidth="1"/>
    <col min="12042" max="12042" width="33.54296875" style="735" customWidth="1"/>
    <col min="12043" max="12043" width="26.54296875" style="735" customWidth="1"/>
    <col min="12044" max="12044" width="31.54296875" style="735" customWidth="1"/>
    <col min="12045" max="12045" width="34.36328125" style="735" customWidth="1"/>
    <col min="12046" max="12046" width="45.08984375" style="735" customWidth="1"/>
    <col min="12047" max="12288" width="9.08984375" style="735"/>
    <col min="12289" max="12289" width="4.6328125" style="735" customWidth="1"/>
    <col min="12290" max="12290" width="10.54296875" style="735" customWidth="1"/>
    <col min="12291" max="12291" width="49.08984375" style="735" customWidth="1"/>
    <col min="12292" max="12292" width="68.54296875" style="735" customWidth="1"/>
    <col min="12293" max="12293" width="35.453125" style="735" customWidth="1"/>
    <col min="12294" max="12294" width="21" style="735" customWidth="1"/>
    <col min="12295" max="12295" width="28.453125" style="735" customWidth="1"/>
    <col min="12296" max="12296" width="30.6328125" style="735" customWidth="1"/>
    <col min="12297" max="12297" width="29.54296875" style="735" customWidth="1"/>
    <col min="12298" max="12298" width="33.54296875" style="735" customWidth="1"/>
    <col min="12299" max="12299" width="26.54296875" style="735" customWidth="1"/>
    <col min="12300" max="12300" width="31.54296875" style="735" customWidth="1"/>
    <col min="12301" max="12301" width="34.36328125" style="735" customWidth="1"/>
    <col min="12302" max="12302" width="45.08984375" style="735" customWidth="1"/>
    <col min="12303" max="12544" width="9.08984375" style="735"/>
    <col min="12545" max="12545" width="4.6328125" style="735" customWidth="1"/>
    <col min="12546" max="12546" width="10.54296875" style="735" customWidth="1"/>
    <col min="12547" max="12547" width="49.08984375" style="735" customWidth="1"/>
    <col min="12548" max="12548" width="68.54296875" style="735" customWidth="1"/>
    <col min="12549" max="12549" width="35.453125" style="735" customWidth="1"/>
    <col min="12550" max="12550" width="21" style="735" customWidth="1"/>
    <col min="12551" max="12551" width="28.453125" style="735" customWidth="1"/>
    <col min="12552" max="12552" width="30.6328125" style="735" customWidth="1"/>
    <col min="12553" max="12553" width="29.54296875" style="735" customWidth="1"/>
    <col min="12554" max="12554" width="33.54296875" style="735" customWidth="1"/>
    <col min="12555" max="12555" width="26.54296875" style="735" customWidth="1"/>
    <col min="12556" max="12556" width="31.54296875" style="735" customWidth="1"/>
    <col min="12557" max="12557" width="34.36328125" style="735" customWidth="1"/>
    <col min="12558" max="12558" width="45.08984375" style="735" customWidth="1"/>
    <col min="12559" max="12800" width="9.08984375" style="735"/>
    <col min="12801" max="12801" width="4.6328125" style="735" customWidth="1"/>
    <col min="12802" max="12802" width="10.54296875" style="735" customWidth="1"/>
    <col min="12803" max="12803" width="49.08984375" style="735" customWidth="1"/>
    <col min="12804" max="12804" width="68.54296875" style="735" customWidth="1"/>
    <col min="12805" max="12805" width="35.453125" style="735" customWidth="1"/>
    <col min="12806" max="12806" width="21" style="735" customWidth="1"/>
    <col min="12807" max="12807" width="28.453125" style="735" customWidth="1"/>
    <col min="12808" max="12808" width="30.6328125" style="735" customWidth="1"/>
    <col min="12809" max="12809" width="29.54296875" style="735" customWidth="1"/>
    <col min="12810" max="12810" width="33.54296875" style="735" customWidth="1"/>
    <col min="12811" max="12811" width="26.54296875" style="735" customWidth="1"/>
    <col min="12812" max="12812" width="31.54296875" style="735" customWidth="1"/>
    <col min="12813" max="12813" width="34.36328125" style="735" customWidth="1"/>
    <col min="12814" max="12814" width="45.08984375" style="735" customWidth="1"/>
    <col min="12815" max="13056" width="9.08984375" style="735"/>
    <col min="13057" max="13057" width="4.6328125" style="735" customWidth="1"/>
    <col min="13058" max="13058" width="10.54296875" style="735" customWidth="1"/>
    <col min="13059" max="13059" width="49.08984375" style="735" customWidth="1"/>
    <col min="13060" max="13060" width="68.54296875" style="735" customWidth="1"/>
    <col min="13061" max="13061" width="35.453125" style="735" customWidth="1"/>
    <col min="13062" max="13062" width="21" style="735" customWidth="1"/>
    <col min="13063" max="13063" width="28.453125" style="735" customWidth="1"/>
    <col min="13064" max="13064" width="30.6328125" style="735" customWidth="1"/>
    <col min="13065" max="13065" width="29.54296875" style="735" customWidth="1"/>
    <col min="13066" max="13066" width="33.54296875" style="735" customWidth="1"/>
    <col min="13067" max="13067" width="26.54296875" style="735" customWidth="1"/>
    <col min="13068" max="13068" width="31.54296875" style="735" customWidth="1"/>
    <col min="13069" max="13069" width="34.36328125" style="735" customWidth="1"/>
    <col min="13070" max="13070" width="45.08984375" style="735" customWidth="1"/>
    <col min="13071" max="13312" width="9.08984375" style="735"/>
    <col min="13313" max="13313" width="4.6328125" style="735" customWidth="1"/>
    <col min="13314" max="13314" width="10.54296875" style="735" customWidth="1"/>
    <col min="13315" max="13315" width="49.08984375" style="735" customWidth="1"/>
    <col min="13316" max="13316" width="68.54296875" style="735" customWidth="1"/>
    <col min="13317" max="13317" width="35.453125" style="735" customWidth="1"/>
    <col min="13318" max="13318" width="21" style="735" customWidth="1"/>
    <col min="13319" max="13319" width="28.453125" style="735" customWidth="1"/>
    <col min="13320" max="13320" width="30.6328125" style="735" customWidth="1"/>
    <col min="13321" max="13321" width="29.54296875" style="735" customWidth="1"/>
    <col min="13322" max="13322" width="33.54296875" style="735" customWidth="1"/>
    <col min="13323" max="13323" width="26.54296875" style="735" customWidth="1"/>
    <col min="13324" max="13324" width="31.54296875" style="735" customWidth="1"/>
    <col min="13325" max="13325" width="34.36328125" style="735" customWidth="1"/>
    <col min="13326" max="13326" width="45.08984375" style="735" customWidth="1"/>
    <col min="13327" max="13568" width="9.08984375" style="735"/>
    <col min="13569" max="13569" width="4.6328125" style="735" customWidth="1"/>
    <col min="13570" max="13570" width="10.54296875" style="735" customWidth="1"/>
    <col min="13571" max="13571" width="49.08984375" style="735" customWidth="1"/>
    <col min="13572" max="13572" width="68.54296875" style="735" customWidth="1"/>
    <col min="13573" max="13573" width="35.453125" style="735" customWidth="1"/>
    <col min="13574" max="13574" width="21" style="735" customWidth="1"/>
    <col min="13575" max="13575" width="28.453125" style="735" customWidth="1"/>
    <col min="13576" max="13576" width="30.6328125" style="735" customWidth="1"/>
    <col min="13577" max="13577" width="29.54296875" style="735" customWidth="1"/>
    <col min="13578" max="13578" width="33.54296875" style="735" customWidth="1"/>
    <col min="13579" max="13579" width="26.54296875" style="735" customWidth="1"/>
    <col min="13580" max="13580" width="31.54296875" style="735" customWidth="1"/>
    <col min="13581" max="13581" width="34.36328125" style="735" customWidth="1"/>
    <col min="13582" max="13582" width="45.08984375" style="735" customWidth="1"/>
    <col min="13583" max="13824" width="9.08984375" style="735"/>
    <col min="13825" max="13825" width="4.6328125" style="735" customWidth="1"/>
    <col min="13826" max="13826" width="10.54296875" style="735" customWidth="1"/>
    <col min="13827" max="13827" width="49.08984375" style="735" customWidth="1"/>
    <col min="13828" max="13828" width="68.54296875" style="735" customWidth="1"/>
    <col min="13829" max="13829" width="35.453125" style="735" customWidth="1"/>
    <col min="13830" max="13830" width="21" style="735" customWidth="1"/>
    <col min="13831" max="13831" width="28.453125" style="735" customWidth="1"/>
    <col min="13832" max="13832" width="30.6328125" style="735" customWidth="1"/>
    <col min="13833" max="13833" width="29.54296875" style="735" customWidth="1"/>
    <col min="13834" max="13834" width="33.54296875" style="735" customWidth="1"/>
    <col min="13835" max="13835" width="26.54296875" style="735" customWidth="1"/>
    <col min="13836" max="13836" width="31.54296875" style="735" customWidth="1"/>
    <col min="13837" max="13837" width="34.36328125" style="735" customWidth="1"/>
    <col min="13838" max="13838" width="45.08984375" style="735" customWidth="1"/>
    <col min="13839" max="14080" width="9.08984375" style="735"/>
    <col min="14081" max="14081" width="4.6328125" style="735" customWidth="1"/>
    <col min="14082" max="14082" width="10.54296875" style="735" customWidth="1"/>
    <col min="14083" max="14083" width="49.08984375" style="735" customWidth="1"/>
    <col min="14084" max="14084" width="68.54296875" style="735" customWidth="1"/>
    <col min="14085" max="14085" width="35.453125" style="735" customWidth="1"/>
    <col min="14086" max="14086" width="21" style="735" customWidth="1"/>
    <col min="14087" max="14087" width="28.453125" style="735" customWidth="1"/>
    <col min="14088" max="14088" width="30.6328125" style="735" customWidth="1"/>
    <col min="14089" max="14089" width="29.54296875" style="735" customWidth="1"/>
    <col min="14090" max="14090" width="33.54296875" style="735" customWidth="1"/>
    <col min="14091" max="14091" width="26.54296875" style="735" customWidth="1"/>
    <col min="14092" max="14092" width="31.54296875" style="735" customWidth="1"/>
    <col min="14093" max="14093" width="34.36328125" style="735" customWidth="1"/>
    <col min="14094" max="14094" width="45.08984375" style="735" customWidth="1"/>
    <col min="14095" max="14336" width="9.08984375" style="735"/>
    <col min="14337" max="14337" width="4.6328125" style="735" customWidth="1"/>
    <col min="14338" max="14338" width="10.54296875" style="735" customWidth="1"/>
    <col min="14339" max="14339" width="49.08984375" style="735" customWidth="1"/>
    <col min="14340" max="14340" width="68.54296875" style="735" customWidth="1"/>
    <col min="14341" max="14341" width="35.453125" style="735" customWidth="1"/>
    <col min="14342" max="14342" width="21" style="735" customWidth="1"/>
    <col min="14343" max="14343" width="28.453125" style="735" customWidth="1"/>
    <col min="14344" max="14344" width="30.6328125" style="735" customWidth="1"/>
    <col min="14345" max="14345" width="29.54296875" style="735" customWidth="1"/>
    <col min="14346" max="14346" width="33.54296875" style="735" customWidth="1"/>
    <col min="14347" max="14347" width="26.54296875" style="735" customWidth="1"/>
    <col min="14348" max="14348" width="31.54296875" style="735" customWidth="1"/>
    <col min="14349" max="14349" width="34.36328125" style="735" customWidth="1"/>
    <col min="14350" max="14350" width="45.08984375" style="735" customWidth="1"/>
    <col min="14351" max="14592" width="9.08984375" style="735"/>
    <col min="14593" max="14593" width="4.6328125" style="735" customWidth="1"/>
    <col min="14594" max="14594" width="10.54296875" style="735" customWidth="1"/>
    <col min="14595" max="14595" width="49.08984375" style="735" customWidth="1"/>
    <col min="14596" max="14596" width="68.54296875" style="735" customWidth="1"/>
    <col min="14597" max="14597" width="35.453125" style="735" customWidth="1"/>
    <col min="14598" max="14598" width="21" style="735" customWidth="1"/>
    <col min="14599" max="14599" width="28.453125" style="735" customWidth="1"/>
    <col min="14600" max="14600" width="30.6328125" style="735" customWidth="1"/>
    <col min="14601" max="14601" width="29.54296875" style="735" customWidth="1"/>
    <col min="14602" max="14602" width="33.54296875" style="735" customWidth="1"/>
    <col min="14603" max="14603" width="26.54296875" style="735" customWidth="1"/>
    <col min="14604" max="14604" width="31.54296875" style="735" customWidth="1"/>
    <col min="14605" max="14605" width="34.36328125" style="735" customWidth="1"/>
    <col min="14606" max="14606" width="45.08984375" style="735" customWidth="1"/>
    <col min="14607" max="14848" width="9.08984375" style="735"/>
    <col min="14849" max="14849" width="4.6328125" style="735" customWidth="1"/>
    <col min="14850" max="14850" width="10.54296875" style="735" customWidth="1"/>
    <col min="14851" max="14851" width="49.08984375" style="735" customWidth="1"/>
    <col min="14852" max="14852" width="68.54296875" style="735" customWidth="1"/>
    <col min="14853" max="14853" width="35.453125" style="735" customWidth="1"/>
    <col min="14854" max="14854" width="21" style="735" customWidth="1"/>
    <col min="14855" max="14855" width="28.453125" style="735" customWidth="1"/>
    <col min="14856" max="14856" width="30.6328125" style="735" customWidth="1"/>
    <col min="14857" max="14857" width="29.54296875" style="735" customWidth="1"/>
    <col min="14858" max="14858" width="33.54296875" style="735" customWidth="1"/>
    <col min="14859" max="14859" width="26.54296875" style="735" customWidth="1"/>
    <col min="14860" max="14860" width="31.54296875" style="735" customWidth="1"/>
    <col min="14861" max="14861" width="34.36328125" style="735" customWidth="1"/>
    <col min="14862" max="14862" width="45.08984375" style="735" customWidth="1"/>
    <col min="14863" max="15104" width="9.08984375" style="735"/>
    <col min="15105" max="15105" width="4.6328125" style="735" customWidth="1"/>
    <col min="15106" max="15106" width="10.54296875" style="735" customWidth="1"/>
    <col min="15107" max="15107" width="49.08984375" style="735" customWidth="1"/>
    <col min="15108" max="15108" width="68.54296875" style="735" customWidth="1"/>
    <col min="15109" max="15109" width="35.453125" style="735" customWidth="1"/>
    <col min="15110" max="15110" width="21" style="735" customWidth="1"/>
    <col min="15111" max="15111" width="28.453125" style="735" customWidth="1"/>
    <col min="15112" max="15112" width="30.6328125" style="735" customWidth="1"/>
    <col min="15113" max="15113" width="29.54296875" style="735" customWidth="1"/>
    <col min="15114" max="15114" width="33.54296875" style="735" customWidth="1"/>
    <col min="15115" max="15115" width="26.54296875" style="735" customWidth="1"/>
    <col min="15116" max="15116" width="31.54296875" style="735" customWidth="1"/>
    <col min="15117" max="15117" width="34.36328125" style="735" customWidth="1"/>
    <col min="15118" max="15118" width="45.08984375" style="735" customWidth="1"/>
    <col min="15119" max="15360" width="9.08984375" style="735"/>
    <col min="15361" max="15361" width="4.6328125" style="735" customWidth="1"/>
    <col min="15362" max="15362" width="10.54296875" style="735" customWidth="1"/>
    <col min="15363" max="15363" width="49.08984375" style="735" customWidth="1"/>
    <col min="15364" max="15364" width="68.54296875" style="735" customWidth="1"/>
    <col min="15365" max="15365" width="35.453125" style="735" customWidth="1"/>
    <col min="15366" max="15366" width="21" style="735" customWidth="1"/>
    <col min="15367" max="15367" width="28.453125" style="735" customWidth="1"/>
    <col min="15368" max="15368" width="30.6328125" style="735" customWidth="1"/>
    <col min="15369" max="15369" width="29.54296875" style="735" customWidth="1"/>
    <col min="15370" max="15370" width="33.54296875" style="735" customWidth="1"/>
    <col min="15371" max="15371" width="26.54296875" style="735" customWidth="1"/>
    <col min="15372" max="15372" width="31.54296875" style="735" customWidth="1"/>
    <col min="15373" max="15373" width="34.36328125" style="735" customWidth="1"/>
    <col min="15374" max="15374" width="45.08984375" style="735" customWidth="1"/>
    <col min="15375" max="15616" width="9.08984375" style="735"/>
    <col min="15617" max="15617" width="4.6328125" style="735" customWidth="1"/>
    <col min="15618" max="15618" width="10.54296875" style="735" customWidth="1"/>
    <col min="15619" max="15619" width="49.08984375" style="735" customWidth="1"/>
    <col min="15620" max="15620" width="68.54296875" style="735" customWidth="1"/>
    <col min="15621" max="15621" width="35.453125" style="735" customWidth="1"/>
    <col min="15622" max="15622" width="21" style="735" customWidth="1"/>
    <col min="15623" max="15623" width="28.453125" style="735" customWidth="1"/>
    <col min="15624" max="15624" width="30.6328125" style="735" customWidth="1"/>
    <col min="15625" max="15625" width="29.54296875" style="735" customWidth="1"/>
    <col min="15626" max="15626" width="33.54296875" style="735" customWidth="1"/>
    <col min="15627" max="15627" width="26.54296875" style="735" customWidth="1"/>
    <col min="15628" max="15628" width="31.54296875" style="735" customWidth="1"/>
    <col min="15629" max="15629" width="34.36328125" style="735" customWidth="1"/>
    <col min="15630" max="15630" width="45.08984375" style="735" customWidth="1"/>
    <col min="15631" max="15872" width="9.08984375" style="735"/>
    <col min="15873" max="15873" width="4.6328125" style="735" customWidth="1"/>
    <col min="15874" max="15874" width="10.54296875" style="735" customWidth="1"/>
    <col min="15875" max="15875" width="49.08984375" style="735" customWidth="1"/>
    <col min="15876" max="15876" width="68.54296875" style="735" customWidth="1"/>
    <col min="15877" max="15877" width="35.453125" style="735" customWidth="1"/>
    <col min="15878" max="15878" width="21" style="735" customWidth="1"/>
    <col min="15879" max="15879" width="28.453125" style="735" customWidth="1"/>
    <col min="15880" max="15880" width="30.6328125" style="735" customWidth="1"/>
    <col min="15881" max="15881" width="29.54296875" style="735" customWidth="1"/>
    <col min="15882" max="15882" width="33.54296875" style="735" customWidth="1"/>
    <col min="15883" max="15883" width="26.54296875" style="735" customWidth="1"/>
    <col min="15884" max="15884" width="31.54296875" style="735" customWidth="1"/>
    <col min="15885" max="15885" width="34.36328125" style="735" customWidth="1"/>
    <col min="15886" max="15886" width="45.08984375" style="735" customWidth="1"/>
    <col min="15887" max="16128" width="9.08984375" style="735"/>
    <col min="16129" max="16129" width="4.6328125" style="735" customWidth="1"/>
    <col min="16130" max="16130" width="10.54296875" style="735" customWidth="1"/>
    <col min="16131" max="16131" width="49.08984375" style="735" customWidth="1"/>
    <col min="16132" max="16132" width="68.54296875" style="735" customWidth="1"/>
    <col min="16133" max="16133" width="35.453125" style="735" customWidth="1"/>
    <col min="16134" max="16134" width="21" style="735" customWidth="1"/>
    <col min="16135" max="16135" width="28.453125" style="735" customWidth="1"/>
    <col min="16136" max="16136" width="30.6328125" style="735" customWidth="1"/>
    <col min="16137" max="16137" width="29.54296875" style="735" customWidth="1"/>
    <col min="16138" max="16138" width="33.54296875" style="735" customWidth="1"/>
    <col min="16139" max="16139" width="26.54296875" style="735" customWidth="1"/>
    <col min="16140" max="16140" width="31.54296875" style="735" customWidth="1"/>
    <col min="16141" max="16141" width="34.36328125" style="735" customWidth="1"/>
    <col min="16142" max="16142" width="45.08984375" style="735" customWidth="1"/>
    <col min="16143" max="16384" width="9.08984375" style="735"/>
  </cols>
  <sheetData>
    <row r="1" spans="2:14" x14ac:dyDescent="0.3">
      <c r="C1" s="736"/>
      <c r="D1" s="736"/>
    </row>
    <row r="2" spans="2:14" ht="31.5" customHeight="1" x14ac:dyDescent="0.3">
      <c r="C2" s="707"/>
      <c r="D2" s="707"/>
      <c r="E2" s="707"/>
      <c r="F2" s="707"/>
      <c r="G2" s="707"/>
      <c r="H2" s="707"/>
      <c r="I2" s="707"/>
      <c r="J2" s="707"/>
      <c r="K2" s="707"/>
      <c r="L2" s="707"/>
      <c r="M2" s="707"/>
      <c r="N2" s="707"/>
    </row>
    <row r="3" spans="2:14" s="670" customFormat="1" x14ac:dyDescent="0.3">
      <c r="B3" s="22"/>
      <c r="C3" s="706"/>
      <c r="D3" s="22"/>
      <c r="E3" s="22"/>
      <c r="F3" s="22"/>
      <c r="G3" s="22"/>
      <c r="H3" s="652" t="str">
        <f>Index!B2</f>
        <v xml:space="preserve">      Maharashtra State Power Generation Company Ltd.</v>
      </c>
    </row>
    <row r="4" spans="2:14" s="670" customFormat="1" x14ac:dyDescent="0.3">
      <c r="B4" s="707"/>
      <c r="C4" s="706"/>
      <c r="D4" s="693"/>
      <c r="E4" s="693"/>
      <c r="F4" s="693"/>
      <c r="G4" s="693"/>
      <c r="H4" s="669" t="s">
        <v>974</v>
      </c>
    </row>
    <row r="5" spans="2:14" s="670" customFormat="1" x14ac:dyDescent="0.3">
      <c r="B5" s="707"/>
      <c r="C5" s="706"/>
      <c r="D5" s="693"/>
      <c r="E5" s="693"/>
      <c r="F5" s="693"/>
      <c r="G5" s="693"/>
      <c r="H5" s="738" t="s">
        <v>1210</v>
      </c>
    </row>
    <row r="6" spans="2:14" s="670" customFormat="1" x14ac:dyDescent="0.3">
      <c r="B6" s="707"/>
      <c r="C6" s="706"/>
      <c r="D6" s="693"/>
      <c r="E6" s="693"/>
      <c r="F6" s="693"/>
      <c r="G6" s="693"/>
      <c r="H6" s="738"/>
    </row>
    <row r="7" spans="2:14" ht="81" customHeight="1" x14ac:dyDescent="0.3">
      <c r="B7" s="739" t="s">
        <v>343</v>
      </c>
      <c r="C7" s="739" t="s">
        <v>980</v>
      </c>
      <c r="D7" s="739" t="s">
        <v>1211</v>
      </c>
      <c r="E7" s="739" t="s">
        <v>1212</v>
      </c>
      <c r="F7" s="739" t="s">
        <v>1213</v>
      </c>
      <c r="G7" s="739" t="s">
        <v>1214</v>
      </c>
      <c r="H7" s="739" t="s">
        <v>1215</v>
      </c>
      <c r="I7" s="739" t="s">
        <v>1216</v>
      </c>
      <c r="J7" s="739" t="s">
        <v>1217</v>
      </c>
      <c r="K7" s="739" t="s">
        <v>1218</v>
      </c>
      <c r="L7" s="739" t="s">
        <v>1219</v>
      </c>
      <c r="M7" s="740" t="s">
        <v>1220</v>
      </c>
      <c r="N7" s="739" t="s">
        <v>1221</v>
      </c>
    </row>
    <row r="8" spans="2:14" x14ac:dyDescent="0.3">
      <c r="B8" s="741"/>
      <c r="C8" s="1599" t="s">
        <v>980</v>
      </c>
      <c r="D8" s="1600"/>
      <c r="E8" s="1600"/>
      <c r="F8" s="1600"/>
      <c r="G8" s="1600"/>
      <c r="H8" s="1600"/>
      <c r="I8" s="1600"/>
      <c r="J8" s="1600"/>
      <c r="K8" s="1600"/>
      <c r="L8" s="1600"/>
      <c r="M8" s="1600"/>
      <c r="N8" s="1601"/>
    </row>
    <row r="9" spans="2:14" s="742" customFormat="1" x14ac:dyDescent="0.3">
      <c r="B9" s="741"/>
      <c r="C9" s="1602"/>
      <c r="D9" s="1603"/>
      <c r="E9" s="1603"/>
      <c r="F9" s="1603"/>
      <c r="G9" s="1603"/>
      <c r="H9" s="1603"/>
      <c r="I9" s="1603"/>
      <c r="J9" s="1603"/>
      <c r="K9" s="1603"/>
      <c r="L9" s="1603"/>
      <c r="M9" s="1603"/>
      <c r="N9" s="1604"/>
    </row>
    <row r="10" spans="2:14" x14ac:dyDescent="0.3">
      <c r="B10" s="741"/>
      <c r="C10" s="1602"/>
      <c r="D10" s="1603"/>
      <c r="E10" s="1603"/>
      <c r="F10" s="1603"/>
      <c r="G10" s="1603"/>
      <c r="H10" s="1603"/>
      <c r="I10" s="1603"/>
      <c r="J10" s="1603"/>
      <c r="K10" s="1603"/>
      <c r="L10" s="1603"/>
      <c r="M10" s="1603"/>
      <c r="N10" s="1604"/>
    </row>
    <row r="11" spans="2:14" x14ac:dyDescent="0.3">
      <c r="B11" s="741"/>
      <c r="C11" s="1602"/>
      <c r="D11" s="1603"/>
      <c r="E11" s="1603"/>
      <c r="F11" s="1603"/>
      <c r="G11" s="1603"/>
      <c r="H11" s="1603"/>
      <c r="I11" s="1603"/>
      <c r="J11" s="1603"/>
      <c r="K11" s="1603"/>
      <c r="L11" s="1603"/>
      <c r="M11" s="1603"/>
      <c r="N11" s="1604"/>
    </row>
    <row r="12" spans="2:14" x14ac:dyDescent="0.3">
      <c r="B12" s="741"/>
      <c r="C12" s="1602"/>
      <c r="D12" s="1603"/>
      <c r="E12" s="1603"/>
      <c r="F12" s="1603"/>
      <c r="G12" s="1603"/>
      <c r="H12" s="1603"/>
      <c r="I12" s="1603"/>
      <c r="J12" s="1603"/>
      <c r="K12" s="1603"/>
      <c r="L12" s="1603"/>
      <c r="M12" s="1603"/>
      <c r="N12" s="1604"/>
    </row>
    <row r="13" spans="2:14" ht="14.5" thickBot="1" x14ac:dyDescent="0.35">
      <c r="B13" s="743"/>
      <c r="C13" s="1605"/>
      <c r="D13" s="1606"/>
      <c r="E13" s="1606"/>
      <c r="F13" s="1606"/>
      <c r="G13" s="1606"/>
      <c r="H13" s="1606"/>
      <c r="I13" s="1606"/>
      <c r="J13" s="1606"/>
      <c r="K13" s="1606"/>
      <c r="L13" s="1606"/>
      <c r="M13" s="1606"/>
      <c r="N13" s="1607"/>
    </row>
    <row r="14" spans="2:14" x14ac:dyDescent="0.3">
      <c r="M14" s="735"/>
    </row>
    <row r="15" spans="2:14" x14ac:dyDescent="0.3">
      <c r="M15" s="735"/>
    </row>
    <row r="16" spans="2:14" x14ac:dyDescent="0.3">
      <c r="M16" s="735"/>
    </row>
    <row r="17" spans="3:13" x14ac:dyDescent="0.3">
      <c r="M17" s="735"/>
    </row>
    <row r="18" spans="3:13" x14ac:dyDescent="0.3">
      <c r="M18" s="735"/>
    </row>
    <row r="19" spans="3:13" x14ac:dyDescent="0.3">
      <c r="M19" s="735"/>
    </row>
    <row r="20" spans="3:13" x14ac:dyDescent="0.3">
      <c r="M20" s="735"/>
    </row>
    <row r="21" spans="3:13" x14ac:dyDescent="0.3">
      <c r="M21" s="735"/>
    </row>
    <row r="22" spans="3:13" x14ac:dyDescent="0.3">
      <c r="M22" s="735"/>
    </row>
    <row r="23" spans="3:13" ht="27.75" customHeight="1" x14ac:dyDescent="0.3">
      <c r="M23" s="735"/>
    </row>
    <row r="24" spans="3:13" ht="27.75" customHeight="1" x14ac:dyDescent="0.3">
      <c r="M24" s="735"/>
    </row>
    <row r="25" spans="3:13" x14ac:dyDescent="0.3">
      <c r="M25" s="735"/>
    </row>
    <row r="26" spans="3:13" x14ac:dyDescent="0.3">
      <c r="M26" s="735"/>
    </row>
    <row r="27" spans="3:13" x14ac:dyDescent="0.3">
      <c r="M27" s="735"/>
    </row>
    <row r="28" spans="3:13" x14ac:dyDescent="0.3">
      <c r="M28" s="735"/>
    </row>
    <row r="29" spans="3:13" ht="29.4" customHeight="1" x14ac:dyDescent="0.3">
      <c r="C29" s="744"/>
      <c r="M29" s="735"/>
    </row>
    <row r="30" spans="3:13" x14ac:dyDescent="0.3">
      <c r="M30" s="735"/>
    </row>
    <row r="31" spans="3:13" x14ac:dyDescent="0.3">
      <c r="M31" s="735"/>
    </row>
    <row r="32" spans="3:13" x14ac:dyDescent="0.3">
      <c r="M32" s="735"/>
    </row>
    <row r="33" spans="13:14" x14ac:dyDescent="0.3">
      <c r="M33" s="735"/>
    </row>
    <row r="34" spans="13:14" x14ac:dyDescent="0.3">
      <c r="M34" s="735"/>
    </row>
    <row r="35" spans="13:14" x14ac:dyDescent="0.3">
      <c r="M35" s="735"/>
    </row>
    <row r="36" spans="13:14" x14ac:dyDescent="0.3">
      <c r="M36" s="735"/>
    </row>
    <row r="37" spans="13:14" x14ac:dyDescent="0.3">
      <c r="M37" s="735"/>
    </row>
    <row r="38" spans="13:14" x14ac:dyDescent="0.3">
      <c r="M38" s="735"/>
    </row>
    <row r="39" spans="13:14" x14ac:dyDescent="0.3">
      <c r="M39" s="735"/>
    </row>
    <row r="40" spans="13:14" x14ac:dyDescent="0.3">
      <c r="M40" s="735"/>
    </row>
    <row r="41" spans="13:14" x14ac:dyDescent="0.3">
      <c r="M41" s="735"/>
    </row>
    <row r="42" spans="13:14" x14ac:dyDescent="0.3">
      <c r="M42" s="735"/>
    </row>
    <row r="43" spans="13:14" x14ac:dyDescent="0.3">
      <c r="M43" s="735"/>
    </row>
    <row r="44" spans="13:14" x14ac:dyDescent="0.3">
      <c r="M44" s="735"/>
    </row>
    <row r="45" spans="13:14" x14ac:dyDescent="0.3">
      <c r="M45" s="735"/>
      <c r="N45" s="745"/>
    </row>
    <row r="46" spans="13:14" x14ac:dyDescent="0.3">
      <c r="M46" s="735"/>
    </row>
    <row r="47" spans="13:14" x14ac:dyDescent="0.3">
      <c r="M47" s="735"/>
    </row>
    <row r="48" spans="13:14" x14ac:dyDescent="0.3">
      <c r="M48" s="735"/>
    </row>
    <row r="49" spans="4:14" x14ac:dyDescent="0.3">
      <c r="M49" s="735"/>
    </row>
    <row r="50" spans="4:14" x14ac:dyDescent="0.3">
      <c r="M50" s="735"/>
    </row>
    <row r="51" spans="4:14" x14ac:dyDescent="0.3">
      <c r="M51" s="735"/>
    </row>
    <row r="52" spans="4:14" x14ac:dyDescent="0.3">
      <c r="M52" s="735"/>
    </row>
    <row r="53" spans="4:14" x14ac:dyDescent="0.3">
      <c r="M53" s="735"/>
    </row>
    <row r="54" spans="4:14" x14ac:dyDescent="0.3">
      <c r="M54" s="735"/>
    </row>
    <row r="55" spans="4:14" x14ac:dyDescent="0.3">
      <c r="M55" s="735"/>
    </row>
    <row r="56" spans="4:14" x14ac:dyDescent="0.3">
      <c r="M56" s="735"/>
    </row>
    <row r="57" spans="4:14" x14ac:dyDescent="0.3">
      <c r="M57" s="735"/>
    </row>
    <row r="58" spans="4:14" x14ac:dyDescent="0.3">
      <c r="M58" s="735"/>
    </row>
    <row r="59" spans="4:14" x14ac:dyDescent="0.3">
      <c r="M59" s="735"/>
      <c r="N59" s="745"/>
    </row>
    <row r="60" spans="4:14" x14ac:dyDescent="0.3">
      <c r="M60" s="735"/>
    </row>
    <row r="61" spans="4:14" x14ac:dyDescent="0.3">
      <c r="M61" s="735"/>
    </row>
    <row r="62" spans="4:14" x14ac:dyDescent="0.3">
      <c r="M62" s="746"/>
    </row>
    <row r="63" spans="4:14" x14ac:dyDescent="0.3">
      <c r="M63" s="747"/>
    </row>
    <row r="64" spans="4:14" x14ac:dyDescent="0.3">
      <c r="D64" s="748"/>
    </row>
    <row r="65" spans="13:13" x14ac:dyDescent="0.3">
      <c r="M65" s="747"/>
    </row>
    <row r="70" spans="13:13" x14ac:dyDescent="0.3">
      <c r="M70" s="746"/>
    </row>
    <row r="73" spans="13:13" x14ac:dyDescent="0.3">
      <c r="M73" s="746"/>
    </row>
    <row r="75" spans="13:13" x14ac:dyDescent="0.3">
      <c r="M75" s="749"/>
    </row>
    <row r="76" spans="13:13" x14ac:dyDescent="0.3">
      <c r="M76" s="750"/>
    </row>
  </sheetData>
  <mergeCells count="1">
    <mergeCell ref="C8:N1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T29"/>
  <sheetViews>
    <sheetView workbookViewId="0">
      <selection activeCell="G3" sqref="G3"/>
    </sheetView>
  </sheetViews>
  <sheetFormatPr defaultColWidth="9.08984375" defaultRowHeight="14" x14ac:dyDescent="0.3"/>
  <cols>
    <col min="1" max="1" width="9.08984375" style="1"/>
    <col min="2" max="2" width="24.6328125" style="1" customWidth="1"/>
    <col min="3" max="4" width="12.453125" style="1" customWidth="1"/>
    <col min="5" max="5" width="13.36328125" style="1" customWidth="1"/>
    <col min="6" max="7" width="12.453125" style="1" customWidth="1"/>
    <col min="8" max="8" width="13.453125" style="1" customWidth="1"/>
    <col min="9" max="10" width="12.453125" style="1" customWidth="1"/>
    <col min="11" max="14" width="13.36328125" style="1" customWidth="1"/>
    <col min="15" max="16" width="12.453125" style="1" customWidth="1"/>
    <col min="17" max="17" width="13.36328125" style="1" customWidth="1"/>
    <col min="18" max="19" width="16.6328125" style="1" customWidth="1"/>
    <col min="20" max="20" width="26.6328125" style="1" customWidth="1"/>
    <col min="21" max="260" width="9.08984375" style="1"/>
    <col min="261" max="261" width="71" style="1" customWidth="1"/>
    <col min="262" max="262" width="22.6328125" style="1" bestFit="1" customWidth="1"/>
    <col min="263" max="263" width="33" style="1" bestFit="1" customWidth="1"/>
    <col min="264" max="264" width="26.54296875" style="1" bestFit="1" customWidth="1"/>
    <col min="265" max="265" width="22.6328125" style="1" bestFit="1" customWidth="1"/>
    <col min="266" max="266" width="33" style="1" bestFit="1" customWidth="1"/>
    <col min="267" max="267" width="26.54296875" style="1" customWidth="1"/>
    <col min="268" max="268" width="22.6328125" style="1" bestFit="1" customWidth="1"/>
    <col min="269" max="270" width="33" style="1" bestFit="1" customWidth="1"/>
    <col min="271" max="271" width="22.6328125" style="1" bestFit="1" customWidth="1"/>
    <col min="272" max="272" width="33" style="1" bestFit="1" customWidth="1"/>
    <col min="273" max="273" width="25.6328125" style="1" customWidth="1"/>
    <col min="274" max="275" width="16.6328125" style="1" customWidth="1"/>
    <col min="276" max="276" width="26.6328125" style="1" customWidth="1"/>
    <col min="277" max="516" width="9.08984375" style="1"/>
    <col min="517" max="517" width="71" style="1" customWidth="1"/>
    <col min="518" max="518" width="22.6328125" style="1" bestFit="1" customWidth="1"/>
    <col min="519" max="519" width="33" style="1" bestFit="1" customWidth="1"/>
    <col min="520" max="520" width="26.54296875" style="1" bestFit="1" customWidth="1"/>
    <col min="521" max="521" width="22.6328125" style="1" bestFit="1" customWidth="1"/>
    <col min="522" max="522" width="33" style="1" bestFit="1" customWidth="1"/>
    <col min="523" max="523" width="26.54296875" style="1" customWidth="1"/>
    <col min="524" max="524" width="22.6328125" style="1" bestFit="1" customWidth="1"/>
    <col min="525" max="526" width="33" style="1" bestFit="1" customWidth="1"/>
    <col min="527" max="527" width="22.6328125" style="1" bestFit="1" customWidth="1"/>
    <col min="528" max="528" width="33" style="1" bestFit="1" customWidth="1"/>
    <col min="529" max="529" width="25.6328125" style="1" customWidth="1"/>
    <col min="530" max="531" width="16.6328125" style="1" customWidth="1"/>
    <col min="532" max="532" width="26.6328125" style="1" customWidth="1"/>
    <col min="533" max="772" width="9.08984375" style="1"/>
    <col min="773" max="773" width="71" style="1" customWidth="1"/>
    <col min="774" max="774" width="22.6328125" style="1" bestFit="1" customWidth="1"/>
    <col min="775" max="775" width="33" style="1" bestFit="1" customWidth="1"/>
    <col min="776" max="776" width="26.54296875" style="1" bestFit="1" customWidth="1"/>
    <col min="777" max="777" width="22.6328125" style="1" bestFit="1" customWidth="1"/>
    <col min="778" max="778" width="33" style="1" bestFit="1" customWidth="1"/>
    <col min="779" max="779" width="26.54296875" style="1" customWidth="1"/>
    <col min="780" max="780" width="22.6328125" style="1" bestFit="1" customWidth="1"/>
    <col min="781" max="782" width="33" style="1" bestFit="1" customWidth="1"/>
    <col min="783" max="783" width="22.6328125" style="1" bestFit="1" customWidth="1"/>
    <col min="784" max="784" width="33" style="1" bestFit="1" customWidth="1"/>
    <col min="785" max="785" width="25.6328125" style="1" customWidth="1"/>
    <col min="786" max="787" width="16.6328125" style="1" customWidth="1"/>
    <col min="788" max="788" width="26.6328125" style="1" customWidth="1"/>
    <col min="789" max="1028" width="9.08984375" style="1"/>
    <col min="1029" max="1029" width="71" style="1" customWidth="1"/>
    <col min="1030" max="1030" width="22.6328125" style="1" bestFit="1" customWidth="1"/>
    <col min="1031" max="1031" width="33" style="1" bestFit="1" customWidth="1"/>
    <col min="1032" max="1032" width="26.54296875" style="1" bestFit="1" customWidth="1"/>
    <col min="1033" max="1033" width="22.6328125" style="1" bestFit="1" customWidth="1"/>
    <col min="1034" max="1034" width="33" style="1" bestFit="1" customWidth="1"/>
    <col min="1035" max="1035" width="26.54296875" style="1" customWidth="1"/>
    <col min="1036" max="1036" width="22.6328125" style="1" bestFit="1" customWidth="1"/>
    <col min="1037" max="1038" width="33" style="1" bestFit="1" customWidth="1"/>
    <col min="1039" max="1039" width="22.6328125" style="1" bestFit="1" customWidth="1"/>
    <col min="1040" max="1040" width="33" style="1" bestFit="1" customWidth="1"/>
    <col min="1041" max="1041" width="25.6328125" style="1" customWidth="1"/>
    <col min="1042" max="1043" width="16.6328125" style="1" customWidth="1"/>
    <col min="1044" max="1044" width="26.6328125" style="1" customWidth="1"/>
    <col min="1045" max="1284" width="9.08984375" style="1"/>
    <col min="1285" max="1285" width="71" style="1" customWidth="1"/>
    <col min="1286" max="1286" width="22.6328125" style="1" bestFit="1" customWidth="1"/>
    <col min="1287" max="1287" width="33" style="1" bestFit="1" customWidth="1"/>
    <col min="1288" max="1288" width="26.54296875" style="1" bestFit="1" customWidth="1"/>
    <col min="1289" max="1289" width="22.6328125" style="1" bestFit="1" customWidth="1"/>
    <col min="1290" max="1290" width="33" style="1" bestFit="1" customWidth="1"/>
    <col min="1291" max="1291" width="26.54296875" style="1" customWidth="1"/>
    <col min="1292" max="1292" width="22.6328125" style="1" bestFit="1" customWidth="1"/>
    <col min="1293" max="1294" width="33" style="1" bestFit="1" customWidth="1"/>
    <col min="1295" max="1295" width="22.6328125" style="1" bestFit="1" customWidth="1"/>
    <col min="1296" max="1296" width="33" style="1" bestFit="1" customWidth="1"/>
    <col min="1297" max="1297" width="25.6328125" style="1" customWidth="1"/>
    <col min="1298" max="1299" width="16.6328125" style="1" customWidth="1"/>
    <col min="1300" max="1300" width="26.6328125" style="1" customWidth="1"/>
    <col min="1301" max="1540" width="9.08984375" style="1"/>
    <col min="1541" max="1541" width="71" style="1" customWidth="1"/>
    <col min="1542" max="1542" width="22.6328125" style="1" bestFit="1" customWidth="1"/>
    <col min="1543" max="1543" width="33" style="1" bestFit="1" customWidth="1"/>
    <col min="1544" max="1544" width="26.54296875" style="1" bestFit="1" customWidth="1"/>
    <col min="1545" max="1545" width="22.6328125" style="1" bestFit="1" customWidth="1"/>
    <col min="1546" max="1546" width="33" style="1" bestFit="1" customWidth="1"/>
    <col min="1547" max="1547" width="26.54296875" style="1" customWidth="1"/>
    <col min="1548" max="1548" width="22.6328125" style="1" bestFit="1" customWidth="1"/>
    <col min="1549" max="1550" width="33" style="1" bestFit="1" customWidth="1"/>
    <col min="1551" max="1551" width="22.6328125" style="1" bestFit="1" customWidth="1"/>
    <col min="1552" max="1552" width="33" style="1" bestFit="1" customWidth="1"/>
    <col min="1553" max="1553" width="25.6328125" style="1" customWidth="1"/>
    <col min="1554" max="1555" width="16.6328125" style="1" customWidth="1"/>
    <col min="1556" max="1556" width="26.6328125" style="1" customWidth="1"/>
    <col min="1557" max="1796" width="9.08984375" style="1"/>
    <col min="1797" max="1797" width="71" style="1" customWidth="1"/>
    <col min="1798" max="1798" width="22.6328125" style="1" bestFit="1" customWidth="1"/>
    <col min="1799" max="1799" width="33" style="1" bestFit="1" customWidth="1"/>
    <col min="1800" max="1800" width="26.54296875" style="1" bestFit="1" customWidth="1"/>
    <col min="1801" max="1801" width="22.6328125" style="1" bestFit="1" customWidth="1"/>
    <col min="1802" max="1802" width="33" style="1" bestFit="1" customWidth="1"/>
    <col min="1803" max="1803" width="26.54296875" style="1" customWidth="1"/>
    <col min="1804" max="1804" width="22.6328125" style="1" bestFit="1" customWidth="1"/>
    <col min="1805" max="1806" width="33" style="1" bestFit="1" customWidth="1"/>
    <col min="1807" max="1807" width="22.6328125" style="1" bestFit="1" customWidth="1"/>
    <col min="1808" max="1808" width="33" style="1" bestFit="1" customWidth="1"/>
    <col min="1809" max="1809" width="25.6328125" style="1" customWidth="1"/>
    <col min="1810" max="1811" width="16.6328125" style="1" customWidth="1"/>
    <col min="1812" max="1812" width="26.6328125" style="1" customWidth="1"/>
    <col min="1813" max="2052" width="9.08984375" style="1"/>
    <col min="2053" max="2053" width="71" style="1" customWidth="1"/>
    <col min="2054" max="2054" width="22.6328125" style="1" bestFit="1" customWidth="1"/>
    <col min="2055" max="2055" width="33" style="1" bestFit="1" customWidth="1"/>
    <col min="2056" max="2056" width="26.54296875" style="1" bestFit="1" customWidth="1"/>
    <col min="2057" max="2057" width="22.6328125" style="1" bestFit="1" customWidth="1"/>
    <col min="2058" max="2058" width="33" style="1" bestFit="1" customWidth="1"/>
    <col min="2059" max="2059" width="26.54296875" style="1" customWidth="1"/>
    <col min="2060" max="2060" width="22.6328125" style="1" bestFit="1" customWidth="1"/>
    <col min="2061" max="2062" width="33" style="1" bestFit="1" customWidth="1"/>
    <col min="2063" max="2063" width="22.6328125" style="1" bestFit="1" customWidth="1"/>
    <col min="2064" max="2064" width="33" style="1" bestFit="1" customWidth="1"/>
    <col min="2065" max="2065" width="25.6328125" style="1" customWidth="1"/>
    <col min="2066" max="2067" width="16.6328125" style="1" customWidth="1"/>
    <col min="2068" max="2068" width="26.6328125" style="1" customWidth="1"/>
    <col min="2069" max="2308" width="9.08984375" style="1"/>
    <col min="2309" max="2309" width="71" style="1" customWidth="1"/>
    <col min="2310" max="2310" width="22.6328125" style="1" bestFit="1" customWidth="1"/>
    <col min="2311" max="2311" width="33" style="1" bestFit="1" customWidth="1"/>
    <col min="2312" max="2312" width="26.54296875" style="1" bestFit="1" customWidth="1"/>
    <col min="2313" max="2313" width="22.6328125" style="1" bestFit="1" customWidth="1"/>
    <col min="2314" max="2314" width="33" style="1" bestFit="1" customWidth="1"/>
    <col min="2315" max="2315" width="26.54296875" style="1" customWidth="1"/>
    <col min="2316" max="2316" width="22.6328125" style="1" bestFit="1" customWidth="1"/>
    <col min="2317" max="2318" width="33" style="1" bestFit="1" customWidth="1"/>
    <col min="2319" max="2319" width="22.6328125" style="1" bestFit="1" customWidth="1"/>
    <col min="2320" max="2320" width="33" style="1" bestFit="1" customWidth="1"/>
    <col min="2321" max="2321" width="25.6328125" style="1" customWidth="1"/>
    <col min="2322" max="2323" width="16.6328125" style="1" customWidth="1"/>
    <col min="2324" max="2324" width="26.6328125" style="1" customWidth="1"/>
    <col min="2325" max="2564" width="9.08984375" style="1"/>
    <col min="2565" max="2565" width="71" style="1" customWidth="1"/>
    <col min="2566" max="2566" width="22.6328125" style="1" bestFit="1" customWidth="1"/>
    <col min="2567" max="2567" width="33" style="1" bestFit="1" customWidth="1"/>
    <col min="2568" max="2568" width="26.54296875" style="1" bestFit="1" customWidth="1"/>
    <col min="2569" max="2569" width="22.6328125" style="1" bestFit="1" customWidth="1"/>
    <col min="2570" max="2570" width="33" style="1" bestFit="1" customWidth="1"/>
    <col min="2571" max="2571" width="26.54296875" style="1" customWidth="1"/>
    <col min="2572" max="2572" width="22.6328125" style="1" bestFit="1" customWidth="1"/>
    <col min="2573" max="2574" width="33" style="1" bestFit="1" customWidth="1"/>
    <col min="2575" max="2575" width="22.6328125" style="1" bestFit="1" customWidth="1"/>
    <col min="2576" max="2576" width="33" style="1" bestFit="1" customWidth="1"/>
    <col min="2577" max="2577" width="25.6328125" style="1" customWidth="1"/>
    <col min="2578" max="2579" width="16.6328125" style="1" customWidth="1"/>
    <col min="2580" max="2580" width="26.6328125" style="1" customWidth="1"/>
    <col min="2581" max="2820" width="9.08984375" style="1"/>
    <col min="2821" max="2821" width="71" style="1" customWidth="1"/>
    <col min="2822" max="2822" width="22.6328125" style="1" bestFit="1" customWidth="1"/>
    <col min="2823" max="2823" width="33" style="1" bestFit="1" customWidth="1"/>
    <col min="2824" max="2824" width="26.54296875" style="1" bestFit="1" customWidth="1"/>
    <col min="2825" max="2825" width="22.6328125" style="1" bestFit="1" customWidth="1"/>
    <col min="2826" max="2826" width="33" style="1" bestFit="1" customWidth="1"/>
    <col min="2827" max="2827" width="26.54296875" style="1" customWidth="1"/>
    <col min="2828" max="2828" width="22.6328125" style="1" bestFit="1" customWidth="1"/>
    <col min="2829" max="2830" width="33" style="1" bestFit="1" customWidth="1"/>
    <col min="2831" max="2831" width="22.6328125" style="1" bestFit="1" customWidth="1"/>
    <col min="2832" max="2832" width="33" style="1" bestFit="1" customWidth="1"/>
    <col min="2833" max="2833" width="25.6328125" style="1" customWidth="1"/>
    <col min="2834" max="2835" width="16.6328125" style="1" customWidth="1"/>
    <col min="2836" max="2836" width="26.6328125" style="1" customWidth="1"/>
    <col min="2837" max="3076" width="9.08984375" style="1"/>
    <col min="3077" max="3077" width="71" style="1" customWidth="1"/>
    <col min="3078" max="3078" width="22.6328125" style="1" bestFit="1" customWidth="1"/>
    <col min="3079" max="3079" width="33" style="1" bestFit="1" customWidth="1"/>
    <col min="3080" max="3080" width="26.54296875" style="1" bestFit="1" customWidth="1"/>
    <col min="3081" max="3081" width="22.6328125" style="1" bestFit="1" customWidth="1"/>
    <col min="3082" max="3082" width="33" style="1" bestFit="1" customWidth="1"/>
    <col min="3083" max="3083" width="26.54296875" style="1" customWidth="1"/>
    <col min="3084" max="3084" width="22.6328125" style="1" bestFit="1" customWidth="1"/>
    <col min="3085" max="3086" width="33" style="1" bestFit="1" customWidth="1"/>
    <col min="3087" max="3087" width="22.6328125" style="1" bestFit="1" customWidth="1"/>
    <col min="3088" max="3088" width="33" style="1" bestFit="1" customWidth="1"/>
    <col min="3089" max="3089" width="25.6328125" style="1" customWidth="1"/>
    <col min="3090" max="3091" width="16.6328125" style="1" customWidth="1"/>
    <col min="3092" max="3092" width="26.6328125" style="1" customWidth="1"/>
    <col min="3093" max="3332" width="9.08984375" style="1"/>
    <col min="3333" max="3333" width="71" style="1" customWidth="1"/>
    <col min="3334" max="3334" width="22.6328125" style="1" bestFit="1" customWidth="1"/>
    <col min="3335" max="3335" width="33" style="1" bestFit="1" customWidth="1"/>
    <col min="3336" max="3336" width="26.54296875" style="1" bestFit="1" customWidth="1"/>
    <col min="3337" max="3337" width="22.6328125" style="1" bestFit="1" customWidth="1"/>
    <col min="3338" max="3338" width="33" style="1" bestFit="1" customWidth="1"/>
    <col min="3339" max="3339" width="26.54296875" style="1" customWidth="1"/>
    <col min="3340" max="3340" width="22.6328125" style="1" bestFit="1" customWidth="1"/>
    <col min="3341" max="3342" width="33" style="1" bestFit="1" customWidth="1"/>
    <col min="3343" max="3343" width="22.6328125" style="1" bestFit="1" customWidth="1"/>
    <col min="3344" max="3344" width="33" style="1" bestFit="1" customWidth="1"/>
    <col min="3345" max="3345" width="25.6328125" style="1" customWidth="1"/>
    <col min="3346" max="3347" width="16.6328125" style="1" customWidth="1"/>
    <col min="3348" max="3348" width="26.6328125" style="1" customWidth="1"/>
    <col min="3349" max="3588" width="9.08984375" style="1"/>
    <col min="3589" max="3589" width="71" style="1" customWidth="1"/>
    <col min="3590" max="3590" width="22.6328125" style="1" bestFit="1" customWidth="1"/>
    <col min="3591" max="3591" width="33" style="1" bestFit="1" customWidth="1"/>
    <col min="3592" max="3592" width="26.54296875" style="1" bestFit="1" customWidth="1"/>
    <col min="3593" max="3593" width="22.6328125" style="1" bestFit="1" customWidth="1"/>
    <col min="3594" max="3594" width="33" style="1" bestFit="1" customWidth="1"/>
    <col min="3595" max="3595" width="26.54296875" style="1" customWidth="1"/>
    <col min="3596" max="3596" width="22.6328125" style="1" bestFit="1" customWidth="1"/>
    <col min="3597" max="3598" width="33" style="1" bestFit="1" customWidth="1"/>
    <col min="3599" max="3599" width="22.6328125" style="1" bestFit="1" customWidth="1"/>
    <col min="3600" max="3600" width="33" style="1" bestFit="1" customWidth="1"/>
    <col min="3601" max="3601" width="25.6328125" style="1" customWidth="1"/>
    <col min="3602" max="3603" width="16.6328125" style="1" customWidth="1"/>
    <col min="3604" max="3604" width="26.6328125" style="1" customWidth="1"/>
    <col min="3605" max="3844" width="9.08984375" style="1"/>
    <col min="3845" max="3845" width="71" style="1" customWidth="1"/>
    <col min="3846" max="3846" width="22.6328125" style="1" bestFit="1" customWidth="1"/>
    <col min="3847" max="3847" width="33" style="1" bestFit="1" customWidth="1"/>
    <col min="3848" max="3848" width="26.54296875" style="1" bestFit="1" customWidth="1"/>
    <col min="3849" max="3849" width="22.6328125" style="1" bestFit="1" customWidth="1"/>
    <col min="3850" max="3850" width="33" style="1" bestFit="1" customWidth="1"/>
    <col min="3851" max="3851" width="26.54296875" style="1" customWidth="1"/>
    <col min="3852" max="3852" width="22.6328125" style="1" bestFit="1" customWidth="1"/>
    <col min="3853" max="3854" width="33" style="1" bestFit="1" customWidth="1"/>
    <col min="3855" max="3855" width="22.6328125" style="1" bestFit="1" customWidth="1"/>
    <col min="3856" max="3856" width="33" style="1" bestFit="1" customWidth="1"/>
    <col min="3857" max="3857" width="25.6328125" style="1" customWidth="1"/>
    <col min="3858" max="3859" width="16.6328125" style="1" customWidth="1"/>
    <col min="3860" max="3860" width="26.6328125" style="1" customWidth="1"/>
    <col min="3861" max="4100" width="9.08984375" style="1"/>
    <col min="4101" max="4101" width="71" style="1" customWidth="1"/>
    <col min="4102" max="4102" width="22.6328125" style="1" bestFit="1" customWidth="1"/>
    <col min="4103" max="4103" width="33" style="1" bestFit="1" customWidth="1"/>
    <col min="4104" max="4104" width="26.54296875" style="1" bestFit="1" customWidth="1"/>
    <col min="4105" max="4105" width="22.6328125" style="1" bestFit="1" customWidth="1"/>
    <col min="4106" max="4106" width="33" style="1" bestFit="1" customWidth="1"/>
    <col min="4107" max="4107" width="26.54296875" style="1" customWidth="1"/>
    <col min="4108" max="4108" width="22.6328125" style="1" bestFit="1" customWidth="1"/>
    <col min="4109" max="4110" width="33" style="1" bestFit="1" customWidth="1"/>
    <col min="4111" max="4111" width="22.6328125" style="1" bestFit="1" customWidth="1"/>
    <col min="4112" max="4112" width="33" style="1" bestFit="1" customWidth="1"/>
    <col min="4113" max="4113" width="25.6328125" style="1" customWidth="1"/>
    <col min="4114" max="4115" width="16.6328125" style="1" customWidth="1"/>
    <col min="4116" max="4116" width="26.6328125" style="1" customWidth="1"/>
    <col min="4117" max="4356" width="9.08984375" style="1"/>
    <col min="4357" max="4357" width="71" style="1" customWidth="1"/>
    <col min="4358" max="4358" width="22.6328125" style="1" bestFit="1" customWidth="1"/>
    <col min="4359" max="4359" width="33" style="1" bestFit="1" customWidth="1"/>
    <col min="4360" max="4360" width="26.54296875" style="1" bestFit="1" customWidth="1"/>
    <col min="4361" max="4361" width="22.6328125" style="1" bestFit="1" customWidth="1"/>
    <col min="4362" max="4362" width="33" style="1" bestFit="1" customWidth="1"/>
    <col min="4363" max="4363" width="26.54296875" style="1" customWidth="1"/>
    <col min="4364" max="4364" width="22.6328125" style="1" bestFit="1" customWidth="1"/>
    <col min="4365" max="4366" width="33" style="1" bestFit="1" customWidth="1"/>
    <col min="4367" max="4367" width="22.6328125" style="1" bestFit="1" customWidth="1"/>
    <col min="4368" max="4368" width="33" style="1" bestFit="1" customWidth="1"/>
    <col min="4369" max="4369" width="25.6328125" style="1" customWidth="1"/>
    <col min="4370" max="4371" width="16.6328125" style="1" customWidth="1"/>
    <col min="4372" max="4372" width="26.6328125" style="1" customWidth="1"/>
    <col min="4373" max="4612" width="9.08984375" style="1"/>
    <col min="4613" max="4613" width="71" style="1" customWidth="1"/>
    <col min="4614" max="4614" width="22.6328125" style="1" bestFit="1" customWidth="1"/>
    <col min="4615" max="4615" width="33" style="1" bestFit="1" customWidth="1"/>
    <col min="4616" max="4616" width="26.54296875" style="1" bestFit="1" customWidth="1"/>
    <col min="4617" max="4617" width="22.6328125" style="1" bestFit="1" customWidth="1"/>
    <col min="4618" max="4618" width="33" style="1" bestFit="1" customWidth="1"/>
    <col min="4619" max="4619" width="26.54296875" style="1" customWidth="1"/>
    <col min="4620" max="4620" width="22.6328125" style="1" bestFit="1" customWidth="1"/>
    <col min="4621" max="4622" width="33" style="1" bestFit="1" customWidth="1"/>
    <col min="4623" max="4623" width="22.6328125" style="1" bestFit="1" customWidth="1"/>
    <col min="4624" max="4624" width="33" style="1" bestFit="1" customWidth="1"/>
    <col min="4625" max="4625" width="25.6328125" style="1" customWidth="1"/>
    <col min="4626" max="4627" width="16.6328125" style="1" customWidth="1"/>
    <col min="4628" max="4628" width="26.6328125" style="1" customWidth="1"/>
    <col min="4629" max="4868" width="9.08984375" style="1"/>
    <col min="4869" max="4869" width="71" style="1" customWidth="1"/>
    <col min="4870" max="4870" width="22.6328125" style="1" bestFit="1" customWidth="1"/>
    <col min="4871" max="4871" width="33" style="1" bestFit="1" customWidth="1"/>
    <col min="4872" max="4872" width="26.54296875" style="1" bestFit="1" customWidth="1"/>
    <col min="4873" max="4873" width="22.6328125" style="1" bestFit="1" customWidth="1"/>
    <col min="4874" max="4874" width="33" style="1" bestFit="1" customWidth="1"/>
    <col min="4875" max="4875" width="26.54296875" style="1" customWidth="1"/>
    <col min="4876" max="4876" width="22.6328125" style="1" bestFit="1" customWidth="1"/>
    <col min="4877" max="4878" width="33" style="1" bestFit="1" customWidth="1"/>
    <col min="4879" max="4879" width="22.6328125" style="1" bestFit="1" customWidth="1"/>
    <col min="4880" max="4880" width="33" style="1" bestFit="1" customWidth="1"/>
    <col min="4881" max="4881" width="25.6328125" style="1" customWidth="1"/>
    <col min="4882" max="4883" width="16.6328125" style="1" customWidth="1"/>
    <col min="4884" max="4884" width="26.6328125" style="1" customWidth="1"/>
    <col min="4885" max="5124" width="9.08984375" style="1"/>
    <col min="5125" max="5125" width="71" style="1" customWidth="1"/>
    <col min="5126" max="5126" width="22.6328125" style="1" bestFit="1" customWidth="1"/>
    <col min="5127" max="5127" width="33" style="1" bestFit="1" customWidth="1"/>
    <col min="5128" max="5128" width="26.54296875" style="1" bestFit="1" customWidth="1"/>
    <col min="5129" max="5129" width="22.6328125" style="1" bestFit="1" customWidth="1"/>
    <col min="5130" max="5130" width="33" style="1" bestFit="1" customWidth="1"/>
    <col min="5131" max="5131" width="26.54296875" style="1" customWidth="1"/>
    <col min="5132" max="5132" width="22.6328125" style="1" bestFit="1" customWidth="1"/>
    <col min="5133" max="5134" width="33" style="1" bestFit="1" customWidth="1"/>
    <col min="5135" max="5135" width="22.6328125" style="1" bestFit="1" customWidth="1"/>
    <col min="5136" max="5136" width="33" style="1" bestFit="1" customWidth="1"/>
    <col min="5137" max="5137" width="25.6328125" style="1" customWidth="1"/>
    <col min="5138" max="5139" width="16.6328125" style="1" customWidth="1"/>
    <col min="5140" max="5140" width="26.6328125" style="1" customWidth="1"/>
    <col min="5141" max="5380" width="9.08984375" style="1"/>
    <col min="5381" max="5381" width="71" style="1" customWidth="1"/>
    <col min="5382" max="5382" width="22.6328125" style="1" bestFit="1" customWidth="1"/>
    <col min="5383" max="5383" width="33" style="1" bestFit="1" customWidth="1"/>
    <col min="5384" max="5384" width="26.54296875" style="1" bestFit="1" customWidth="1"/>
    <col min="5385" max="5385" width="22.6328125" style="1" bestFit="1" customWidth="1"/>
    <col min="5386" max="5386" width="33" style="1" bestFit="1" customWidth="1"/>
    <col min="5387" max="5387" width="26.54296875" style="1" customWidth="1"/>
    <col min="5388" max="5388" width="22.6328125" style="1" bestFit="1" customWidth="1"/>
    <col min="5389" max="5390" width="33" style="1" bestFit="1" customWidth="1"/>
    <col min="5391" max="5391" width="22.6328125" style="1" bestFit="1" customWidth="1"/>
    <col min="5392" max="5392" width="33" style="1" bestFit="1" customWidth="1"/>
    <col min="5393" max="5393" width="25.6328125" style="1" customWidth="1"/>
    <col min="5394" max="5395" width="16.6328125" style="1" customWidth="1"/>
    <col min="5396" max="5396" width="26.6328125" style="1" customWidth="1"/>
    <col min="5397" max="5636" width="9.08984375" style="1"/>
    <col min="5637" max="5637" width="71" style="1" customWidth="1"/>
    <col min="5638" max="5638" width="22.6328125" style="1" bestFit="1" customWidth="1"/>
    <col min="5639" max="5639" width="33" style="1" bestFit="1" customWidth="1"/>
    <col min="5640" max="5640" width="26.54296875" style="1" bestFit="1" customWidth="1"/>
    <col min="5641" max="5641" width="22.6328125" style="1" bestFit="1" customWidth="1"/>
    <col min="5642" max="5642" width="33" style="1" bestFit="1" customWidth="1"/>
    <col min="5643" max="5643" width="26.54296875" style="1" customWidth="1"/>
    <col min="5644" max="5644" width="22.6328125" style="1" bestFit="1" customWidth="1"/>
    <col min="5645" max="5646" width="33" style="1" bestFit="1" customWidth="1"/>
    <col min="5647" max="5647" width="22.6328125" style="1" bestFit="1" customWidth="1"/>
    <col min="5648" max="5648" width="33" style="1" bestFit="1" customWidth="1"/>
    <col min="5649" max="5649" width="25.6328125" style="1" customWidth="1"/>
    <col min="5650" max="5651" width="16.6328125" style="1" customWidth="1"/>
    <col min="5652" max="5652" width="26.6328125" style="1" customWidth="1"/>
    <col min="5653" max="5892" width="9.08984375" style="1"/>
    <col min="5893" max="5893" width="71" style="1" customWidth="1"/>
    <col min="5894" max="5894" width="22.6328125" style="1" bestFit="1" customWidth="1"/>
    <col min="5895" max="5895" width="33" style="1" bestFit="1" customWidth="1"/>
    <col min="5896" max="5896" width="26.54296875" style="1" bestFit="1" customWidth="1"/>
    <col min="5897" max="5897" width="22.6328125" style="1" bestFit="1" customWidth="1"/>
    <col min="5898" max="5898" width="33" style="1" bestFit="1" customWidth="1"/>
    <col min="5899" max="5899" width="26.54296875" style="1" customWidth="1"/>
    <col min="5900" max="5900" width="22.6328125" style="1" bestFit="1" customWidth="1"/>
    <col min="5901" max="5902" width="33" style="1" bestFit="1" customWidth="1"/>
    <col min="5903" max="5903" width="22.6328125" style="1" bestFit="1" customWidth="1"/>
    <col min="5904" max="5904" width="33" style="1" bestFit="1" customWidth="1"/>
    <col min="5905" max="5905" width="25.6328125" style="1" customWidth="1"/>
    <col min="5906" max="5907" width="16.6328125" style="1" customWidth="1"/>
    <col min="5908" max="5908" width="26.6328125" style="1" customWidth="1"/>
    <col min="5909" max="6148" width="9.08984375" style="1"/>
    <col min="6149" max="6149" width="71" style="1" customWidth="1"/>
    <col min="6150" max="6150" width="22.6328125" style="1" bestFit="1" customWidth="1"/>
    <col min="6151" max="6151" width="33" style="1" bestFit="1" customWidth="1"/>
    <col min="6152" max="6152" width="26.54296875" style="1" bestFit="1" customWidth="1"/>
    <col min="6153" max="6153" width="22.6328125" style="1" bestFit="1" customWidth="1"/>
    <col min="6154" max="6154" width="33" style="1" bestFit="1" customWidth="1"/>
    <col min="6155" max="6155" width="26.54296875" style="1" customWidth="1"/>
    <col min="6156" max="6156" width="22.6328125" style="1" bestFit="1" customWidth="1"/>
    <col min="6157" max="6158" width="33" style="1" bestFit="1" customWidth="1"/>
    <col min="6159" max="6159" width="22.6328125" style="1" bestFit="1" customWidth="1"/>
    <col min="6160" max="6160" width="33" style="1" bestFit="1" customWidth="1"/>
    <col min="6161" max="6161" width="25.6328125" style="1" customWidth="1"/>
    <col min="6162" max="6163" width="16.6328125" style="1" customWidth="1"/>
    <col min="6164" max="6164" width="26.6328125" style="1" customWidth="1"/>
    <col min="6165" max="6404" width="9.08984375" style="1"/>
    <col min="6405" max="6405" width="71" style="1" customWidth="1"/>
    <col min="6406" max="6406" width="22.6328125" style="1" bestFit="1" customWidth="1"/>
    <col min="6407" max="6407" width="33" style="1" bestFit="1" customWidth="1"/>
    <col min="6408" max="6408" width="26.54296875" style="1" bestFit="1" customWidth="1"/>
    <col min="6409" max="6409" width="22.6328125" style="1" bestFit="1" customWidth="1"/>
    <col min="6410" max="6410" width="33" style="1" bestFit="1" customWidth="1"/>
    <col min="6411" max="6411" width="26.54296875" style="1" customWidth="1"/>
    <col min="6412" max="6412" width="22.6328125" style="1" bestFit="1" customWidth="1"/>
    <col min="6413" max="6414" width="33" style="1" bestFit="1" customWidth="1"/>
    <col min="6415" max="6415" width="22.6328125" style="1" bestFit="1" customWidth="1"/>
    <col min="6416" max="6416" width="33" style="1" bestFit="1" customWidth="1"/>
    <col min="6417" max="6417" width="25.6328125" style="1" customWidth="1"/>
    <col min="6418" max="6419" width="16.6328125" style="1" customWidth="1"/>
    <col min="6420" max="6420" width="26.6328125" style="1" customWidth="1"/>
    <col min="6421" max="6660" width="9.08984375" style="1"/>
    <col min="6661" max="6661" width="71" style="1" customWidth="1"/>
    <col min="6662" max="6662" width="22.6328125" style="1" bestFit="1" customWidth="1"/>
    <col min="6663" max="6663" width="33" style="1" bestFit="1" customWidth="1"/>
    <col min="6664" max="6664" width="26.54296875" style="1" bestFit="1" customWidth="1"/>
    <col min="6665" max="6665" width="22.6328125" style="1" bestFit="1" customWidth="1"/>
    <col min="6666" max="6666" width="33" style="1" bestFit="1" customWidth="1"/>
    <col min="6667" max="6667" width="26.54296875" style="1" customWidth="1"/>
    <col min="6668" max="6668" width="22.6328125" style="1" bestFit="1" customWidth="1"/>
    <col min="6669" max="6670" width="33" style="1" bestFit="1" customWidth="1"/>
    <col min="6671" max="6671" width="22.6328125" style="1" bestFit="1" customWidth="1"/>
    <col min="6672" max="6672" width="33" style="1" bestFit="1" customWidth="1"/>
    <col min="6673" max="6673" width="25.6328125" style="1" customWidth="1"/>
    <col min="6674" max="6675" width="16.6328125" style="1" customWidth="1"/>
    <col min="6676" max="6676" width="26.6328125" style="1" customWidth="1"/>
    <col min="6677" max="6916" width="9.08984375" style="1"/>
    <col min="6917" max="6917" width="71" style="1" customWidth="1"/>
    <col min="6918" max="6918" width="22.6328125" style="1" bestFit="1" customWidth="1"/>
    <col min="6919" max="6919" width="33" style="1" bestFit="1" customWidth="1"/>
    <col min="6920" max="6920" width="26.54296875" style="1" bestFit="1" customWidth="1"/>
    <col min="6921" max="6921" width="22.6328125" style="1" bestFit="1" customWidth="1"/>
    <col min="6922" max="6922" width="33" style="1" bestFit="1" customWidth="1"/>
    <col min="6923" max="6923" width="26.54296875" style="1" customWidth="1"/>
    <col min="6924" max="6924" width="22.6328125" style="1" bestFit="1" customWidth="1"/>
    <col min="6925" max="6926" width="33" style="1" bestFit="1" customWidth="1"/>
    <col min="6927" max="6927" width="22.6328125" style="1" bestFit="1" customWidth="1"/>
    <col min="6928" max="6928" width="33" style="1" bestFit="1" customWidth="1"/>
    <col min="6929" max="6929" width="25.6328125" style="1" customWidth="1"/>
    <col min="6930" max="6931" width="16.6328125" style="1" customWidth="1"/>
    <col min="6932" max="6932" width="26.6328125" style="1" customWidth="1"/>
    <col min="6933" max="7172" width="9.08984375" style="1"/>
    <col min="7173" max="7173" width="71" style="1" customWidth="1"/>
    <col min="7174" max="7174" width="22.6328125" style="1" bestFit="1" customWidth="1"/>
    <col min="7175" max="7175" width="33" style="1" bestFit="1" customWidth="1"/>
    <col min="7176" max="7176" width="26.54296875" style="1" bestFit="1" customWidth="1"/>
    <col min="7177" max="7177" width="22.6328125" style="1" bestFit="1" customWidth="1"/>
    <col min="7178" max="7178" width="33" style="1" bestFit="1" customWidth="1"/>
    <col min="7179" max="7179" width="26.54296875" style="1" customWidth="1"/>
    <col min="7180" max="7180" width="22.6328125" style="1" bestFit="1" customWidth="1"/>
    <col min="7181" max="7182" width="33" style="1" bestFit="1" customWidth="1"/>
    <col min="7183" max="7183" width="22.6328125" style="1" bestFit="1" customWidth="1"/>
    <col min="7184" max="7184" width="33" style="1" bestFit="1" customWidth="1"/>
    <col min="7185" max="7185" width="25.6328125" style="1" customWidth="1"/>
    <col min="7186" max="7187" width="16.6328125" style="1" customWidth="1"/>
    <col min="7188" max="7188" width="26.6328125" style="1" customWidth="1"/>
    <col min="7189" max="7428" width="9.08984375" style="1"/>
    <col min="7429" max="7429" width="71" style="1" customWidth="1"/>
    <col min="7430" max="7430" width="22.6328125" style="1" bestFit="1" customWidth="1"/>
    <col min="7431" max="7431" width="33" style="1" bestFit="1" customWidth="1"/>
    <col min="7432" max="7432" width="26.54296875" style="1" bestFit="1" customWidth="1"/>
    <col min="7433" max="7433" width="22.6328125" style="1" bestFit="1" customWidth="1"/>
    <col min="7434" max="7434" width="33" style="1" bestFit="1" customWidth="1"/>
    <col min="7435" max="7435" width="26.54296875" style="1" customWidth="1"/>
    <col min="7436" max="7436" width="22.6328125" style="1" bestFit="1" customWidth="1"/>
    <col min="7437" max="7438" width="33" style="1" bestFit="1" customWidth="1"/>
    <col min="7439" max="7439" width="22.6328125" style="1" bestFit="1" customWidth="1"/>
    <col min="7440" max="7440" width="33" style="1" bestFit="1" customWidth="1"/>
    <col min="7441" max="7441" width="25.6328125" style="1" customWidth="1"/>
    <col min="7442" max="7443" width="16.6328125" style="1" customWidth="1"/>
    <col min="7444" max="7444" width="26.6328125" style="1" customWidth="1"/>
    <col min="7445" max="7684" width="9.08984375" style="1"/>
    <col min="7685" max="7685" width="71" style="1" customWidth="1"/>
    <col min="7686" max="7686" width="22.6328125" style="1" bestFit="1" customWidth="1"/>
    <col min="7687" max="7687" width="33" style="1" bestFit="1" customWidth="1"/>
    <col min="7688" max="7688" width="26.54296875" style="1" bestFit="1" customWidth="1"/>
    <col min="7689" max="7689" width="22.6328125" style="1" bestFit="1" customWidth="1"/>
    <col min="7690" max="7690" width="33" style="1" bestFit="1" customWidth="1"/>
    <col min="7691" max="7691" width="26.54296875" style="1" customWidth="1"/>
    <col min="7692" max="7692" width="22.6328125" style="1" bestFit="1" customWidth="1"/>
    <col min="7693" max="7694" width="33" style="1" bestFit="1" customWidth="1"/>
    <col min="7695" max="7695" width="22.6328125" style="1" bestFit="1" customWidth="1"/>
    <col min="7696" max="7696" width="33" style="1" bestFit="1" customWidth="1"/>
    <col min="7697" max="7697" width="25.6328125" style="1" customWidth="1"/>
    <col min="7698" max="7699" width="16.6328125" style="1" customWidth="1"/>
    <col min="7700" max="7700" width="26.6328125" style="1" customWidth="1"/>
    <col min="7701" max="7940" width="9.08984375" style="1"/>
    <col min="7941" max="7941" width="71" style="1" customWidth="1"/>
    <col min="7942" max="7942" width="22.6328125" style="1" bestFit="1" customWidth="1"/>
    <col min="7943" max="7943" width="33" style="1" bestFit="1" customWidth="1"/>
    <col min="7944" max="7944" width="26.54296875" style="1" bestFit="1" customWidth="1"/>
    <col min="7945" max="7945" width="22.6328125" style="1" bestFit="1" customWidth="1"/>
    <col min="7946" max="7946" width="33" style="1" bestFit="1" customWidth="1"/>
    <col min="7947" max="7947" width="26.54296875" style="1" customWidth="1"/>
    <col min="7948" max="7948" width="22.6328125" style="1" bestFit="1" customWidth="1"/>
    <col min="7949" max="7950" width="33" style="1" bestFit="1" customWidth="1"/>
    <col min="7951" max="7951" width="22.6328125" style="1" bestFit="1" customWidth="1"/>
    <col min="7952" max="7952" width="33" style="1" bestFit="1" customWidth="1"/>
    <col min="7953" max="7953" width="25.6328125" style="1" customWidth="1"/>
    <col min="7954" max="7955" width="16.6328125" style="1" customWidth="1"/>
    <col min="7956" max="7956" width="26.6328125" style="1" customWidth="1"/>
    <col min="7957" max="8196" width="9.08984375" style="1"/>
    <col min="8197" max="8197" width="71" style="1" customWidth="1"/>
    <col min="8198" max="8198" width="22.6328125" style="1" bestFit="1" customWidth="1"/>
    <col min="8199" max="8199" width="33" style="1" bestFit="1" customWidth="1"/>
    <col min="8200" max="8200" width="26.54296875" style="1" bestFit="1" customWidth="1"/>
    <col min="8201" max="8201" width="22.6328125" style="1" bestFit="1" customWidth="1"/>
    <col min="8202" max="8202" width="33" style="1" bestFit="1" customWidth="1"/>
    <col min="8203" max="8203" width="26.54296875" style="1" customWidth="1"/>
    <col min="8204" max="8204" width="22.6328125" style="1" bestFit="1" customWidth="1"/>
    <col min="8205" max="8206" width="33" style="1" bestFit="1" customWidth="1"/>
    <col min="8207" max="8207" width="22.6328125" style="1" bestFit="1" customWidth="1"/>
    <col min="8208" max="8208" width="33" style="1" bestFit="1" customWidth="1"/>
    <col min="8209" max="8209" width="25.6328125" style="1" customWidth="1"/>
    <col min="8210" max="8211" width="16.6328125" style="1" customWidth="1"/>
    <col min="8212" max="8212" width="26.6328125" style="1" customWidth="1"/>
    <col min="8213" max="8452" width="9.08984375" style="1"/>
    <col min="8453" max="8453" width="71" style="1" customWidth="1"/>
    <col min="8454" max="8454" width="22.6328125" style="1" bestFit="1" customWidth="1"/>
    <col min="8455" max="8455" width="33" style="1" bestFit="1" customWidth="1"/>
    <col min="8456" max="8456" width="26.54296875" style="1" bestFit="1" customWidth="1"/>
    <col min="8457" max="8457" width="22.6328125" style="1" bestFit="1" customWidth="1"/>
    <col min="8458" max="8458" width="33" style="1" bestFit="1" customWidth="1"/>
    <col min="8459" max="8459" width="26.54296875" style="1" customWidth="1"/>
    <col min="8460" max="8460" width="22.6328125" style="1" bestFit="1" customWidth="1"/>
    <col min="8461" max="8462" width="33" style="1" bestFit="1" customWidth="1"/>
    <col min="8463" max="8463" width="22.6328125" style="1" bestFit="1" customWidth="1"/>
    <col min="8464" max="8464" width="33" style="1" bestFit="1" customWidth="1"/>
    <col min="8465" max="8465" width="25.6328125" style="1" customWidth="1"/>
    <col min="8466" max="8467" width="16.6328125" style="1" customWidth="1"/>
    <col min="8468" max="8468" width="26.6328125" style="1" customWidth="1"/>
    <col min="8469" max="8708" width="9.08984375" style="1"/>
    <col min="8709" max="8709" width="71" style="1" customWidth="1"/>
    <col min="8710" max="8710" width="22.6328125" style="1" bestFit="1" customWidth="1"/>
    <col min="8711" max="8711" width="33" style="1" bestFit="1" customWidth="1"/>
    <col min="8712" max="8712" width="26.54296875" style="1" bestFit="1" customWidth="1"/>
    <col min="8713" max="8713" width="22.6328125" style="1" bestFit="1" customWidth="1"/>
    <col min="8714" max="8714" width="33" style="1" bestFit="1" customWidth="1"/>
    <col min="8715" max="8715" width="26.54296875" style="1" customWidth="1"/>
    <col min="8716" max="8716" width="22.6328125" style="1" bestFit="1" customWidth="1"/>
    <col min="8717" max="8718" width="33" style="1" bestFit="1" customWidth="1"/>
    <col min="8719" max="8719" width="22.6328125" style="1" bestFit="1" customWidth="1"/>
    <col min="8720" max="8720" width="33" style="1" bestFit="1" customWidth="1"/>
    <col min="8721" max="8721" width="25.6328125" style="1" customWidth="1"/>
    <col min="8722" max="8723" width="16.6328125" style="1" customWidth="1"/>
    <col min="8724" max="8724" width="26.6328125" style="1" customWidth="1"/>
    <col min="8725" max="8964" width="9.08984375" style="1"/>
    <col min="8965" max="8965" width="71" style="1" customWidth="1"/>
    <col min="8966" max="8966" width="22.6328125" style="1" bestFit="1" customWidth="1"/>
    <col min="8967" max="8967" width="33" style="1" bestFit="1" customWidth="1"/>
    <col min="8968" max="8968" width="26.54296875" style="1" bestFit="1" customWidth="1"/>
    <col min="8969" max="8969" width="22.6328125" style="1" bestFit="1" customWidth="1"/>
    <col min="8970" max="8970" width="33" style="1" bestFit="1" customWidth="1"/>
    <col min="8971" max="8971" width="26.54296875" style="1" customWidth="1"/>
    <col min="8972" max="8972" width="22.6328125" style="1" bestFit="1" customWidth="1"/>
    <col min="8973" max="8974" width="33" style="1" bestFit="1" customWidth="1"/>
    <col min="8975" max="8975" width="22.6328125" style="1" bestFit="1" customWidth="1"/>
    <col min="8976" max="8976" width="33" style="1" bestFit="1" customWidth="1"/>
    <col min="8977" max="8977" width="25.6328125" style="1" customWidth="1"/>
    <col min="8978" max="8979" width="16.6328125" style="1" customWidth="1"/>
    <col min="8980" max="8980" width="26.6328125" style="1" customWidth="1"/>
    <col min="8981" max="9220" width="9.08984375" style="1"/>
    <col min="9221" max="9221" width="71" style="1" customWidth="1"/>
    <col min="9222" max="9222" width="22.6328125" style="1" bestFit="1" customWidth="1"/>
    <col min="9223" max="9223" width="33" style="1" bestFit="1" customWidth="1"/>
    <col min="9224" max="9224" width="26.54296875" style="1" bestFit="1" customWidth="1"/>
    <col min="9225" max="9225" width="22.6328125" style="1" bestFit="1" customWidth="1"/>
    <col min="9226" max="9226" width="33" style="1" bestFit="1" customWidth="1"/>
    <col min="9227" max="9227" width="26.54296875" style="1" customWidth="1"/>
    <col min="9228" max="9228" width="22.6328125" style="1" bestFit="1" customWidth="1"/>
    <col min="9229" max="9230" width="33" style="1" bestFit="1" customWidth="1"/>
    <col min="9231" max="9231" width="22.6328125" style="1" bestFit="1" customWidth="1"/>
    <col min="9232" max="9232" width="33" style="1" bestFit="1" customWidth="1"/>
    <col min="9233" max="9233" width="25.6328125" style="1" customWidth="1"/>
    <col min="9234" max="9235" width="16.6328125" style="1" customWidth="1"/>
    <col min="9236" max="9236" width="26.6328125" style="1" customWidth="1"/>
    <col min="9237" max="9476" width="9.08984375" style="1"/>
    <col min="9477" max="9477" width="71" style="1" customWidth="1"/>
    <col min="9478" max="9478" width="22.6328125" style="1" bestFit="1" customWidth="1"/>
    <col min="9479" max="9479" width="33" style="1" bestFit="1" customWidth="1"/>
    <col min="9480" max="9480" width="26.54296875" style="1" bestFit="1" customWidth="1"/>
    <col min="9481" max="9481" width="22.6328125" style="1" bestFit="1" customWidth="1"/>
    <col min="9482" max="9482" width="33" style="1" bestFit="1" customWidth="1"/>
    <col min="9483" max="9483" width="26.54296875" style="1" customWidth="1"/>
    <col min="9484" max="9484" width="22.6328125" style="1" bestFit="1" customWidth="1"/>
    <col min="9485" max="9486" width="33" style="1" bestFit="1" customWidth="1"/>
    <col min="9487" max="9487" width="22.6328125" style="1" bestFit="1" customWidth="1"/>
    <col min="9488" max="9488" width="33" style="1" bestFit="1" customWidth="1"/>
    <col min="9489" max="9489" width="25.6328125" style="1" customWidth="1"/>
    <col min="9490" max="9491" width="16.6328125" style="1" customWidth="1"/>
    <col min="9492" max="9492" width="26.6328125" style="1" customWidth="1"/>
    <col min="9493" max="9732" width="9.08984375" style="1"/>
    <col min="9733" max="9733" width="71" style="1" customWidth="1"/>
    <col min="9734" max="9734" width="22.6328125" style="1" bestFit="1" customWidth="1"/>
    <col min="9735" max="9735" width="33" style="1" bestFit="1" customWidth="1"/>
    <col min="9736" max="9736" width="26.54296875" style="1" bestFit="1" customWidth="1"/>
    <col min="9737" max="9737" width="22.6328125" style="1" bestFit="1" customWidth="1"/>
    <col min="9738" max="9738" width="33" style="1" bestFit="1" customWidth="1"/>
    <col min="9739" max="9739" width="26.54296875" style="1" customWidth="1"/>
    <col min="9740" max="9740" width="22.6328125" style="1" bestFit="1" customWidth="1"/>
    <col min="9741" max="9742" width="33" style="1" bestFit="1" customWidth="1"/>
    <col min="9743" max="9743" width="22.6328125" style="1" bestFit="1" customWidth="1"/>
    <col min="9744" max="9744" width="33" style="1" bestFit="1" customWidth="1"/>
    <col min="9745" max="9745" width="25.6328125" style="1" customWidth="1"/>
    <col min="9746" max="9747" width="16.6328125" style="1" customWidth="1"/>
    <col min="9748" max="9748" width="26.6328125" style="1" customWidth="1"/>
    <col min="9749" max="9988" width="9.08984375" style="1"/>
    <col min="9989" max="9989" width="71" style="1" customWidth="1"/>
    <col min="9990" max="9990" width="22.6328125" style="1" bestFit="1" customWidth="1"/>
    <col min="9991" max="9991" width="33" style="1" bestFit="1" customWidth="1"/>
    <col min="9992" max="9992" width="26.54296875" style="1" bestFit="1" customWidth="1"/>
    <col min="9993" max="9993" width="22.6328125" style="1" bestFit="1" customWidth="1"/>
    <col min="9994" max="9994" width="33" style="1" bestFit="1" customWidth="1"/>
    <col min="9995" max="9995" width="26.54296875" style="1" customWidth="1"/>
    <col min="9996" max="9996" width="22.6328125" style="1" bestFit="1" customWidth="1"/>
    <col min="9997" max="9998" width="33" style="1" bestFit="1" customWidth="1"/>
    <col min="9999" max="9999" width="22.6328125" style="1" bestFit="1" customWidth="1"/>
    <col min="10000" max="10000" width="33" style="1" bestFit="1" customWidth="1"/>
    <col min="10001" max="10001" width="25.6328125" style="1" customWidth="1"/>
    <col min="10002" max="10003" width="16.6328125" style="1" customWidth="1"/>
    <col min="10004" max="10004" width="26.6328125" style="1" customWidth="1"/>
    <col min="10005" max="10244" width="9.08984375" style="1"/>
    <col min="10245" max="10245" width="71" style="1" customWidth="1"/>
    <col min="10246" max="10246" width="22.6328125" style="1" bestFit="1" customWidth="1"/>
    <col min="10247" max="10247" width="33" style="1" bestFit="1" customWidth="1"/>
    <col min="10248" max="10248" width="26.54296875" style="1" bestFit="1" customWidth="1"/>
    <col min="10249" max="10249" width="22.6328125" style="1" bestFit="1" customWidth="1"/>
    <col min="10250" max="10250" width="33" style="1" bestFit="1" customWidth="1"/>
    <col min="10251" max="10251" width="26.54296875" style="1" customWidth="1"/>
    <col min="10252" max="10252" width="22.6328125" style="1" bestFit="1" customWidth="1"/>
    <col min="10253" max="10254" width="33" style="1" bestFit="1" customWidth="1"/>
    <col min="10255" max="10255" width="22.6328125" style="1" bestFit="1" customWidth="1"/>
    <col min="10256" max="10256" width="33" style="1" bestFit="1" customWidth="1"/>
    <col min="10257" max="10257" width="25.6328125" style="1" customWidth="1"/>
    <col min="10258" max="10259" width="16.6328125" style="1" customWidth="1"/>
    <col min="10260" max="10260" width="26.6328125" style="1" customWidth="1"/>
    <col min="10261" max="10500" width="9.08984375" style="1"/>
    <col min="10501" max="10501" width="71" style="1" customWidth="1"/>
    <col min="10502" max="10502" width="22.6328125" style="1" bestFit="1" customWidth="1"/>
    <col min="10503" max="10503" width="33" style="1" bestFit="1" customWidth="1"/>
    <col min="10504" max="10504" width="26.54296875" style="1" bestFit="1" customWidth="1"/>
    <col min="10505" max="10505" width="22.6328125" style="1" bestFit="1" customWidth="1"/>
    <col min="10506" max="10506" width="33" style="1" bestFit="1" customWidth="1"/>
    <col min="10507" max="10507" width="26.54296875" style="1" customWidth="1"/>
    <col min="10508" max="10508" width="22.6328125" style="1" bestFit="1" customWidth="1"/>
    <col min="10509" max="10510" width="33" style="1" bestFit="1" customWidth="1"/>
    <col min="10511" max="10511" width="22.6328125" style="1" bestFit="1" customWidth="1"/>
    <col min="10512" max="10512" width="33" style="1" bestFit="1" customWidth="1"/>
    <col min="10513" max="10513" width="25.6328125" style="1" customWidth="1"/>
    <col min="10514" max="10515" width="16.6328125" style="1" customWidth="1"/>
    <col min="10516" max="10516" width="26.6328125" style="1" customWidth="1"/>
    <col min="10517" max="10756" width="9.08984375" style="1"/>
    <col min="10757" max="10757" width="71" style="1" customWidth="1"/>
    <col min="10758" max="10758" width="22.6328125" style="1" bestFit="1" customWidth="1"/>
    <col min="10759" max="10759" width="33" style="1" bestFit="1" customWidth="1"/>
    <col min="10760" max="10760" width="26.54296875" style="1" bestFit="1" customWidth="1"/>
    <col min="10761" max="10761" width="22.6328125" style="1" bestFit="1" customWidth="1"/>
    <col min="10762" max="10762" width="33" style="1" bestFit="1" customWidth="1"/>
    <col min="10763" max="10763" width="26.54296875" style="1" customWidth="1"/>
    <col min="10764" max="10764" width="22.6328125" style="1" bestFit="1" customWidth="1"/>
    <col min="10765" max="10766" width="33" style="1" bestFit="1" customWidth="1"/>
    <col min="10767" max="10767" width="22.6328125" style="1" bestFit="1" customWidth="1"/>
    <col min="10768" max="10768" width="33" style="1" bestFit="1" customWidth="1"/>
    <col min="10769" max="10769" width="25.6328125" style="1" customWidth="1"/>
    <col min="10770" max="10771" width="16.6328125" style="1" customWidth="1"/>
    <col min="10772" max="10772" width="26.6328125" style="1" customWidth="1"/>
    <col min="10773" max="11012" width="9.08984375" style="1"/>
    <col min="11013" max="11013" width="71" style="1" customWidth="1"/>
    <col min="11014" max="11014" width="22.6328125" style="1" bestFit="1" customWidth="1"/>
    <col min="11015" max="11015" width="33" style="1" bestFit="1" customWidth="1"/>
    <col min="11016" max="11016" width="26.54296875" style="1" bestFit="1" customWidth="1"/>
    <col min="11017" max="11017" width="22.6328125" style="1" bestFit="1" customWidth="1"/>
    <col min="11018" max="11018" width="33" style="1" bestFit="1" customWidth="1"/>
    <col min="11019" max="11019" width="26.54296875" style="1" customWidth="1"/>
    <col min="11020" max="11020" width="22.6328125" style="1" bestFit="1" customWidth="1"/>
    <col min="11021" max="11022" width="33" style="1" bestFit="1" customWidth="1"/>
    <col min="11023" max="11023" width="22.6328125" style="1" bestFit="1" customWidth="1"/>
    <col min="11024" max="11024" width="33" style="1" bestFit="1" customWidth="1"/>
    <col min="11025" max="11025" width="25.6328125" style="1" customWidth="1"/>
    <col min="11026" max="11027" width="16.6328125" style="1" customWidth="1"/>
    <col min="11028" max="11028" width="26.6328125" style="1" customWidth="1"/>
    <col min="11029" max="11268" width="9.08984375" style="1"/>
    <col min="11269" max="11269" width="71" style="1" customWidth="1"/>
    <col min="11270" max="11270" width="22.6328125" style="1" bestFit="1" customWidth="1"/>
    <col min="11271" max="11271" width="33" style="1" bestFit="1" customWidth="1"/>
    <col min="11272" max="11272" width="26.54296875" style="1" bestFit="1" customWidth="1"/>
    <col min="11273" max="11273" width="22.6328125" style="1" bestFit="1" customWidth="1"/>
    <col min="11274" max="11274" width="33" style="1" bestFit="1" customWidth="1"/>
    <col min="11275" max="11275" width="26.54296875" style="1" customWidth="1"/>
    <col min="11276" max="11276" width="22.6328125" style="1" bestFit="1" customWidth="1"/>
    <col min="11277" max="11278" width="33" style="1" bestFit="1" customWidth="1"/>
    <col min="11279" max="11279" width="22.6328125" style="1" bestFit="1" customWidth="1"/>
    <col min="11280" max="11280" width="33" style="1" bestFit="1" customWidth="1"/>
    <col min="11281" max="11281" width="25.6328125" style="1" customWidth="1"/>
    <col min="11282" max="11283" width="16.6328125" style="1" customWidth="1"/>
    <col min="11284" max="11284" width="26.6328125" style="1" customWidth="1"/>
    <col min="11285" max="11524" width="9.08984375" style="1"/>
    <col min="11525" max="11525" width="71" style="1" customWidth="1"/>
    <col min="11526" max="11526" width="22.6328125" style="1" bestFit="1" customWidth="1"/>
    <col min="11527" max="11527" width="33" style="1" bestFit="1" customWidth="1"/>
    <col min="11528" max="11528" width="26.54296875" style="1" bestFit="1" customWidth="1"/>
    <col min="11529" max="11529" width="22.6328125" style="1" bestFit="1" customWidth="1"/>
    <col min="11530" max="11530" width="33" style="1" bestFit="1" customWidth="1"/>
    <col min="11531" max="11531" width="26.54296875" style="1" customWidth="1"/>
    <col min="11532" max="11532" width="22.6328125" style="1" bestFit="1" customWidth="1"/>
    <col min="11533" max="11534" width="33" style="1" bestFit="1" customWidth="1"/>
    <col min="11535" max="11535" width="22.6328125" style="1" bestFit="1" customWidth="1"/>
    <col min="11536" max="11536" width="33" style="1" bestFit="1" customWidth="1"/>
    <col min="11537" max="11537" width="25.6328125" style="1" customWidth="1"/>
    <col min="11538" max="11539" width="16.6328125" style="1" customWidth="1"/>
    <col min="11540" max="11540" width="26.6328125" style="1" customWidth="1"/>
    <col min="11541" max="11780" width="9.08984375" style="1"/>
    <col min="11781" max="11781" width="71" style="1" customWidth="1"/>
    <col min="11782" max="11782" width="22.6328125" style="1" bestFit="1" customWidth="1"/>
    <col min="11783" max="11783" width="33" style="1" bestFit="1" customWidth="1"/>
    <col min="11784" max="11784" width="26.54296875" style="1" bestFit="1" customWidth="1"/>
    <col min="11785" max="11785" width="22.6328125" style="1" bestFit="1" customWidth="1"/>
    <col min="11786" max="11786" width="33" style="1" bestFit="1" customWidth="1"/>
    <col min="11787" max="11787" width="26.54296875" style="1" customWidth="1"/>
    <col min="11788" max="11788" width="22.6328125" style="1" bestFit="1" customWidth="1"/>
    <col min="11789" max="11790" width="33" style="1" bestFit="1" customWidth="1"/>
    <col min="11791" max="11791" width="22.6328125" style="1" bestFit="1" customWidth="1"/>
    <col min="11792" max="11792" width="33" style="1" bestFit="1" customWidth="1"/>
    <col min="11793" max="11793" width="25.6328125" style="1" customWidth="1"/>
    <col min="11794" max="11795" width="16.6328125" style="1" customWidth="1"/>
    <col min="11796" max="11796" width="26.6328125" style="1" customWidth="1"/>
    <col min="11797" max="12036" width="9.08984375" style="1"/>
    <col min="12037" max="12037" width="71" style="1" customWidth="1"/>
    <col min="12038" max="12038" width="22.6328125" style="1" bestFit="1" customWidth="1"/>
    <col min="12039" max="12039" width="33" style="1" bestFit="1" customWidth="1"/>
    <col min="12040" max="12040" width="26.54296875" style="1" bestFit="1" customWidth="1"/>
    <col min="12041" max="12041" width="22.6328125" style="1" bestFit="1" customWidth="1"/>
    <col min="12042" max="12042" width="33" style="1" bestFit="1" customWidth="1"/>
    <col min="12043" max="12043" width="26.54296875" style="1" customWidth="1"/>
    <col min="12044" max="12044" width="22.6328125" style="1" bestFit="1" customWidth="1"/>
    <col min="12045" max="12046" width="33" style="1" bestFit="1" customWidth="1"/>
    <col min="12047" max="12047" width="22.6328125" style="1" bestFit="1" customWidth="1"/>
    <col min="12048" max="12048" width="33" style="1" bestFit="1" customWidth="1"/>
    <col min="12049" max="12049" width="25.6328125" style="1" customWidth="1"/>
    <col min="12050" max="12051" width="16.6328125" style="1" customWidth="1"/>
    <col min="12052" max="12052" width="26.6328125" style="1" customWidth="1"/>
    <col min="12053" max="12292" width="9.08984375" style="1"/>
    <col min="12293" max="12293" width="71" style="1" customWidth="1"/>
    <col min="12294" max="12294" width="22.6328125" style="1" bestFit="1" customWidth="1"/>
    <col min="12295" max="12295" width="33" style="1" bestFit="1" customWidth="1"/>
    <col min="12296" max="12296" width="26.54296875" style="1" bestFit="1" customWidth="1"/>
    <col min="12297" max="12297" width="22.6328125" style="1" bestFit="1" customWidth="1"/>
    <col min="12298" max="12298" width="33" style="1" bestFit="1" customWidth="1"/>
    <col min="12299" max="12299" width="26.54296875" style="1" customWidth="1"/>
    <col min="12300" max="12300" width="22.6328125" style="1" bestFit="1" customWidth="1"/>
    <col min="12301" max="12302" width="33" style="1" bestFit="1" customWidth="1"/>
    <col min="12303" max="12303" width="22.6328125" style="1" bestFit="1" customWidth="1"/>
    <col min="12304" max="12304" width="33" style="1" bestFit="1" customWidth="1"/>
    <col min="12305" max="12305" width="25.6328125" style="1" customWidth="1"/>
    <col min="12306" max="12307" width="16.6328125" style="1" customWidth="1"/>
    <col min="12308" max="12308" width="26.6328125" style="1" customWidth="1"/>
    <col min="12309" max="12548" width="9.08984375" style="1"/>
    <col min="12549" max="12549" width="71" style="1" customWidth="1"/>
    <col min="12550" max="12550" width="22.6328125" style="1" bestFit="1" customWidth="1"/>
    <col min="12551" max="12551" width="33" style="1" bestFit="1" customWidth="1"/>
    <col min="12552" max="12552" width="26.54296875" style="1" bestFit="1" customWidth="1"/>
    <col min="12553" max="12553" width="22.6328125" style="1" bestFit="1" customWidth="1"/>
    <col min="12554" max="12554" width="33" style="1" bestFit="1" customWidth="1"/>
    <col min="12555" max="12555" width="26.54296875" style="1" customWidth="1"/>
    <col min="12556" max="12556" width="22.6328125" style="1" bestFit="1" customWidth="1"/>
    <col min="12557" max="12558" width="33" style="1" bestFit="1" customWidth="1"/>
    <col min="12559" max="12559" width="22.6328125" style="1" bestFit="1" customWidth="1"/>
    <col min="12560" max="12560" width="33" style="1" bestFit="1" customWidth="1"/>
    <col min="12561" max="12561" width="25.6328125" style="1" customWidth="1"/>
    <col min="12562" max="12563" width="16.6328125" style="1" customWidth="1"/>
    <col min="12564" max="12564" width="26.6328125" style="1" customWidth="1"/>
    <col min="12565" max="12804" width="9.08984375" style="1"/>
    <col min="12805" max="12805" width="71" style="1" customWidth="1"/>
    <col min="12806" max="12806" width="22.6328125" style="1" bestFit="1" customWidth="1"/>
    <col min="12807" max="12807" width="33" style="1" bestFit="1" customWidth="1"/>
    <col min="12808" max="12808" width="26.54296875" style="1" bestFit="1" customWidth="1"/>
    <col min="12809" max="12809" width="22.6328125" style="1" bestFit="1" customWidth="1"/>
    <col min="12810" max="12810" width="33" style="1" bestFit="1" customWidth="1"/>
    <col min="12811" max="12811" width="26.54296875" style="1" customWidth="1"/>
    <col min="12812" max="12812" width="22.6328125" style="1" bestFit="1" customWidth="1"/>
    <col min="12813" max="12814" width="33" style="1" bestFit="1" customWidth="1"/>
    <col min="12815" max="12815" width="22.6328125" style="1" bestFit="1" customWidth="1"/>
    <col min="12816" max="12816" width="33" style="1" bestFit="1" customWidth="1"/>
    <col min="12817" max="12817" width="25.6328125" style="1" customWidth="1"/>
    <col min="12818" max="12819" width="16.6328125" style="1" customWidth="1"/>
    <col min="12820" max="12820" width="26.6328125" style="1" customWidth="1"/>
    <col min="12821" max="13060" width="9.08984375" style="1"/>
    <col min="13061" max="13061" width="71" style="1" customWidth="1"/>
    <col min="13062" max="13062" width="22.6328125" style="1" bestFit="1" customWidth="1"/>
    <col min="13063" max="13063" width="33" style="1" bestFit="1" customWidth="1"/>
    <col min="13064" max="13064" width="26.54296875" style="1" bestFit="1" customWidth="1"/>
    <col min="13065" max="13065" width="22.6328125" style="1" bestFit="1" customWidth="1"/>
    <col min="13066" max="13066" width="33" style="1" bestFit="1" customWidth="1"/>
    <col min="13067" max="13067" width="26.54296875" style="1" customWidth="1"/>
    <col min="13068" max="13068" width="22.6328125" style="1" bestFit="1" customWidth="1"/>
    <col min="13069" max="13070" width="33" style="1" bestFit="1" customWidth="1"/>
    <col min="13071" max="13071" width="22.6328125" style="1" bestFit="1" customWidth="1"/>
    <col min="13072" max="13072" width="33" style="1" bestFit="1" customWidth="1"/>
    <col min="13073" max="13073" width="25.6328125" style="1" customWidth="1"/>
    <col min="13074" max="13075" width="16.6328125" style="1" customWidth="1"/>
    <col min="13076" max="13076" width="26.6328125" style="1" customWidth="1"/>
    <col min="13077" max="13316" width="9.08984375" style="1"/>
    <col min="13317" max="13317" width="71" style="1" customWidth="1"/>
    <col min="13318" max="13318" width="22.6328125" style="1" bestFit="1" customWidth="1"/>
    <col min="13319" max="13319" width="33" style="1" bestFit="1" customWidth="1"/>
    <col min="13320" max="13320" width="26.54296875" style="1" bestFit="1" customWidth="1"/>
    <col min="13321" max="13321" width="22.6328125" style="1" bestFit="1" customWidth="1"/>
    <col min="13322" max="13322" width="33" style="1" bestFit="1" customWidth="1"/>
    <col min="13323" max="13323" width="26.54296875" style="1" customWidth="1"/>
    <col min="13324" max="13324" width="22.6328125" style="1" bestFit="1" customWidth="1"/>
    <col min="13325" max="13326" width="33" style="1" bestFit="1" customWidth="1"/>
    <col min="13327" max="13327" width="22.6328125" style="1" bestFit="1" customWidth="1"/>
    <col min="13328" max="13328" width="33" style="1" bestFit="1" customWidth="1"/>
    <col min="13329" max="13329" width="25.6328125" style="1" customWidth="1"/>
    <col min="13330" max="13331" width="16.6328125" style="1" customWidth="1"/>
    <col min="13332" max="13332" width="26.6328125" style="1" customWidth="1"/>
    <col min="13333" max="13572" width="9.08984375" style="1"/>
    <col min="13573" max="13573" width="71" style="1" customWidth="1"/>
    <col min="13574" max="13574" width="22.6328125" style="1" bestFit="1" customWidth="1"/>
    <col min="13575" max="13575" width="33" style="1" bestFit="1" customWidth="1"/>
    <col min="13576" max="13576" width="26.54296875" style="1" bestFit="1" customWidth="1"/>
    <col min="13577" max="13577" width="22.6328125" style="1" bestFit="1" customWidth="1"/>
    <col min="13578" max="13578" width="33" style="1" bestFit="1" customWidth="1"/>
    <col min="13579" max="13579" width="26.54296875" style="1" customWidth="1"/>
    <col min="13580" max="13580" width="22.6328125" style="1" bestFit="1" customWidth="1"/>
    <col min="13581" max="13582" width="33" style="1" bestFit="1" customWidth="1"/>
    <col min="13583" max="13583" width="22.6328125" style="1" bestFit="1" customWidth="1"/>
    <col min="13584" max="13584" width="33" style="1" bestFit="1" customWidth="1"/>
    <col min="13585" max="13585" width="25.6328125" style="1" customWidth="1"/>
    <col min="13586" max="13587" width="16.6328125" style="1" customWidth="1"/>
    <col min="13588" max="13588" width="26.6328125" style="1" customWidth="1"/>
    <col min="13589" max="13828" width="9.08984375" style="1"/>
    <col min="13829" max="13829" width="71" style="1" customWidth="1"/>
    <col min="13830" max="13830" width="22.6328125" style="1" bestFit="1" customWidth="1"/>
    <col min="13831" max="13831" width="33" style="1" bestFit="1" customWidth="1"/>
    <col min="13832" max="13832" width="26.54296875" style="1" bestFit="1" customWidth="1"/>
    <col min="13833" max="13833" width="22.6328125" style="1" bestFit="1" customWidth="1"/>
    <col min="13834" max="13834" width="33" style="1" bestFit="1" customWidth="1"/>
    <col min="13835" max="13835" width="26.54296875" style="1" customWidth="1"/>
    <col min="13836" max="13836" width="22.6328125" style="1" bestFit="1" customWidth="1"/>
    <col min="13837" max="13838" width="33" style="1" bestFit="1" customWidth="1"/>
    <col min="13839" max="13839" width="22.6328125" style="1" bestFit="1" customWidth="1"/>
    <col min="13840" max="13840" width="33" style="1" bestFit="1" customWidth="1"/>
    <col min="13841" max="13841" width="25.6328125" style="1" customWidth="1"/>
    <col min="13842" max="13843" width="16.6328125" style="1" customWidth="1"/>
    <col min="13844" max="13844" width="26.6328125" style="1" customWidth="1"/>
    <col min="13845" max="14084" width="9.08984375" style="1"/>
    <col min="14085" max="14085" width="71" style="1" customWidth="1"/>
    <col min="14086" max="14086" width="22.6328125" style="1" bestFit="1" customWidth="1"/>
    <col min="14087" max="14087" width="33" style="1" bestFit="1" customWidth="1"/>
    <col min="14088" max="14088" width="26.54296875" style="1" bestFit="1" customWidth="1"/>
    <col min="14089" max="14089" width="22.6328125" style="1" bestFit="1" customWidth="1"/>
    <col min="14090" max="14090" width="33" style="1" bestFit="1" customWidth="1"/>
    <col min="14091" max="14091" width="26.54296875" style="1" customWidth="1"/>
    <col min="14092" max="14092" width="22.6328125" style="1" bestFit="1" customWidth="1"/>
    <col min="14093" max="14094" width="33" style="1" bestFit="1" customWidth="1"/>
    <col min="14095" max="14095" width="22.6328125" style="1" bestFit="1" customWidth="1"/>
    <col min="14096" max="14096" width="33" style="1" bestFit="1" customWidth="1"/>
    <col min="14097" max="14097" width="25.6328125" style="1" customWidth="1"/>
    <col min="14098" max="14099" width="16.6328125" style="1" customWidth="1"/>
    <col min="14100" max="14100" width="26.6328125" style="1" customWidth="1"/>
    <col min="14101" max="14340" width="9.08984375" style="1"/>
    <col min="14341" max="14341" width="71" style="1" customWidth="1"/>
    <col min="14342" max="14342" width="22.6328125" style="1" bestFit="1" customWidth="1"/>
    <col min="14343" max="14343" width="33" style="1" bestFit="1" customWidth="1"/>
    <col min="14344" max="14344" width="26.54296875" style="1" bestFit="1" customWidth="1"/>
    <col min="14345" max="14345" width="22.6328125" style="1" bestFit="1" customWidth="1"/>
    <col min="14346" max="14346" width="33" style="1" bestFit="1" customWidth="1"/>
    <col min="14347" max="14347" width="26.54296875" style="1" customWidth="1"/>
    <col min="14348" max="14348" width="22.6328125" style="1" bestFit="1" customWidth="1"/>
    <col min="14349" max="14350" width="33" style="1" bestFit="1" customWidth="1"/>
    <col min="14351" max="14351" width="22.6328125" style="1" bestFit="1" customWidth="1"/>
    <col min="14352" max="14352" width="33" style="1" bestFit="1" customWidth="1"/>
    <col min="14353" max="14353" width="25.6328125" style="1" customWidth="1"/>
    <col min="14354" max="14355" width="16.6328125" style="1" customWidth="1"/>
    <col min="14356" max="14356" width="26.6328125" style="1" customWidth="1"/>
    <col min="14357" max="14596" width="9.08984375" style="1"/>
    <col min="14597" max="14597" width="71" style="1" customWidth="1"/>
    <col min="14598" max="14598" width="22.6328125" style="1" bestFit="1" customWidth="1"/>
    <col min="14599" max="14599" width="33" style="1" bestFit="1" customWidth="1"/>
    <col min="14600" max="14600" width="26.54296875" style="1" bestFit="1" customWidth="1"/>
    <col min="14601" max="14601" width="22.6328125" style="1" bestFit="1" customWidth="1"/>
    <col min="14602" max="14602" width="33" style="1" bestFit="1" customWidth="1"/>
    <col min="14603" max="14603" width="26.54296875" style="1" customWidth="1"/>
    <col min="14604" max="14604" width="22.6328125" style="1" bestFit="1" customWidth="1"/>
    <col min="14605" max="14606" width="33" style="1" bestFit="1" customWidth="1"/>
    <col min="14607" max="14607" width="22.6328125" style="1" bestFit="1" customWidth="1"/>
    <col min="14608" max="14608" width="33" style="1" bestFit="1" customWidth="1"/>
    <col min="14609" max="14609" width="25.6328125" style="1" customWidth="1"/>
    <col min="14610" max="14611" width="16.6328125" style="1" customWidth="1"/>
    <col min="14612" max="14612" width="26.6328125" style="1" customWidth="1"/>
    <col min="14613" max="14852" width="9.08984375" style="1"/>
    <col min="14853" max="14853" width="71" style="1" customWidth="1"/>
    <col min="14854" max="14854" width="22.6328125" style="1" bestFit="1" customWidth="1"/>
    <col min="14855" max="14855" width="33" style="1" bestFit="1" customWidth="1"/>
    <col min="14856" max="14856" width="26.54296875" style="1" bestFit="1" customWidth="1"/>
    <col min="14857" max="14857" width="22.6328125" style="1" bestFit="1" customWidth="1"/>
    <col min="14858" max="14858" width="33" style="1" bestFit="1" customWidth="1"/>
    <col min="14859" max="14859" width="26.54296875" style="1" customWidth="1"/>
    <col min="14860" max="14860" width="22.6328125" style="1" bestFit="1" customWidth="1"/>
    <col min="14861" max="14862" width="33" style="1" bestFit="1" customWidth="1"/>
    <col min="14863" max="14863" width="22.6328125" style="1" bestFit="1" customWidth="1"/>
    <col min="14864" max="14864" width="33" style="1" bestFit="1" customWidth="1"/>
    <col min="14865" max="14865" width="25.6328125" style="1" customWidth="1"/>
    <col min="14866" max="14867" width="16.6328125" style="1" customWidth="1"/>
    <col min="14868" max="14868" width="26.6328125" style="1" customWidth="1"/>
    <col min="14869" max="15108" width="9.08984375" style="1"/>
    <col min="15109" max="15109" width="71" style="1" customWidth="1"/>
    <col min="15110" max="15110" width="22.6328125" style="1" bestFit="1" customWidth="1"/>
    <col min="15111" max="15111" width="33" style="1" bestFit="1" customWidth="1"/>
    <col min="15112" max="15112" width="26.54296875" style="1" bestFit="1" customWidth="1"/>
    <col min="15113" max="15113" width="22.6328125" style="1" bestFit="1" customWidth="1"/>
    <col min="15114" max="15114" width="33" style="1" bestFit="1" customWidth="1"/>
    <col min="15115" max="15115" width="26.54296875" style="1" customWidth="1"/>
    <col min="15116" max="15116" width="22.6328125" style="1" bestFit="1" customWidth="1"/>
    <col min="15117" max="15118" width="33" style="1" bestFit="1" customWidth="1"/>
    <col min="15119" max="15119" width="22.6328125" style="1" bestFit="1" customWidth="1"/>
    <col min="15120" max="15120" width="33" style="1" bestFit="1" customWidth="1"/>
    <col min="15121" max="15121" width="25.6328125" style="1" customWidth="1"/>
    <col min="15122" max="15123" width="16.6328125" style="1" customWidth="1"/>
    <col min="15124" max="15124" width="26.6328125" style="1" customWidth="1"/>
    <col min="15125" max="15364" width="9.08984375" style="1"/>
    <col min="15365" max="15365" width="71" style="1" customWidth="1"/>
    <col min="15366" max="15366" width="22.6328125" style="1" bestFit="1" customWidth="1"/>
    <col min="15367" max="15367" width="33" style="1" bestFit="1" customWidth="1"/>
    <col min="15368" max="15368" width="26.54296875" style="1" bestFit="1" customWidth="1"/>
    <col min="15369" max="15369" width="22.6328125" style="1" bestFit="1" customWidth="1"/>
    <col min="15370" max="15370" width="33" style="1" bestFit="1" customWidth="1"/>
    <col min="15371" max="15371" width="26.54296875" style="1" customWidth="1"/>
    <col min="15372" max="15372" width="22.6328125" style="1" bestFit="1" customWidth="1"/>
    <col min="15373" max="15374" width="33" style="1" bestFit="1" customWidth="1"/>
    <col min="15375" max="15375" width="22.6328125" style="1" bestFit="1" customWidth="1"/>
    <col min="15376" max="15376" width="33" style="1" bestFit="1" customWidth="1"/>
    <col min="15377" max="15377" width="25.6328125" style="1" customWidth="1"/>
    <col min="15378" max="15379" width="16.6328125" style="1" customWidth="1"/>
    <col min="15380" max="15380" width="26.6328125" style="1" customWidth="1"/>
    <col min="15381" max="15620" width="9.08984375" style="1"/>
    <col min="15621" max="15621" width="71" style="1" customWidth="1"/>
    <col min="15622" max="15622" width="22.6328125" style="1" bestFit="1" customWidth="1"/>
    <col min="15623" max="15623" width="33" style="1" bestFit="1" customWidth="1"/>
    <col min="15624" max="15624" width="26.54296875" style="1" bestFit="1" customWidth="1"/>
    <col min="15625" max="15625" width="22.6328125" style="1" bestFit="1" customWidth="1"/>
    <col min="15626" max="15626" width="33" style="1" bestFit="1" customWidth="1"/>
    <col min="15627" max="15627" width="26.54296875" style="1" customWidth="1"/>
    <col min="15628" max="15628" width="22.6328125" style="1" bestFit="1" customWidth="1"/>
    <col min="15629" max="15630" width="33" style="1" bestFit="1" customWidth="1"/>
    <col min="15631" max="15631" width="22.6328125" style="1" bestFit="1" customWidth="1"/>
    <col min="15632" max="15632" width="33" style="1" bestFit="1" customWidth="1"/>
    <col min="15633" max="15633" width="25.6328125" style="1" customWidth="1"/>
    <col min="15634" max="15635" width="16.6328125" style="1" customWidth="1"/>
    <col min="15636" max="15636" width="26.6328125" style="1" customWidth="1"/>
    <col min="15637" max="15876" width="9.08984375" style="1"/>
    <col min="15877" max="15877" width="71" style="1" customWidth="1"/>
    <col min="15878" max="15878" width="22.6328125" style="1" bestFit="1" customWidth="1"/>
    <col min="15879" max="15879" width="33" style="1" bestFit="1" customWidth="1"/>
    <col min="15880" max="15880" width="26.54296875" style="1" bestFit="1" customWidth="1"/>
    <col min="15881" max="15881" width="22.6328125" style="1" bestFit="1" customWidth="1"/>
    <col min="15882" max="15882" width="33" style="1" bestFit="1" customWidth="1"/>
    <col min="15883" max="15883" width="26.54296875" style="1" customWidth="1"/>
    <col min="15884" max="15884" width="22.6328125" style="1" bestFit="1" customWidth="1"/>
    <col min="15885" max="15886" width="33" style="1" bestFit="1" customWidth="1"/>
    <col min="15887" max="15887" width="22.6328125" style="1" bestFit="1" customWidth="1"/>
    <col min="15888" max="15888" width="33" style="1" bestFit="1" customWidth="1"/>
    <col min="15889" max="15889" width="25.6328125" style="1" customWidth="1"/>
    <col min="15890" max="15891" width="16.6328125" style="1" customWidth="1"/>
    <col min="15892" max="15892" width="26.6328125" style="1" customWidth="1"/>
    <col min="15893" max="16132" width="9.08984375" style="1"/>
    <col min="16133" max="16133" width="71" style="1" customWidth="1"/>
    <col min="16134" max="16134" width="22.6328125" style="1" bestFit="1" customWidth="1"/>
    <col min="16135" max="16135" width="33" style="1" bestFit="1" customWidth="1"/>
    <col min="16136" max="16136" width="26.54296875" style="1" bestFit="1" customWidth="1"/>
    <col min="16137" max="16137" width="22.6328125" style="1" bestFit="1" customWidth="1"/>
    <col min="16138" max="16138" width="33" style="1" bestFit="1" customWidth="1"/>
    <col min="16139" max="16139" width="26.54296875" style="1" customWidth="1"/>
    <col min="16140" max="16140" width="22.6328125" style="1" bestFit="1" customWidth="1"/>
    <col min="16141" max="16142" width="33" style="1" bestFit="1" customWidth="1"/>
    <col min="16143" max="16143" width="22.6328125" style="1" bestFit="1" customWidth="1"/>
    <col min="16144" max="16144" width="33" style="1" bestFit="1" customWidth="1"/>
    <col min="16145" max="16145" width="25.6328125" style="1" customWidth="1"/>
    <col min="16146" max="16147" width="16.6328125" style="1" customWidth="1"/>
    <col min="16148" max="16148" width="26.6328125" style="1" customWidth="1"/>
    <col min="16149" max="16384" width="9.08984375" style="1"/>
  </cols>
  <sheetData>
    <row r="2" spans="2:18" x14ac:dyDescent="0.3">
      <c r="B2" s="22"/>
      <c r="C2" s="22"/>
      <c r="D2" s="22"/>
      <c r="E2" s="22"/>
      <c r="F2" s="22"/>
      <c r="G2" s="652" t="str">
        <f>Index!B2</f>
        <v xml:space="preserve">      Maharashtra State Power Generation Company Ltd.</v>
      </c>
      <c r="H2" s="22"/>
      <c r="I2" s="22"/>
      <c r="J2" s="22"/>
      <c r="K2" s="22"/>
      <c r="L2" s="22"/>
      <c r="M2" s="22"/>
      <c r="N2" s="22"/>
      <c r="O2" s="22"/>
      <c r="P2" s="22"/>
      <c r="Q2" s="22"/>
      <c r="R2" s="22"/>
    </row>
    <row r="3" spans="2:18" x14ac:dyDescent="0.3">
      <c r="B3" s="321"/>
      <c r="C3" s="321"/>
      <c r="D3" s="321"/>
      <c r="E3" s="321"/>
      <c r="F3" s="321"/>
      <c r="G3" s="669" t="s">
        <v>974</v>
      </c>
      <c r="H3" s="321"/>
      <c r="I3" s="321"/>
      <c r="J3" s="321"/>
      <c r="K3" s="321"/>
      <c r="L3" s="321"/>
      <c r="M3" s="321"/>
      <c r="N3" s="321"/>
      <c r="O3" s="321"/>
      <c r="P3" s="321"/>
      <c r="Q3" s="321"/>
      <c r="R3" s="321"/>
    </row>
    <row r="4" spans="2:18" x14ac:dyDescent="0.3">
      <c r="B4" s="22"/>
      <c r="C4" s="22"/>
      <c r="D4" s="22"/>
      <c r="E4" s="22"/>
      <c r="F4" s="22"/>
      <c r="G4" s="738" t="s">
        <v>1222</v>
      </c>
      <c r="H4" s="22"/>
      <c r="I4" s="22"/>
      <c r="J4" s="22"/>
      <c r="K4" s="22"/>
      <c r="L4" s="22"/>
      <c r="M4" s="22"/>
      <c r="N4" s="22"/>
      <c r="O4" s="22"/>
      <c r="P4" s="22"/>
      <c r="Q4" s="22"/>
      <c r="R4" s="22"/>
    </row>
    <row r="6" spans="2:18" x14ac:dyDescent="0.3">
      <c r="B6" s="42" t="s">
        <v>1223</v>
      </c>
      <c r="C6" s="42"/>
      <c r="D6" s="42"/>
      <c r="E6" s="42"/>
      <c r="F6" s="42"/>
      <c r="G6" s="42"/>
      <c r="H6" s="42"/>
      <c r="I6" s="42"/>
      <c r="J6" s="42"/>
      <c r="K6" s="42"/>
      <c r="L6" s="42"/>
      <c r="M6" s="42"/>
      <c r="N6" s="42"/>
      <c r="O6" s="42"/>
      <c r="P6" s="42"/>
      <c r="Q6" s="42"/>
    </row>
    <row r="7" spans="2:18" x14ac:dyDescent="0.3">
      <c r="B7" s="42" t="s">
        <v>1224</v>
      </c>
      <c r="C7" s="42" t="s">
        <v>980</v>
      </c>
      <c r="D7" s="42"/>
      <c r="E7" s="42"/>
      <c r="F7" s="42"/>
      <c r="G7" s="42"/>
      <c r="H7" s="42"/>
      <c r="I7" s="42"/>
      <c r="J7" s="42"/>
      <c r="K7" s="42"/>
      <c r="L7" s="42"/>
      <c r="M7" s="42"/>
      <c r="N7" s="42"/>
      <c r="O7" s="42"/>
      <c r="P7" s="42"/>
      <c r="Q7" s="42"/>
    </row>
    <row r="9" spans="2:18" ht="32.4" customHeight="1" x14ac:dyDescent="0.3">
      <c r="B9" s="214"/>
      <c r="C9" s="1616" t="s">
        <v>1225</v>
      </c>
      <c r="D9" s="1617"/>
      <c r="E9" s="1618"/>
      <c r="F9" s="1616" t="s">
        <v>1226</v>
      </c>
      <c r="G9" s="1617"/>
      <c r="H9" s="1618"/>
      <c r="I9" s="1616" t="s">
        <v>1227</v>
      </c>
      <c r="J9" s="1617"/>
      <c r="K9" s="1618"/>
      <c r="L9" s="1616" t="s">
        <v>1228</v>
      </c>
      <c r="M9" s="1617"/>
      <c r="N9" s="1618"/>
      <c r="O9" s="1616" t="s">
        <v>1229</v>
      </c>
      <c r="P9" s="1617"/>
      <c r="Q9" s="1618"/>
    </row>
    <row r="10" spans="2:18" ht="56" x14ac:dyDescent="0.3">
      <c r="B10" s="751"/>
      <c r="C10" s="661" t="s">
        <v>1230</v>
      </c>
      <c r="D10" s="661" t="s">
        <v>1231</v>
      </c>
      <c r="E10" s="661" t="s">
        <v>1232</v>
      </c>
      <c r="F10" s="661" t="s">
        <v>1233</v>
      </c>
      <c r="G10" s="661" t="s">
        <v>1231</v>
      </c>
      <c r="H10" s="661" t="s">
        <v>1232</v>
      </c>
      <c r="I10" s="661" t="s">
        <v>1233</v>
      </c>
      <c r="J10" s="661" t="s">
        <v>1231</v>
      </c>
      <c r="K10" s="661" t="s">
        <v>1232</v>
      </c>
      <c r="L10" s="661" t="s">
        <v>1233</v>
      </c>
      <c r="M10" s="661" t="s">
        <v>1231</v>
      </c>
      <c r="N10" s="661" t="s">
        <v>1232</v>
      </c>
      <c r="O10" s="661" t="s">
        <v>1233</v>
      </c>
      <c r="P10" s="661" t="s">
        <v>1231</v>
      </c>
      <c r="Q10" s="661" t="s">
        <v>1232</v>
      </c>
    </row>
    <row r="11" spans="2:18" x14ac:dyDescent="0.3">
      <c r="B11" s="752" t="s">
        <v>1234</v>
      </c>
      <c r="C11" s="1608" t="s">
        <v>980</v>
      </c>
      <c r="D11" s="1609"/>
      <c r="E11" s="1609"/>
      <c r="F11" s="1609"/>
      <c r="G11" s="1609"/>
      <c r="H11" s="1609"/>
      <c r="I11" s="1609"/>
      <c r="J11" s="1609"/>
      <c r="K11" s="1609"/>
      <c r="L11" s="1609"/>
      <c r="M11" s="1609"/>
      <c r="N11" s="1609"/>
      <c r="O11" s="1609"/>
      <c r="P11" s="1609"/>
      <c r="Q11" s="1610"/>
      <c r="R11" s="753"/>
    </row>
    <row r="12" spans="2:18" x14ac:dyDescent="0.3">
      <c r="B12" s="9" t="s">
        <v>989</v>
      </c>
      <c r="C12" s="1611"/>
      <c r="D12" s="1556"/>
      <c r="E12" s="1556"/>
      <c r="F12" s="1556"/>
      <c r="G12" s="1556"/>
      <c r="H12" s="1556"/>
      <c r="I12" s="1556"/>
      <c r="J12" s="1556"/>
      <c r="K12" s="1556"/>
      <c r="L12" s="1556"/>
      <c r="M12" s="1556"/>
      <c r="N12" s="1556"/>
      <c r="O12" s="1556"/>
      <c r="P12" s="1556"/>
      <c r="Q12" s="1612"/>
      <c r="R12" s="754"/>
    </row>
    <row r="13" spans="2:18" x14ac:dyDescent="0.3">
      <c r="B13" s="9" t="s">
        <v>989</v>
      </c>
      <c r="C13" s="1611"/>
      <c r="D13" s="1556"/>
      <c r="E13" s="1556"/>
      <c r="F13" s="1556"/>
      <c r="G13" s="1556"/>
      <c r="H13" s="1556"/>
      <c r="I13" s="1556"/>
      <c r="J13" s="1556"/>
      <c r="K13" s="1556"/>
      <c r="L13" s="1556"/>
      <c r="M13" s="1556"/>
      <c r="N13" s="1556"/>
      <c r="O13" s="1556"/>
      <c r="P13" s="1556"/>
      <c r="Q13" s="1612"/>
    </row>
    <row r="14" spans="2:18" x14ac:dyDescent="0.3">
      <c r="B14" s="39" t="s">
        <v>1235</v>
      </c>
      <c r="C14" s="1611"/>
      <c r="D14" s="1556"/>
      <c r="E14" s="1556"/>
      <c r="F14" s="1556"/>
      <c r="G14" s="1556"/>
      <c r="H14" s="1556"/>
      <c r="I14" s="1556"/>
      <c r="J14" s="1556"/>
      <c r="K14" s="1556"/>
      <c r="L14" s="1556"/>
      <c r="M14" s="1556"/>
      <c r="N14" s="1556"/>
      <c r="O14" s="1556"/>
      <c r="P14" s="1556"/>
      <c r="Q14" s="1612"/>
      <c r="R14" s="486"/>
    </row>
    <row r="15" spans="2:18" x14ac:dyDescent="0.3">
      <c r="B15" s="9" t="s">
        <v>1236</v>
      </c>
      <c r="C15" s="1611"/>
      <c r="D15" s="1556"/>
      <c r="E15" s="1556"/>
      <c r="F15" s="1556"/>
      <c r="G15" s="1556"/>
      <c r="H15" s="1556"/>
      <c r="I15" s="1556"/>
      <c r="J15" s="1556"/>
      <c r="K15" s="1556"/>
      <c r="L15" s="1556"/>
      <c r="M15" s="1556"/>
      <c r="N15" s="1556"/>
      <c r="O15" s="1556"/>
      <c r="P15" s="1556"/>
      <c r="Q15" s="1612"/>
    </row>
    <row r="16" spans="2:18" x14ac:dyDescent="0.3">
      <c r="B16" s="755" t="s">
        <v>1237</v>
      </c>
      <c r="C16" s="1611"/>
      <c r="D16" s="1556"/>
      <c r="E16" s="1556"/>
      <c r="F16" s="1556"/>
      <c r="G16" s="1556"/>
      <c r="H16" s="1556"/>
      <c r="I16" s="1556"/>
      <c r="J16" s="1556"/>
      <c r="K16" s="1556"/>
      <c r="L16" s="1556"/>
      <c r="M16" s="1556"/>
      <c r="N16" s="1556"/>
      <c r="O16" s="1556"/>
      <c r="P16" s="1556"/>
      <c r="Q16" s="1612"/>
      <c r="R16" s="486"/>
    </row>
    <row r="17" spans="2:20" x14ac:dyDescent="0.3">
      <c r="B17" s="756" t="s">
        <v>1238</v>
      </c>
      <c r="C17" s="1611"/>
      <c r="D17" s="1556"/>
      <c r="E17" s="1556"/>
      <c r="F17" s="1556"/>
      <c r="G17" s="1556"/>
      <c r="H17" s="1556"/>
      <c r="I17" s="1556"/>
      <c r="J17" s="1556"/>
      <c r="K17" s="1556"/>
      <c r="L17" s="1556"/>
      <c r="M17" s="1556"/>
      <c r="N17" s="1556"/>
      <c r="O17" s="1556"/>
      <c r="P17" s="1556"/>
      <c r="Q17" s="1612"/>
      <c r="R17" s="757"/>
    </row>
    <row r="18" spans="2:20" x14ac:dyDescent="0.3">
      <c r="B18" s="755" t="s">
        <v>1239</v>
      </c>
      <c r="C18" s="1611"/>
      <c r="D18" s="1556"/>
      <c r="E18" s="1556"/>
      <c r="F18" s="1556"/>
      <c r="G18" s="1556"/>
      <c r="H18" s="1556"/>
      <c r="I18" s="1556"/>
      <c r="J18" s="1556"/>
      <c r="K18" s="1556"/>
      <c r="L18" s="1556"/>
      <c r="M18" s="1556"/>
      <c r="N18" s="1556"/>
      <c r="O18" s="1556"/>
      <c r="P18" s="1556"/>
      <c r="Q18" s="1612"/>
      <c r="R18" s="753"/>
      <c r="T18" s="753"/>
    </row>
    <row r="19" spans="2:20" x14ac:dyDescent="0.3">
      <c r="B19" s="39" t="s">
        <v>1240</v>
      </c>
      <c r="C19" s="1611"/>
      <c r="D19" s="1556"/>
      <c r="E19" s="1556"/>
      <c r="F19" s="1556"/>
      <c r="G19" s="1556"/>
      <c r="H19" s="1556"/>
      <c r="I19" s="1556"/>
      <c r="J19" s="1556"/>
      <c r="K19" s="1556"/>
      <c r="L19" s="1556"/>
      <c r="M19" s="1556"/>
      <c r="N19" s="1556"/>
      <c r="O19" s="1556"/>
      <c r="P19" s="1556"/>
      <c r="Q19" s="1612"/>
      <c r="R19" s="758"/>
      <c r="T19" s="753"/>
    </row>
    <row r="20" spans="2:20" s="42" customFormat="1" x14ac:dyDescent="0.3">
      <c r="B20" s="39" t="s">
        <v>1241</v>
      </c>
      <c r="C20" s="1611"/>
      <c r="D20" s="1556"/>
      <c r="E20" s="1556"/>
      <c r="F20" s="1556"/>
      <c r="G20" s="1556"/>
      <c r="H20" s="1556"/>
      <c r="I20" s="1556"/>
      <c r="J20" s="1556"/>
      <c r="K20" s="1556"/>
      <c r="L20" s="1556"/>
      <c r="M20" s="1556"/>
      <c r="N20" s="1556"/>
      <c r="O20" s="1556"/>
      <c r="P20" s="1556"/>
      <c r="Q20" s="1612"/>
      <c r="R20" s="759"/>
      <c r="S20" s="759"/>
    </row>
    <row r="21" spans="2:20" ht="60.75" customHeight="1" x14ac:dyDescent="0.3">
      <c r="B21" s="760" t="s">
        <v>1242</v>
      </c>
      <c r="C21" s="1613"/>
      <c r="D21" s="1614"/>
      <c r="E21" s="1614"/>
      <c r="F21" s="1614"/>
      <c r="G21" s="1614"/>
      <c r="H21" s="1614"/>
      <c r="I21" s="1614"/>
      <c r="J21" s="1614"/>
      <c r="K21" s="1614"/>
      <c r="L21" s="1614"/>
      <c r="M21" s="1614"/>
      <c r="N21" s="1614"/>
      <c r="O21" s="1614"/>
      <c r="P21" s="1614"/>
      <c r="Q21" s="1615"/>
      <c r="R21" s="486"/>
    </row>
    <row r="22" spans="2:20" x14ac:dyDescent="0.3">
      <c r="B22" s="761"/>
      <c r="C22" s="762"/>
      <c r="D22" s="132"/>
      <c r="E22" s="763"/>
      <c r="F22" s="764"/>
      <c r="G22" s="753"/>
      <c r="H22" s="765"/>
      <c r="I22" s="766"/>
      <c r="J22" s="486"/>
      <c r="K22" s="767"/>
      <c r="L22" s="767"/>
      <c r="M22" s="767"/>
      <c r="N22" s="767"/>
      <c r="O22" s="764"/>
      <c r="P22" s="753"/>
      <c r="Q22" s="767"/>
    </row>
    <row r="23" spans="2:20" x14ac:dyDescent="0.3">
      <c r="B23" s="1" t="s">
        <v>1243</v>
      </c>
      <c r="G23" s="753"/>
      <c r="H23" s="768"/>
      <c r="I23" s="768"/>
      <c r="J23" s="486"/>
      <c r="K23" s="768"/>
      <c r="L23" s="768"/>
      <c r="M23" s="768"/>
      <c r="N23" s="768"/>
      <c r="P23" s="753"/>
      <c r="Q23" s="768"/>
      <c r="R23" s="486"/>
    </row>
    <row r="24" spans="2:20" x14ac:dyDescent="0.3">
      <c r="H24" s="769"/>
      <c r="K24" s="769"/>
      <c r="L24" s="769"/>
      <c r="M24" s="769"/>
      <c r="N24" s="769"/>
      <c r="Q24" s="769"/>
    </row>
    <row r="25" spans="2:20" x14ac:dyDescent="0.3">
      <c r="C25" s="753"/>
      <c r="D25" s="753"/>
      <c r="E25" s="753"/>
      <c r="F25" s="753"/>
      <c r="G25" s="753"/>
      <c r="H25" s="753"/>
      <c r="I25" s="753"/>
      <c r="J25" s="753"/>
      <c r="K25" s="753"/>
      <c r="L25" s="753"/>
      <c r="M25" s="753"/>
      <c r="N25" s="753"/>
      <c r="O25" s="753"/>
      <c r="P25" s="753"/>
      <c r="Q25" s="753"/>
    </row>
    <row r="26" spans="2:20" x14ac:dyDescent="0.3">
      <c r="H26" s="753"/>
      <c r="K26" s="753"/>
      <c r="L26" s="753"/>
      <c r="M26" s="753"/>
      <c r="N26" s="753"/>
      <c r="Q26" s="753"/>
      <c r="S26" s="753"/>
    </row>
    <row r="27" spans="2:20" x14ac:dyDescent="0.3">
      <c r="C27" s="753"/>
      <c r="D27" s="753"/>
      <c r="F27" s="753"/>
      <c r="G27" s="753"/>
      <c r="H27" s="753"/>
      <c r="I27" s="753"/>
      <c r="J27" s="753"/>
      <c r="K27" s="753"/>
      <c r="L27" s="753"/>
      <c r="M27" s="753"/>
      <c r="N27" s="753"/>
      <c r="O27" s="753"/>
      <c r="P27" s="753"/>
      <c r="Q27" s="753"/>
    </row>
    <row r="29" spans="2:20" ht="29.4" customHeight="1" x14ac:dyDescent="0.3">
      <c r="C29" s="450"/>
      <c r="E29" s="753"/>
    </row>
  </sheetData>
  <mergeCells count="6">
    <mergeCell ref="C11:Q21"/>
    <mergeCell ref="C9:E9"/>
    <mergeCell ref="F9:H9"/>
    <mergeCell ref="I9:K9"/>
    <mergeCell ref="L9:N9"/>
    <mergeCell ref="O9:Q9"/>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C37"/>
  <sheetViews>
    <sheetView topLeftCell="D1" workbookViewId="0">
      <selection activeCell="L2" sqref="L2"/>
    </sheetView>
  </sheetViews>
  <sheetFormatPr defaultColWidth="9.08984375" defaultRowHeight="14" x14ac:dyDescent="0.3"/>
  <cols>
    <col min="1" max="1" width="9.08984375" style="1"/>
    <col min="2" max="2" width="51" style="1" customWidth="1"/>
    <col min="3" max="3" width="124" style="1" customWidth="1"/>
    <col min="4" max="257" width="9.08984375" style="1"/>
    <col min="258" max="258" width="50.36328125" style="1" customWidth="1"/>
    <col min="259" max="259" width="90.54296875" style="1" customWidth="1"/>
    <col min="260" max="513" width="9.08984375" style="1"/>
    <col min="514" max="514" width="50.36328125" style="1" customWidth="1"/>
    <col min="515" max="515" width="90.54296875" style="1" customWidth="1"/>
    <col min="516" max="769" width="9.08984375" style="1"/>
    <col min="770" max="770" width="50.36328125" style="1" customWidth="1"/>
    <col min="771" max="771" width="90.54296875" style="1" customWidth="1"/>
    <col min="772" max="1025" width="9.08984375" style="1"/>
    <col min="1026" max="1026" width="50.36328125" style="1" customWidth="1"/>
    <col min="1027" max="1027" width="90.54296875" style="1" customWidth="1"/>
    <col min="1028" max="1281" width="9.08984375" style="1"/>
    <col min="1282" max="1282" width="50.36328125" style="1" customWidth="1"/>
    <col min="1283" max="1283" width="90.54296875" style="1" customWidth="1"/>
    <col min="1284" max="1537" width="9.08984375" style="1"/>
    <col min="1538" max="1538" width="50.36328125" style="1" customWidth="1"/>
    <col min="1539" max="1539" width="90.54296875" style="1" customWidth="1"/>
    <col min="1540" max="1793" width="9.08984375" style="1"/>
    <col min="1794" max="1794" width="50.36328125" style="1" customWidth="1"/>
    <col min="1795" max="1795" width="90.54296875" style="1" customWidth="1"/>
    <col min="1796" max="2049" width="9.08984375" style="1"/>
    <col min="2050" max="2050" width="50.36328125" style="1" customWidth="1"/>
    <col min="2051" max="2051" width="90.54296875" style="1" customWidth="1"/>
    <col min="2052" max="2305" width="9.08984375" style="1"/>
    <col min="2306" max="2306" width="50.36328125" style="1" customWidth="1"/>
    <col min="2307" max="2307" width="90.54296875" style="1" customWidth="1"/>
    <col min="2308" max="2561" width="9.08984375" style="1"/>
    <col min="2562" max="2562" width="50.36328125" style="1" customWidth="1"/>
    <col min="2563" max="2563" width="90.54296875" style="1" customWidth="1"/>
    <col min="2564" max="2817" width="9.08984375" style="1"/>
    <col min="2818" max="2818" width="50.36328125" style="1" customWidth="1"/>
    <col min="2819" max="2819" width="90.54296875" style="1" customWidth="1"/>
    <col min="2820" max="3073" width="9.08984375" style="1"/>
    <col min="3074" max="3074" width="50.36328125" style="1" customWidth="1"/>
    <col min="3075" max="3075" width="90.54296875" style="1" customWidth="1"/>
    <col min="3076" max="3329" width="9.08984375" style="1"/>
    <col min="3330" max="3330" width="50.36328125" style="1" customWidth="1"/>
    <col min="3331" max="3331" width="90.54296875" style="1" customWidth="1"/>
    <col min="3332" max="3585" width="9.08984375" style="1"/>
    <col min="3586" max="3586" width="50.36328125" style="1" customWidth="1"/>
    <col min="3587" max="3587" width="90.54296875" style="1" customWidth="1"/>
    <col min="3588" max="3841" width="9.08984375" style="1"/>
    <col min="3842" max="3842" width="50.36328125" style="1" customWidth="1"/>
    <col min="3843" max="3843" width="90.54296875" style="1" customWidth="1"/>
    <col min="3844" max="4097" width="9.08984375" style="1"/>
    <col min="4098" max="4098" width="50.36328125" style="1" customWidth="1"/>
    <col min="4099" max="4099" width="90.54296875" style="1" customWidth="1"/>
    <col min="4100" max="4353" width="9.08984375" style="1"/>
    <col min="4354" max="4354" width="50.36328125" style="1" customWidth="1"/>
    <col min="4355" max="4355" width="90.54296875" style="1" customWidth="1"/>
    <col min="4356" max="4609" width="9.08984375" style="1"/>
    <col min="4610" max="4610" width="50.36328125" style="1" customWidth="1"/>
    <col min="4611" max="4611" width="90.54296875" style="1" customWidth="1"/>
    <col min="4612" max="4865" width="9.08984375" style="1"/>
    <col min="4866" max="4866" width="50.36328125" style="1" customWidth="1"/>
    <col min="4867" max="4867" width="90.54296875" style="1" customWidth="1"/>
    <col min="4868" max="5121" width="9.08984375" style="1"/>
    <col min="5122" max="5122" width="50.36328125" style="1" customWidth="1"/>
    <col min="5123" max="5123" width="90.54296875" style="1" customWidth="1"/>
    <col min="5124" max="5377" width="9.08984375" style="1"/>
    <col min="5378" max="5378" width="50.36328125" style="1" customWidth="1"/>
    <col min="5379" max="5379" width="90.54296875" style="1" customWidth="1"/>
    <col min="5380" max="5633" width="9.08984375" style="1"/>
    <col min="5634" max="5634" width="50.36328125" style="1" customWidth="1"/>
    <col min="5635" max="5635" width="90.54296875" style="1" customWidth="1"/>
    <col min="5636" max="5889" width="9.08984375" style="1"/>
    <col min="5890" max="5890" width="50.36328125" style="1" customWidth="1"/>
    <col min="5891" max="5891" width="90.54296875" style="1" customWidth="1"/>
    <col min="5892" max="6145" width="9.08984375" style="1"/>
    <col min="6146" max="6146" width="50.36328125" style="1" customWidth="1"/>
    <col min="6147" max="6147" width="90.54296875" style="1" customWidth="1"/>
    <col min="6148" max="6401" width="9.08984375" style="1"/>
    <col min="6402" max="6402" width="50.36328125" style="1" customWidth="1"/>
    <col min="6403" max="6403" width="90.54296875" style="1" customWidth="1"/>
    <col min="6404" max="6657" width="9.08984375" style="1"/>
    <col min="6658" max="6658" width="50.36328125" style="1" customWidth="1"/>
    <col min="6659" max="6659" width="90.54296875" style="1" customWidth="1"/>
    <col min="6660" max="6913" width="9.08984375" style="1"/>
    <col min="6914" max="6914" width="50.36328125" style="1" customWidth="1"/>
    <col min="6915" max="6915" width="90.54296875" style="1" customWidth="1"/>
    <col min="6916" max="7169" width="9.08984375" style="1"/>
    <col min="7170" max="7170" width="50.36328125" style="1" customWidth="1"/>
    <col min="7171" max="7171" width="90.54296875" style="1" customWidth="1"/>
    <col min="7172" max="7425" width="9.08984375" style="1"/>
    <col min="7426" max="7426" width="50.36328125" style="1" customWidth="1"/>
    <col min="7427" max="7427" width="90.54296875" style="1" customWidth="1"/>
    <col min="7428" max="7681" width="9.08984375" style="1"/>
    <col min="7682" max="7682" width="50.36328125" style="1" customWidth="1"/>
    <col min="7683" max="7683" width="90.54296875" style="1" customWidth="1"/>
    <col min="7684" max="7937" width="9.08984375" style="1"/>
    <col min="7938" max="7938" width="50.36328125" style="1" customWidth="1"/>
    <col min="7939" max="7939" width="90.54296875" style="1" customWidth="1"/>
    <col min="7940" max="8193" width="9.08984375" style="1"/>
    <col min="8194" max="8194" width="50.36328125" style="1" customWidth="1"/>
    <col min="8195" max="8195" width="90.54296875" style="1" customWidth="1"/>
    <col min="8196" max="8449" width="9.08984375" style="1"/>
    <col min="8450" max="8450" width="50.36328125" style="1" customWidth="1"/>
    <col min="8451" max="8451" width="90.54296875" style="1" customWidth="1"/>
    <col min="8452" max="8705" width="9.08984375" style="1"/>
    <col min="8706" max="8706" width="50.36328125" style="1" customWidth="1"/>
    <col min="8707" max="8707" width="90.54296875" style="1" customWidth="1"/>
    <col min="8708" max="8961" width="9.08984375" style="1"/>
    <col min="8962" max="8962" width="50.36328125" style="1" customWidth="1"/>
    <col min="8963" max="8963" width="90.54296875" style="1" customWidth="1"/>
    <col min="8964" max="9217" width="9.08984375" style="1"/>
    <col min="9218" max="9218" width="50.36328125" style="1" customWidth="1"/>
    <col min="9219" max="9219" width="90.54296875" style="1" customWidth="1"/>
    <col min="9220" max="9473" width="9.08984375" style="1"/>
    <col min="9474" max="9474" width="50.36328125" style="1" customWidth="1"/>
    <col min="9475" max="9475" width="90.54296875" style="1" customWidth="1"/>
    <col min="9476" max="9729" width="9.08984375" style="1"/>
    <col min="9730" max="9730" width="50.36328125" style="1" customWidth="1"/>
    <col min="9731" max="9731" width="90.54296875" style="1" customWidth="1"/>
    <col min="9732" max="9985" width="9.08984375" style="1"/>
    <col min="9986" max="9986" width="50.36328125" style="1" customWidth="1"/>
    <col min="9987" max="9987" width="90.54296875" style="1" customWidth="1"/>
    <col min="9988" max="10241" width="9.08984375" style="1"/>
    <col min="10242" max="10242" width="50.36328125" style="1" customWidth="1"/>
    <col min="10243" max="10243" width="90.54296875" style="1" customWidth="1"/>
    <col min="10244" max="10497" width="9.08984375" style="1"/>
    <col min="10498" max="10498" width="50.36328125" style="1" customWidth="1"/>
    <col min="10499" max="10499" width="90.54296875" style="1" customWidth="1"/>
    <col min="10500" max="10753" width="9.08984375" style="1"/>
    <col min="10754" max="10754" width="50.36328125" style="1" customWidth="1"/>
    <col min="10755" max="10755" width="90.54296875" style="1" customWidth="1"/>
    <col min="10756" max="11009" width="9.08984375" style="1"/>
    <col min="11010" max="11010" width="50.36328125" style="1" customWidth="1"/>
    <col min="11011" max="11011" width="90.54296875" style="1" customWidth="1"/>
    <col min="11012" max="11265" width="9.08984375" style="1"/>
    <col min="11266" max="11266" width="50.36328125" style="1" customWidth="1"/>
    <col min="11267" max="11267" width="90.54296875" style="1" customWidth="1"/>
    <col min="11268" max="11521" width="9.08984375" style="1"/>
    <col min="11522" max="11522" width="50.36328125" style="1" customWidth="1"/>
    <col min="11523" max="11523" width="90.54296875" style="1" customWidth="1"/>
    <col min="11524" max="11777" width="9.08984375" style="1"/>
    <col min="11778" max="11778" width="50.36328125" style="1" customWidth="1"/>
    <col min="11779" max="11779" width="90.54296875" style="1" customWidth="1"/>
    <col min="11780" max="12033" width="9.08984375" style="1"/>
    <col min="12034" max="12034" width="50.36328125" style="1" customWidth="1"/>
    <col min="12035" max="12035" width="90.54296875" style="1" customWidth="1"/>
    <col min="12036" max="12289" width="9.08984375" style="1"/>
    <col min="12290" max="12290" width="50.36328125" style="1" customWidth="1"/>
    <col min="12291" max="12291" width="90.54296875" style="1" customWidth="1"/>
    <col min="12292" max="12545" width="9.08984375" style="1"/>
    <col min="12546" max="12546" width="50.36328125" style="1" customWidth="1"/>
    <col min="12547" max="12547" width="90.54296875" style="1" customWidth="1"/>
    <col min="12548" max="12801" width="9.08984375" style="1"/>
    <col min="12802" max="12802" width="50.36328125" style="1" customWidth="1"/>
    <col min="12803" max="12803" width="90.54296875" style="1" customWidth="1"/>
    <col min="12804" max="13057" width="9.08984375" style="1"/>
    <col min="13058" max="13058" width="50.36328125" style="1" customWidth="1"/>
    <col min="13059" max="13059" width="90.54296875" style="1" customWidth="1"/>
    <col min="13060" max="13313" width="9.08984375" style="1"/>
    <col min="13314" max="13314" width="50.36328125" style="1" customWidth="1"/>
    <col min="13315" max="13315" width="90.54296875" style="1" customWidth="1"/>
    <col min="13316" max="13569" width="9.08984375" style="1"/>
    <col min="13570" max="13570" width="50.36328125" style="1" customWidth="1"/>
    <col min="13571" max="13571" width="90.54296875" style="1" customWidth="1"/>
    <col min="13572" max="13825" width="9.08984375" style="1"/>
    <col min="13826" max="13826" width="50.36328125" style="1" customWidth="1"/>
    <col min="13827" max="13827" width="90.54296875" style="1" customWidth="1"/>
    <col min="13828" max="14081" width="9.08984375" style="1"/>
    <col min="14082" max="14082" width="50.36328125" style="1" customWidth="1"/>
    <col min="14083" max="14083" width="90.54296875" style="1" customWidth="1"/>
    <col min="14084" max="14337" width="9.08984375" style="1"/>
    <col min="14338" max="14338" width="50.36328125" style="1" customWidth="1"/>
    <col min="14339" max="14339" width="90.54296875" style="1" customWidth="1"/>
    <col min="14340" max="14593" width="9.08984375" style="1"/>
    <col min="14594" max="14594" width="50.36328125" style="1" customWidth="1"/>
    <col min="14595" max="14595" width="90.54296875" style="1" customWidth="1"/>
    <col min="14596" max="14849" width="9.08984375" style="1"/>
    <col min="14850" max="14850" width="50.36328125" style="1" customWidth="1"/>
    <col min="14851" max="14851" width="90.54296875" style="1" customWidth="1"/>
    <col min="14852" max="15105" width="9.08984375" style="1"/>
    <col min="15106" max="15106" width="50.36328125" style="1" customWidth="1"/>
    <col min="15107" max="15107" width="90.54296875" style="1" customWidth="1"/>
    <col min="15108" max="15361" width="9.08984375" style="1"/>
    <col min="15362" max="15362" width="50.36328125" style="1" customWidth="1"/>
    <col min="15363" max="15363" width="90.54296875" style="1" customWidth="1"/>
    <col min="15364" max="15617" width="9.08984375" style="1"/>
    <col min="15618" max="15618" width="50.36328125" style="1" customWidth="1"/>
    <col min="15619" max="15619" width="90.54296875" style="1" customWidth="1"/>
    <col min="15620" max="15873" width="9.08984375" style="1"/>
    <col min="15874" max="15874" width="50.36328125" style="1" customWidth="1"/>
    <col min="15875" max="15875" width="90.54296875" style="1" customWidth="1"/>
    <col min="15876" max="16129" width="9.08984375" style="1"/>
    <col min="16130" max="16130" width="50.36328125" style="1" customWidth="1"/>
    <col min="16131" max="16131" width="90.54296875" style="1" customWidth="1"/>
    <col min="16132" max="16384" width="9.08984375" style="1"/>
  </cols>
  <sheetData>
    <row r="1" spans="2:3" x14ac:dyDescent="0.3">
      <c r="C1" s="770"/>
    </row>
    <row r="2" spans="2:3" x14ac:dyDescent="0.3">
      <c r="B2" s="1352" t="str">
        <f>Index!B2</f>
        <v xml:space="preserve">      Maharashtra State Power Generation Company Ltd.</v>
      </c>
      <c r="C2" s="1352"/>
    </row>
    <row r="3" spans="2:3" ht="16.5" customHeight="1" x14ac:dyDescent="0.3">
      <c r="B3" s="1620" t="s">
        <v>974</v>
      </c>
      <c r="C3" s="1620"/>
    </row>
    <row r="4" spans="2:3" ht="14" customHeight="1" x14ac:dyDescent="0.3">
      <c r="B4" s="1621" t="s">
        <v>1244</v>
      </c>
      <c r="C4" s="1621"/>
    </row>
    <row r="7" spans="2:3" x14ac:dyDescent="0.3">
      <c r="B7" s="660" t="s">
        <v>37</v>
      </c>
      <c r="C7" s="660" t="s">
        <v>980</v>
      </c>
    </row>
    <row r="8" spans="2:3" x14ac:dyDescent="0.3">
      <c r="B8" s="771"/>
      <c r="C8" s="1622" t="s">
        <v>980</v>
      </c>
    </row>
    <row r="9" spans="2:3" x14ac:dyDescent="0.3">
      <c r="B9" s="212" t="s">
        <v>1245</v>
      </c>
      <c r="C9" s="1623"/>
    </row>
    <row r="10" spans="2:3" x14ac:dyDescent="0.3">
      <c r="B10" s="9" t="s">
        <v>1233</v>
      </c>
      <c r="C10" s="1623"/>
    </row>
    <row r="11" spans="2:3" x14ac:dyDescent="0.3">
      <c r="B11" s="9" t="s">
        <v>1246</v>
      </c>
      <c r="C11" s="1623"/>
    </row>
    <row r="12" spans="2:3" x14ac:dyDescent="0.3">
      <c r="B12" s="772" t="s">
        <v>1247</v>
      </c>
      <c r="C12" s="1623"/>
    </row>
    <row r="13" spans="2:3" x14ac:dyDescent="0.3">
      <c r="B13" s="9" t="s">
        <v>1248</v>
      </c>
      <c r="C13" s="1623"/>
    </row>
    <row r="14" spans="2:3" x14ac:dyDescent="0.3">
      <c r="B14" s="169" t="s">
        <v>1249</v>
      </c>
      <c r="C14" s="1623"/>
    </row>
    <row r="15" spans="2:3" x14ac:dyDescent="0.3">
      <c r="B15" s="9" t="s">
        <v>1250</v>
      </c>
      <c r="C15" s="1623"/>
    </row>
    <row r="16" spans="2:3" x14ac:dyDescent="0.3">
      <c r="B16" s="9" t="s">
        <v>1251</v>
      </c>
      <c r="C16" s="1623"/>
    </row>
    <row r="17" spans="2:3" x14ac:dyDescent="0.3">
      <c r="B17" s="9" t="s">
        <v>1252</v>
      </c>
      <c r="C17" s="1623"/>
    </row>
    <row r="18" spans="2:3" x14ac:dyDescent="0.3">
      <c r="B18" s="9" t="s">
        <v>1253</v>
      </c>
      <c r="C18" s="1623"/>
    </row>
    <row r="19" spans="2:3" x14ac:dyDescent="0.3">
      <c r="B19" s="9" t="s">
        <v>1254</v>
      </c>
      <c r="C19" s="1623"/>
    </row>
    <row r="20" spans="2:3" x14ac:dyDescent="0.3">
      <c r="B20" s="9" t="s">
        <v>1255</v>
      </c>
      <c r="C20" s="1623"/>
    </row>
    <row r="21" spans="2:3" x14ac:dyDescent="0.3">
      <c r="B21" s="9" t="s">
        <v>1256</v>
      </c>
      <c r="C21" s="1623"/>
    </row>
    <row r="22" spans="2:3" x14ac:dyDescent="0.3">
      <c r="B22" s="9" t="s">
        <v>1257</v>
      </c>
      <c r="C22" s="1623"/>
    </row>
    <row r="23" spans="2:3" x14ac:dyDescent="0.3">
      <c r="B23" s="9" t="s">
        <v>1258</v>
      </c>
      <c r="C23" s="1623"/>
    </row>
    <row r="24" spans="2:3" x14ac:dyDescent="0.3">
      <c r="B24" s="9" t="s">
        <v>1259</v>
      </c>
      <c r="C24" s="1623"/>
    </row>
    <row r="25" spans="2:3" x14ac:dyDescent="0.3">
      <c r="B25" s="9" t="s">
        <v>1260</v>
      </c>
      <c r="C25" s="1624"/>
    </row>
    <row r="27" spans="2:3" x14ac:dyDescent="0.3">
      <c r="B27" s="1619" t="s">
        <v>1261</v>
      </c>
      <c r="C27" s="1619"/>
    </row>
    <row r="28" spans="2:3" x14ac:dyDescent="0.3">
      <c r="B28" s="1619" t="s">
        <v>1262</v>
      </c>
      <c r="C28" s="1619"/>
    </row>
    <row r="29" spans="2:3" ht="29.4" customHeight="1" x14ac:dyDescent="0.3">
      <c r="B29" s="773" t="s">
        <v>1263</v>
      </c>
      <c r="C29" s="450"/>
    </row>
    <row r="30" spans="2:3" x14ac:dyDescent="0.3">
      <c r="B30" s="1619" t="s">
        <v>1264</v>
      </c>
      <c r="C30" s="1619"/>
    </row>
    <row r="31" spans="2:3" x14ac:dyDescent="0.3">
      <c r="B31" s="1619" t="s">
        <v>1265</v>
      </c>
      <c r="C31" s="1619"/>
    </row>
    <row r="32" spans="2:3" x14ac:dyDescent="0.3">
      <c r="B32" s="1619" t="s">
        <v>1266</v>
      </c>
      <c r="C32" s="1619"/>
    </row>
    <row r="33" spans="2:3" x14ac:dyDescent="0.3">
      <c r="B33" s="1619" t="s">
        <v>1267</v>
      </c>
      <c r="C33" s="1619"/>
    </row>
    <row r="34" spans="2:3" x14ac:dyDescent="0.3">
      <c r="B34" s="1619" t="s">
        <v>1268</v>
      </c>
      <c r="C34" s="1619"/>
    </row>
    <row r="35" spans="2:3" x14ac:dyDescent="0.3">
      <c r="B35" s="1619" t="s">
        <v>1269</v>
      </c>
      <c r="C35" s="1619"/>
    </row>
    <row r="36" spans="2:3" x14ac:dyDescent="0.3">
      <c r="B36" s="1619" t="s">
        <v>1270</v>
      </c>
      <c r="C36" s="1619"/>
    </row>
    <row r="37" spans="2:3" x14ac:dyDescent="0.3">
      <c r="B37" s="1619" t="s">
        <v>1271</v>
      </c>
      <c r="C37" s="1619"/>
    </row>
  </sheetData>
  <mergeCells count="14">
    <mergeCell ref="B36:C36"/>
    <mergeCell ref="B37:C37"/>
    <mergeCell ref="B30:C30"/>
    <mergeCell ref="B31:C31"/>
    <mergeCell ref="B32:C32"/>
    <mergeCell ref="B33:C33"/>
    <mergeCell ref="B34:C34"/>
    <mergeCell ref="B35:C35"/>
    <mergeCell ref="B28:C28"/>
    <mergeCell ref="B2:C2"/>
    <mergeCell ref="B3:C3"/>
    <mergeCell ref="B4:C4"/>
    <mergeCell ref="C8:C25"/>
    <mergeCell ref="B27:C27"/>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N29"/>
  <sheetViews>
    <sheetView workbookViewId="0">
      <selection activeCell="F3" sqref="F3"/>
    </sheetView>
  </sheetViews>
  <sheetFormatPr defaultColWidth="9.08984375" defaultRowHeight="14" x14ac:dyDescent="0.3"/>
  <cols>
    <col min="1" max="1" width="9.08984375" style="703"/>
    <col min="2" max="2" width="4.6328125" style="703" customWidth="1"/>
    <col min="3" max="3" width="17.453125" style="703" customWidth="1"/>
    <col min="4" max="4" width="18.08984375" style="703" customWidth="1"/>
    <col min="5" max="5" width="20.36328125" style="784" customWidth="1"/>
    <col min="6" max="6" width="16.08984375" style="705" customWidth="1"/>
    <col min="7" max="7" width="19.6328125" style="784" customWidth="1"/>
    <col min="8" max="10" width="20" style="705" customWidth="1"/>
    <col min="11" max="11" width="20.6328125" style="784" customWidth="1"/>
    <col min="12" max="12" width="14.36328125" style="705" customWidth="1"/>
    <col min="13" max="13" width="19.6328125" style="703" customWidth="1"/>
    <col min="14" max="14" width="20.453125" style="703" customWidth="1"/>
    <col min="15" max="259" width="9.08984375" style="703"/>
    <col min="260" max="260" width="4.6328125" style="703" customWidth="1"/>
    <col min="261" max="261" width="11.08984375" style="703" customWidth="1"/>
    <col min="262" max="262" width="23.453125" style="703" customWidth="1"/>
    <col min="263" max="263" width="16.6328125" style="703" customWidth="1"/>
    <col min="264" max="264" width="16.08984375" style="703" customWidth="1"/>
    <col min="265" max="265" width="15.08984375" style="703" customWidth="1"/>
    <col min="266" max="266" width="20" style="703" customWidth="1"/>
    <col min="267" max="267" width="16.6328125" style="703" customWidth="1"/>
    <col min="268" max="268" width="12.08984375" style="703" customWidth="1"/>
    <col min="269" max="515" width="9.08984375" style="703"/>
    <col min="516" max="516" width="4.6328125" style="703" customWidth="1"/>
    <col min="517" max="517" width="11.08984375" style="703" customWidth="1"/>
    <col min="518" max="518" width="23.453125" style="703" customWidth="1"/>
    <col min="519" max="519" width="16.6328125" style="703" customWidth="1"/>
    <col min="520" max="520" width="16.08984375" style="703" customWidth="1"/>
    <col min="521" max="521" width="15.08984375" style="703" customWidth="1"/>
    <col min="522" max="522" width="20" style="703" customWidth="1"/>
    <col min="523" max="523" width="16.6328125" style="703" customWidth="1"/>
    <col min="524" max="524" width="12.08984375" style="703" customWidth="1"/>
    <col min="525" max="771" width="9.08984375" style="703"/>
    <col min="772" max="772" width="4.6328125" style="703" customWidth="1"/>
    <col min="773" max="773" width="11.08984375" style="703" customWidth="1"/>
    <col min="774" max="774" width="23.453125" style="703" customWidth="1"/>
    <col min="775" max="775" width="16.6328125" style="703" customWidth="1"/>
    <col min="776" max="776" width="16.08984375" style="703" customWidth="1"/>
    <col min="777" max="777" width="15.08984375" style="703" customWidth="1"/>
    <col min="778" max="778" width="20" style="703" customWidth="1"/>
    <col min="779" max="779" width="16.6328125" style="703" customWidth="1"/>
    <col min="780" max="780" width="12.08984375" style="703" customWidth="1"/>
    <col min="781" max="1027" width="9.08984375" style="703"/>
    <col min="1028" max="1028" width="4.6328125" style="703" customWidth="1"/>
    <col min="1029" max="1029" width="11.08984375" style="703" customWidth="1"/>
    <col min="1030" max="1030" width="23.453125" style="703" customWidth="1"/>
    <col min="1031" max="1031" width="16.6328125" style="703" customWidth="1"/>
    <col min="1032" max="1032" width="16.08984375" style="703" customWidth="1"/>
    <col min="1033" max="1033" width="15.08984375" style="703" customWidth="1"/>
    <col min="1034" max="1034" width="20" style="703" customWidth="1"/>
    <col min="1035" max="1035" width="16.6328125" style="703" customWidth="1"/>
    <col min="1036" max="1036" width="12.08984375" style="703" customWidth="1"/>
    <col min="1037" max="1283" width="9.08984375" style="703"/>
    <col min="1284" max="1284" width="4.6328125" style="703" customWidth="1"/>
    <col min="1285" max="1285" width="11.08984375" style="703" customWidth="1"/>
    <col min="1286" max="1286" width="23.453125" style="703" customWidth="1"/>
    <col min="1287" max="1287" width="16.6328125" style="703" customWidth="1"/>
    <col min="1288" max="1288" width="16.08984375" style="703" customWidth="1"/>
    <col min="1289" max="1289" width="15.08984375" style="703" customWidth="1"/>
    <col min="1290" max="1290" width="20" style="703" customWidth="1"/>
    <col min="1291" max="1291" width="16.6328125" style="703" customWidth="1"/>
    <col min="1292" max="1292" width="12.08984375" style="703" customWidth="1"/>
    <col min="1293" max="1539" width="9.08984375" style="703"/>
    <col min="1540" max="1540" width="4.6328125" style="703" customWidth="1"/>
    <col min="1541" max="1541" width="11.08984375" style="703" customWidth="1"/>
    <col min="1542" max="1542" width="23.453125" style="703" customWidth="1"/>
    <col min="1543" max="1543" width="16.6328125" style="703" customWidth="1"/>
    <col min="1544" max="1544" width="16.08984375" style="703" customWidth="1"/>
    <col min="1545" max="1545" width="15.08984375" style="703" customWidth="1"/>
    <col min="1546" max="1546" width="20" style="703" customWidth="1"/>
    <col min="1547" max="1547" width="16.6328125" style="703" customWidth="1"/>
    <col min="1548" max="1548" width="12.08984375" style="703" customWidth="1"/>
    <col min="1549" max="1795" width="9.08984375" style="703"/>
    <col min="1796" max="1796" width="4.6328125" style="703" customWidth="1"/>
    <col min="1797" max="1797" width="11.08984375" style="703" customWidth="1"/>
    <col min="1798" max="1798" width="23.453125" style="703" customWidth="1"/>
    <col min="1799" max="1799" width="16.6328125" style="703" customWidth="1"/>
    <col min="1800" max="1800" width="16.08984375" style="703" customWidth="1"/>
    <col min="1801" max="1801" width="15.08984375" style="703" customWidth="1"/>
    <col min="1802" max="1802" width="20" style="703" customWidth="1"/>
    <col min="1803" max="1803" width="16.6328125" style="703" customWidth="1"/>
    <col min="1804" max="1804" width="12.08984375" style="703" customWidth="1"/>
    <col min="1805" max="2051" width="9.08984375" style="703"/>
    <col min="2052" max="2052" width="4.6328125" style="703" customWidth="1"/>
    <col min="2053" max="2053" width="11.08984375" style="703" customWidth="1"/>
    <col min="2054" max="2054" width="23.453125" style="703" customWidth="1"/>
    <col min="2055" max="2055" width="16.6328125" style="703" customWidth="1"/>
    <col min="2056" max="2056" width="16.08984375" style="703" customWidth="1"/>
    <col min="2057" max="2057" width="15.08984375" style="703" customWidth="1"/>
    <col min="2058" max="2058" width="20" style="703" customWidth="1"/>
    <col min="2059" max="2059" width="16.6328125" style="703" customWidth="1"/>
    <col min="2060" max="2060" width="12.08984375" style="703" customWidth="1"/>
    <col min="2061" max="2307" width="9.08984375" style="703"/>
    <col min="2308" max="2308" width="4.6328125" style="703" customWidth="1"/>
    <col min="2309" max="2309" width="11.08984375" style="703" customWidth="1"/>
    <col min="2310" max="2310" width="23.453125" style="703" customWidth="1"/>
    <col min="2311" max="2311" width="16.6328125" style="703" customWidth="1"/>
    <col min="2312" max="2312" width="16.08984375" style="703" customWidth="1"/>
    <col min="2313" max="2313" width="15.08984375" style="703" customWidth="1"/>
    <col min="2314" max="2314" width="20" style="703" customWidth="1"/>
    <col min="2315" max="2315" width="16.6328125" style="703" customWidth="1"/>
    <col min="2316" max="2316" width="12.08984375" style="703" customWidth="1"/>
    <col min="2317" max="2563" width="9.08984375" style="703"/>
    <col min="2564" max="2564" width="4.6328125" style="703" customWidth="1"/>
    <col min="2565" max="2565" width="11.08984375" style="703" customWidth="1"/>
    <col min="2566" max="2566" width="23.453125" style="703" customWidth="1"/>
    <col min="2567" max="2567" width="16.6328125" style="703" customWidth="1"/>
    <col min="2568" max="2568" width="16.08984375" style="703" customWidth="1"/>
    <col min="2569" max="2569" width="15.08984375" style="703" customWidth="1"/>
    <col min="2570" max="2570" width="20" style="703" customWidth="1"/>
    <col min="2571" max="2571" width="16.6328125" style="703" customWidth="1"/>
    <col min="2572" max="2572" width="12.08984375" style="703" customWidth="1"/>
    <col min="2573" max="2819" width="9.08984375" style="703"/>
    <col min="2820" max="2820" width="4.6328125" style="703" customWidth="1"/>
    <col min="2821" max="2821" width="11.08984375" style="703" customWidth="1"/>
    <col min="2822" max="2822" width="23.453125" style="703" customWidth="1"/>
    <col min="2823" max="2823" width="16.6328125" style="703" customWidth="1"/>
    <col min="2824" max="2824" width="16.08984375" style="703" customWidth="1"/>
    <col min="2825" max="2825" width="15.08984375" style="703" customWidth="1"/>
    <col min="2826" max="2826" width="20" style="703" customWidth="1"/>
    <col min="2827" max="2827" width="16.6328125" style="703" customWidth="1"/>
    <col min="2828" max="2828" width="12.08984375" style="703" customWidth="1"/>
    <col min="2829" max="3075" width="9.08984375" style="703"/>
    <col min="3076" max="3076" width="4.6328125" style="703" customWidth="1"/>
    <col min="3077" max="3077" width="11.08984375" style="703" customWidth="1"/>
    <col min="3078" max="3078" width="23.453125" style="703" customWidth="1"/>
    <col min="3079" max="3079" width="16.6328125" style="703" customWidth="1"/>
    <col min="3080" max="3080" width="16.08984375" style="703" customWidth="1"/>
    <col min="3081" max="3081" width="15.08984375" style="703" customWidth="1"/>
    <col min="3082" max="3082" width="20" style="703" customWidth="1"/>
    <col min="3083" max="3083" width="16.6328125" style="703" customWidth="1"/>
    <col min="3084" max="3084" width="12.08984375" style="703" customWidth="1"/>
    <col min="3085" max="3331" width="9.08984375" style="703"/>
    <col min="3332" max="3332" width="4.6328125" style="703" customWidth="1"/>
    <col min="3333" max="3333" width="11.08984375" style="703" customWidth="1"/>
    <col min="3334" max="3334" width="23.453125" style="703" customWidth="1"/>
    <col min="3335" max="3335" width="16.6328125" style="703" customWidth="1"/>
    <col min="3336" max="3336" width="16.08984375" style="703" customWidth="1"/>
    <col min="3337" max="3337" width="15.08984375" style="703" customWidth="1"/>
    <col min="3338" max="3338" width="20" style="703" customWidth="1"/>
    <col min="3339" max="3339" width="16.6328125" style="703" customWidth="1"/>
    <col min="3340" max="3340" width="12.08984375" style="703" customWidth="1"/>
    <col min="3341" max="3587" width="9.08984375" style="703"/>
    <col min="3588" max="3588" width="4.6328125" style="703" customWidth="1"/>
    <col min="3589" max="3589" width="11.08984375" style="703" customWidth="1"/>
    <col min="3590" max="3590" width="23.453125" style="703" customWidth="1"/>
    <col min="3591" max="3591" width="16.6328125" style="703" customWidth="1"/>
    <col min="3592" max="3592" width="16.08984375" style="703" customWidth="1"/>
    <col min="3593" max="3593" width="15.08984375" style="703" customWidth="1"/>
    <col min="3594" max="3594" width="20" style="703" customWidth="1"/>
    <col min="3595" max="3595" width="16.6328125" style="703" customWidth="1"/>
    <col min="3596" max="3596" width="12.08984375" style="703" customWidth="1"/>
    <col min="3597" max="3843" width="9.08984375" style="703"/>
    <col min="3844" max="3844" width="4.6328125" style="703" customWidth="1"/>
    <col min="3845" max="3845" width="11.08984375" style="703" customWidth="1"/>
    <col min="3846" max="3846" width="23.453125" style="703" customWidth="1"/>
    <col min="3847" max="3847" width="16.6328125" style="703" customWidth="1"/>
    <col min="3848" max="3848" width="16.08984375" style="703" customWidth="1"/>
    <col min="3849" max="3849" width="15.08984375" style="703" customWidth="1"/>
    <col min="3850" max="3850" width="20" style="703" customWidth="1"/>
    <col min="3851" max="3851" width="16.6328125" style="703" customWidth="1"/>
    <col min="3852" max="3852" width="12.08984375" style="703" customWidth="1"/>
    <col min="3853" max="4099" width="9.08984375" style="703"/>
    <col min="4100" max="4100" width="4.6328125" style="703" customWidth="1"/>
    <col min="4101" max="4101" width="11.08984375" style="703" customWidth="1"/>
    <col min="4102" max="4102" width="23.453125" style="703" customWidth="1"/>
    <col min="4103" max="4103" width="16.6328125" style="703" customWidth="1"/>
    <col min="4104" max="4104" width="16.08984375" style="703" customWidth="1"/>
    <col min="4105" max="4105" width="15.08984375" style="703" customWidth="1"/>
    <col min="4106" max="4106" width="20" style="703" customWidth="1"/>
    <col min="4107" max="4107" width="16.6328125" style="703" customWidth="1"/>
    <col min="4108" max="4108" width="12.08984375" style="703" customWidth="1"/>
    <col min="4109" max="4355" width="9.08984375" style="703"/>
    <col min="4356" max="4356" width="4.6328125" style="703" customWidth="1"/>
    <col min="4357" max="4357" width="11.08984375" style="703" customWidth="1"/>
    <col min="4358" max="4358" width="23.453125" style="703" customWidth="1"/>
    <col min="4359" max="4359" width="16.6328125" style="703" customWidth="1"/>
    <col min="4360" max="4360" width="16.08984375" style="703" customWidth="1"/>
    <col min="4361" max="4361" width="15.08984375" style="703" customWidth="1"/>
    <col min="4362" max="4362" width="20" style="703" customWidth="1"/>
    <col min="4363" max="4363" width="16.6328125" style="703" customWidth="1"/>
    <col min="4364" max="4364" width="12.08984375" style="703" customWidth="1"/>
    <col min="4365" max="4611" width="9.08984375" style="703"/>
    <col min="4612" max="4612" width="4.6328125" style="703" customWidth="1"/>
    <col min="4613" max="4613" width="11.08984375" style="703" customWidth="1"/>
    <col min="4614" max="4614" width="23.453125" style="703" customWidth="1"/>
    <col min="4615" max="4615" width="16.6328125" style="703" customWidth="1"/>
    <col min="4616" max="4616" width="16.08984375" style="703" customWidth="1"/>
    <col min="4617" max="4617" width="15.08984375" style="703" customWidth="1"/>
    <col min="4618" max="4618" width="20" style="703" customWidth="1"/>
    <col min="4619" max="4619" width="16.6328125" style="703" customWidth="1"/>
    <col min="4620" max="4620" width="12.08984375" style="703" customWidth="1"/>
    <col min="4621" max="4867" width="9.08984375" style="703"/>
    <col min="4868" max="4868" width="4.6328125" style="703" customWidth="1"/>
    <col min="4869" max="4869" width="11.08984375" style="703" customWidth="1"/>
    <col min="4870" max="4870" width="23.453125" style="703" customWidth="1"/>
    <col min="4871" max="4871" width="16.6328125" style="703" customWidth="1"/>
    <col min="4872" max="4872" width="16.08984375" style="703" customWidth="1"/>
    <col min="4873" max="4873" width="15.08984375" style="703" customWidth="1"/>
    <col min="4874" max="4874" width="20" style="703" customWidth="1"/>
    <col min="4875" max="4875" width="16.6328125" style="703" customWidth="1"/>
    <col min="4876" max="4876" width="12.08984375" style="703" customWidth="1"/>
    <col min="4877" max="5123" width="9.08984375" style="703"/>
    <col min="5124" max="5124" width="4.6328125" style="703" customWidth="1"/>
    <col min="5125" max="5125" width="11.08984375" style="703" customWidth="1"/>
    <col min="5126" max="5126" width="23.453125" style="703" customWidth="1"/>
    <col min="5127" max="5127" width="16.6328125" style="703" customWidth="1"/>
    <col min="5128" max="5128" width="16.08984375" style="703" customWidth="1"/>
    <col min="5129" max="5129" width="15.08984375" style="703" customWidth="1"/>
    <col min="5130" max="5130" width="20" style="703" customWidth="1"/>
    <col min="5131" max="5131" width="16.6328125" style="703" customWidth="1"/>
    <col min="5132" max="5132" width="12.08984375" style="703" customWidth="1"/>
    <col min="5133" max="5379" width="9.08984375" style="703"/>
    <col min="5380" max="5380" width="4.6328125" style="703" customWidth="1"/>
    <col min="5381" max="5381" width="11.08984375" style="703" customWidth="1"/>
    <col min="5382" max="5382" width="23.453125" style="703" customWidth="1"/>
    <col min="5383" max="5383" width="16.6328125" style="703" customWidth="1"/>
    <col min="5384" max="5384" width="16.08984375" style="703" customWidth="1"/>
    <col min="5385" max="5385" width="15.08984375" style="703" customWidth="1"/>
    <col min="5386" max="5386" width="20" style="703" customWidth="1"/>
    <col min="5387" max="5387" width="16.6328125" style="703" customWidth="1"/>
    <col min="5388" max="5388" width="12.08984375" style="703" customWidth="1"/>
    <col min="5389" max="5635" width="9.08984375" style="703"/>
    <col min="5636" max="5636" width="4.6328125" style="703" customWidth="1"/>
    <col min="5637" max="5637" width="11.08984375" style="703" customWidth="1"/>
    <col min="5638" max="5638" width="23.453125" style="703" customWidth="1"/>
    <col min="5639" max="5639" width="16.6328125" style="703" customWidth="1"/>
    <col min="5640" max="5640" width="16.08984375" style="703" customWidth="1"/>
    <col min="5641" max="5641" width="15.08984375" style="703" customWidth="1"/>
    <col min="5642" max="5642" width="20" style="703" customWidth="1"/>
    <col min="5643" max="5643" width="16.6328125" style="703" customWidth="1"/>
    <col min="5644" max="5644" width="12.08984375" style="703" customWidth="1"/>
    <col min="5645" max="5891" width="9.08984375" style="703"/>
    <col min="5892" max="5892" width="4.6328125" style="703" customWidth="1"/>
    <col min="5893" max="5893" width="11.08984375" style="703" customWidth="1"/>
    <col min="5894" max="5894" width="23.453125" style="703" customWidth="1"/>
    <col min="5895" max="5895" width="16.6328125" style="703" customWidth="1"/>
    <col min="5896" max="5896" width="16.08984375" style="703" customWidth="1"/>
    <col min="5897" max="5897" width="15.08984375" style="703" customWidth="1"/>
    <col min="5898" max="5898" width="20" style="703" customWidth="1"/>
    <col min="5899" max="5899" width="16.6328125" style="703" customWidth="1"/>
    <col min="5900" max="5900" width="12.08984375" style="703" customWidth="1"/>
    <col min="5901" max="6147" width="9.08984375" style="703"/>
    <col min="6148" max="6148" width="4.6328125" style="703" customWidth="1"/>
    <col min="6149" max="6149" width="11.08984375" style="703" customWidth="1"/>
    <col min="6150" max="6150" width="23.453125" style="703" customWidth="1"/>
    <col min="6151" max="6151" width="16.6328125" style="703" customWidth="1"/>
    <col min="6152" max="6152" width="16.08984375" style="703" customWidth="1"/>
    <col min="6153" max="6153" width="15.08984375" style="703" customWidth="1"/>
    <col min="6154" max="6154" width="20" style="703" customWidth="1"/>
    <col min="6155" max="6155" width="16.6328125" style="703" customWidth="1"/>
    <col min="6156" max="6156" width="12.08984375" style="703" customWidth="1"/>
    <col min="6157" max="6403" width="9.08984375" style="703"/>
    <col min="6404" max="6404" width="4.6328125" style="703" customWidth="1"/>
    <col min="6405" max="6405" width="11.08984375" style="703" customWidth="1"/>
    <col min="6406" max="6406" width="23.453125" style="703" customWidth="1"/>
    <col min="6407" max="6407" width="16.6328125" style="703" customWidth="1"/>
    <col min="6408" max="6408" width="16.08984375" style="703" customWidth="1"/>
    <col min="6409" max="6409" width="15.08984375" style="703" customWidth="1"/>
    <col min="6410" max="6410" width="20" style="703" customWidth="1"/>
    <col min="6411" max="6411" width="16.6328125" style="703" customWidth="1"/>
    <col min="6412" max="6412" width="12.08984375" style="703" customWidth="1"/>
    <col min="6413" max="6659" width="9.08984375" style="703"/>
    <col min="6660" max="6660" width="4.6328125" style="703" customWidth="1"/>
    <col min="6661" max="6661" width="11.08984375" style="703" customWidth="1"/>
    <col min="6662" max="6662" width="23.453125" style="703" customWidth="1"/>
    <col min="6663" max="6663" width="16.6328125" style="703" customWidth="1"/>
    <col min="6664" max="6664" width="16.08984375" style="703" customWidth="1"/>
    <col min="6665" max="6665" width="15.08984375" style="703" customWidth="1"/>
    <col min="6666" max="6666" width="20" style="703" customWidth="1"/>
    <col min="6667" max="6667" width="16.6328125" style="703" customWidth="1"/>
    <col min="6668" max="6668" width="12.08984375" style="703" customWidth="1"/>
    <col min="6669" max="6915" width="9.08984375" style="703"/>
    <col min="6916" max="6916" width="4.6328125" style="703" customWidth="1"/>
    <col min="6917" max="6917" width="11.08984375" style="703" customWidth="1"/>
    <col min="6918" max="6918" width="23.453125" style="703" customWidth="1"/>
    <col min="6919" max="6919" width="16.6328125" style="703" customWidth="1"/>
    <col min="6920" max="6920" width="16.08984375" style="703" customWidth="1"/>
    <col min="6921" max="6921" width="15.08984375" style="703" customWidth="1"/>
    <col min="6922" max="6922" width="20" style="703" customWidth="1"/>
    <col min="6923" max="6923" width="16.6328125" style="703" customWidth="1"/>
    <col min="6924" max="6924" width="12.08984375" style="703" customWidth="1"/>
    <col min="6925" max="7171" width="9.08984375" style="703"/>
    <col min="7172" max="7172" width="4.6328125" style="703" customWidth="1"/>
    <col min="7173" max="7173" width="11.08984375" style="703" customWidth="1"/>
    <col min="7174" max="7174" width="23.453125" style="703" customWidth="1"/>
    <col min="7175" max="7175" width="16.6328125" style="703" customWidth="1"/>
    <col min="7176" max="7176" width="16.08984375" style="703" customWidth="1"/>
    <col min="7177" max="7177" width="15.08984375" style="703" customWidth="1"/>
    <col min="7178" max="7178" width="20" style="703" customWidth="1"/>
    <col min="7179" max="7179" width="16.6328125" style="703" customWidth="1"/>
    <col min="7180" max="7180" width="12.08984375" style="703" customWidth="1"/>
    <col min="7181" max="7427" width="9.08984375" style="703"/>
    <col min="7428" max="7428" width="4.6328125" style="703" customWidth="1"/>
    <col min="7429" max="7429" width="11.08984375" style="703" customWidth="1"/>
    <col min="7430" max="7430" width="23.453125" style="703" customWidth="1"/>
    <col min="7431" max="7431" width="16.6328125" style="703" customWidth="1"/>
    <col min="7432" max="7432" width="16.08984375" style="703" customWidth="1"/>
    <col min="7433" max="7433" width="15.08984375" style="703" customWidth="1"/>
    <col min="7434" max="7434" width="20" style="703" customWidth="1"/>
    <col min="7435" max="7435" width="16.6328125" style="703" customWidth="1"/>
    <col min="7436" max="7436" width="12.08984375" style="703" customWidth="1"/>
    <col min="7437" max="7683" width="9.08984375" style="703"/>
    <col min="7684" max="7684" width="4.6328125" style="703" customWidth="1"/>
    <col min="7685" max="7685" width="11.08984375" style="703" customWidth="1"/>
    <col min="7686" max="7686" width="23.453125" style="703" customWidth="1"/>
    <col min="7687" max="7687" width="16.6328125" style="703" customWidth="1"/>
    <col min="7688" max="7688" width="16.08984375" style="703" customWidth="1"/>
    <col min="7689" max="7689" width="15.08984375" style="703" customWidth="1"/>
    <col min="7690" max="7690" width="20" style="703" customWidth="1"/>
    <col min="7691" max="7691" width="16.6328125" style="703" customWidth="1"/>
    <col min="7692" max="7692" width="12.08984375" style="703" customWidth="1"/>
    <col min="7693" max="7939" width="9.08984375" style="703"/>
    <col min="7940" max="7940" width="4.6328125" style="703" customWidth="1"/>
    <col min="7941" max="7941" width="11.08984375" style="703" customWidth="1"/>
    <col min="7942" max="7942" width="23.453125" style="703" customWidth="1"/>
    <col min="7943" max="7943" width="16.6328125" style="703" customWidth="1"/>
    <col min="7944" max="7944" width="16.08984375" style="703" customWidth="1"/>
    <col min="7945" max="7945" width="15.08984375" style="703" customWidth="1"/>
    <col min="7946" max="7946" width="20" style="703" customWidth="1"/>
    <col min="7947" max="7947" width="16.6328125" style="703" customWidth="1"/>
    <col min="7948" max="7948" width="12.08984375" style="703" customWidth="1"/>
    <col min="7949" max="8195" width="9.08984375" style="703"/>
    <col min="8196" max="8196" width="4.6328125" style="703" customWidth="1"/>
    <col min="8197" max="8197" width="11.08984375" style="703" customWidth="1"/>
    <col min="8198" max="8198" width="23.453125" style="703" customWidth="1"/>
    <col min="8199" max="8199" width="16.6328125" style="703" customWidth="1"/>
    <col min="8200" max="8200" width="16.08984375" style="703" customWidth="1"/>
    <col min="8201" max="8201" width="15.08984375" style="703" customWidth="1"/>
    <col min="8202" max="8202" width="20" style="703" customWidth="1"/>
    <col min="8203" max="8203" width="16.6328125" style="703" customWidth="1"/>
    <col min="8204" max="8204" width="12.08984375" style="703" customWidth="1"/>
    <col min="8205" max="8451" width="9.08984375" style="703"/>
    <col min="8452" max="8452" width="4.6328125" style="703" customWidth="1"/>
    <col min="8453" max="8453" width="11.08984375" style="703" customWidth="1"/>
    <col min="8454" max="8454" width="23.453125" style="703" customWidth="1"/>
    <col min="8455" max="8455" width="16.6328125" style="703" customWidth="1"/>
    <col min="8456" max="8456" width="16.08984375" style="703" customWidth="1"/>
    <col min="8457" max="8457" width="15.08984375" style="703" customWidth="1"/>
    <col min="8458" max="8458" width="20" style="703" customWidth="1"/>
    <col min="8459" max="8459" width="16.6328125" style="703" customWidth="1"/>
    <col min="8460" max="8460" width="12.08984375" style="703" customWidth="1"/>
    <col min="8461" max="8707" width="9.08984375" style="703"/>
    <col min="8708" max="8708" width="4.6328125" style="703" customWidth="1"/>
    <col min="8709" max="8709" width="11.08984375" style="703" customWidth="1"/>
    <col min="8710" max="8710" width="23.453125" style="703" customWidth="1"/>
    <col min="8711" max="8711" width="16.6328125" style="703" customWidth="1"/>
    <col min="8712" max="8712" width="16.08984375" style="703" customWidth="1"/>
    <col min="8713" max="8713" width="15.08984375" style="703" customWidth="1"/>
    <col min="8714" max="8714" width="20" style="703" customWidth="1"/>
    <col min="8715" max="8715" width="16.6328125" style="703" customWidth="1"/>
    <col min="8716" max="8716" width="12.08984375" style="703" customWidth="1"/>
    <col min="8717" max="8963" width="9.08984375" style="703"/>
    <col min="8964" max="8964" width="4.6328125" style="703" customWidth="1"/>
    <col min="8965" max="8965" width="11.08984375" style="703" customWidth="1"/>
    <col min="8966" max="8966" width="23.453125" style="703" customWidth="1"/>
    <col min="8967" max="8967" width="16.6328125" style="703" customWidth="1"/>
    <col min="8968" max="8968" width="16.08984375" style="703" customWidth="1"/>
    <col min="8969" max="8969" width="15.08984375" style="703" customWidth="1"/>
    <col min="8970" max="8970" width="20" style="703" customWidth="1"/>
    <col min="8971" max="8971" width="16.6328125" style="703" customWidth="1"/>
    <col min="8972" max="8972" width="12.08984375" style="703" customWidth="1"/>
    <col min="8973" max="9219" width="9.08984375" style="703"/>
    <col min="9220" max="9220" width="4.6328125" style="703" customWidth="1"/>
    <col min="9221" max="9221" width="11.08984375" style="703" customWidth="1"/>
    <col min="9222" max="9222" width="23.453125" style="703" customWidth="1"/>
    <col min="9223" max="9223" width="16.6328125" style="703" customWidth="1"/>
    <col min="9224" max="9224" width="16.08984375" style="703" customWidth="1"/>
    <col min="9225" max="9225" width="15.08984375" style="703" customWidth="1"/>
    <col min="9226" max="9226" width="20" style="703" customWidth="1"/>
    <col min="9227" max="9227" width="16.6328125" style="703" customWidth="1"/>
    <col min="9228" max="9228" width="12.08984375" style="703" customWidth="1"/>
    <col min="9229" max="9475" width="9.08984375" style="703"/>
    <col min="9476" max="9476" width="4.6328125" style="703" customWidth="1"/>
    <col min="9477" max="9477" width="11.08984375" style="703" customWidth="1"/>
    <col min="9478" max="9478" width="23.453125" style="703" customWidth="1"/>
    <col min="9479" max="9479" width="16.6328125" style="703" customWidth="1"/>
    <col min="9480" max="9480" width="16.08984375" style="703" customWidth="1"/>
    <col min="9481" max="9481" width="15.08984375" style="703" customWidth="1"/>
    <col min="9482" max="9482" width="20" style="703" customWidth="1"/>
    <col min="9483" max="9483" width="16.6328125" style="703" customWidth="1"/>
    <col min="9484" max="9484" width="12.08984375" style="703" customWidth="1"/>
    <col min="9485" max="9731" width="9.08984375" style="703"/>
    <col min="9732" max="9732" width="4.6328125" style="703" customWidth="1"/>
    <col min="9733" max="9733" width="11.08984375" style="703" customWidth="1"/>
    <col min="9734" max="9734" width="23.453125" style="703" customWidth="1"/>
    <col min="9735" max="9735" width="16.6328125" style="703" customWidth="1"/>
    <col min="9736" max="9736" width="16.08984375" style="703" customWidth="1"/>
    <col min="9737" max="9737" width="15.08984375" style="703" customWidth="1"/>
    <col min="9738" max="9738" width="20" style="703" customWidth="1"/>
    <col min="9739" max="9739" width="16.6328125" style="703" customWidth="1"/>
    <col min="9740" max="9740" width="12.08984375" style="703" customWidth="1"/>
    <col min="9741" max="9987" width="9.08984375" style="703"/>
    <col min="9988" max="9988" width="4.6328125" style="703" customWidth="1"/>
    <col min="9989" max="9989" width="11.08984375" style="703" customWidth="1"/>
    <col min="9990" max="9990" width="23.453125" style="703" customWidth="1"/>
    <col min="9991" max="9991" width="16.6328125" style="703" customWidth="1"/>
    <col min="9992" max="9992" width="16.08984375" style="703" customWidth="1"/>
    <col min="9993" max="9993" width="15.08984375" style="703" customWidth="1"/>
    <col min="9994" max="9994" width="20" style="703" customWidth="1"/>
    <col min="9995" max="9995" width="16.6328125" style="703" customWidth="1"/>
    <col min="9996" max="9996" width="12.08984375" style="703" customWidth="1"/>
    <col min="9997" max="10243" width="9.08984375" style="703"/>
    <col min="10244" max="10244" width="4.6328125" style="703" customWidth="1"/>
    <col min="10245" max="10245" width="11.08984375" style="703" customWidth="1"/>
    <col min="10246" max="10246" width="23.453125" style="703" customWidth="1"/>
    <col min="10247" max="10247" width="16.6328125" style="703" customWidth="1"/>
    <col min="10248" max="10248" width="16.08984375" style="703" customWidth="1"/>
    <col min="10249" max="10249" width="15.08984375" style="703" customWidth="1"/>
    <col min="10250" max="10250" width="20" style="703" customWidth="1"/>
    <col min="10251" max="10251" width="16.6328125" style="703" customWidth="1"/>
    <col min="10252" max="10252" width="12.08984375" style="703" customWidth="1"/>
    <col min="10253" max="10499" width="9.08984375" style="703"/>
    <col min="10500" max="10500" width="4.6328125" style="703" customWidth="1"/>
    <col min="10501" max="10501" width="11.08984375" style="703" customWidth="1"/>
    <col min="10502" max="10502" width="23.453125" style="703" customWidth="1"/>
    <col min="10503" max="10503" width="16.6328125" style="703" customWidth="1"/>
    <col min="10504" max="10504" width="16.08984375" style="703" customWidth="1"/>
    <col min="10505" max="10505" width="15.08984375" style="703" customWidth="1"/>
    <col min="10506" max="10506" width="20" style="703" customWidth="1"/>
    <col min="10507" max="10507" width="16.6328125" style="703" customWidth="1"/>
    <col min="10508" max="10508" width="12.08984375" style="703" customWidth="1"/>
    <col min="10509" max="10755" width="9.08984375" style="703"/>
    <col min="10756" max="10756" width="4.6328125" style="703" customWidth="1"/>
    <col min="10757" max="10757" width="11.08984375" style="703" customWidth="1"/>
    <col min="10758" max="10758" width="23.453125" style="703" customWidth="1"/>
    <col min="10759" max="10759" width="16.6328125" style="703" customWidth="1"/>
    <col min="10760" max="10760" width="16.08984375" style="703" customWidth="1"/>
    <col min="10761" max="10761" width="15.08984375" style="703" customWidth="1"/>
    <col min="10762" max="10762" width="20" style="703" customWidth="1"/>
    <col min="10763" max="10763" width="16.6328125" style="703" customWidth="1"/>
    <col min="10764" max="10764" width="12.08984375" style="703" customWidth="1"/>
    <col min="10765" max="11011" width="9.08984375" style="703"/>
    <col min="11012" max="11012" width="4.6328125" style="703" customWidth="1"/>
    <col min="11013" max="11013" width="11.08984375" style="703" customWidth="1"/>
    <col min="11014" max="11014" width="23.453125" style="703" customWidth="1"/>
    <col min="11015" max="11015" width="16.6328125" style="703" customWidth="1"/>
    <col min="11016" max="11016" width="16.08984375" style="703" customWidth="1"/>
    <col min="11017" max="11017" width="15.08984375" style="703" customWidth="1"/>
    <col min="11018" max="11018" width="20" style="703" customWidth="1"/>
    <col min="11019" max="11019" width="16.6328125" style="703" customWidth="1"/>
    <col min="11020" max="11020" width="12.08984375" style="703" customWidth="1"/>
    <col min="11021" max="11267" width="9.08984375" style="703"/>
    <col min="11268" max="11268" width="4.6328125" style="703" customWidth="1"/>
    <col min="11269" max="11269" width="11.08984375" style="703" customWidth="1"/>
    <col min="11270" max="11270" width="23.453125" style="703" customWidth="1"/>
    <col min="11271" max="11271" width="16.6328125" style="703" customWidth="1"/>
    <col min="11272" max="11272" width="16.08984375" style="703" customWidth="1"/>
    <col min="11273" max="11273" width="15.08984375" style="703" customWidth="1"/>
    <col min="11274" max="11274" width="20" style="703" customWidth="1"/>
    <col min="11275" max="11275" width="16.6328125" style="703" customWidth="1"/>
    <col min="11276" max="11276" width="12.08984375" style="703" customWidth="1"/>
    <col min="11277" max="11523" width="9.08984375" style="703"/>
    <col min="11524" max="11524" width="4.6328125" style="703" customWidth="1"/>
    <col min="11525" max="11525" width="11.08984375" style="703" customWidth="1"/>
    <col min="11526" max="11526" width="23.453125" style="703" customWidth="1"/>
    <col min="11527" max="11527" width="16.6328125" style="703" customWidth="1"/>
    <col min="11528" max="11528" width="16.08984375" style="703" customWidth="1"/>
    <col min="11529" max="11529" width="15.08984375" style="703" customWidth="1"/>
    <col min="11530" max="11530" width="20" style="703" customWidth="1"/>
    <col min="11531" max="11531" width="16.6328125" style="703" customWidth="1"/>
    <col min="11532" max="11532" width="12.08984375" style="703" customWidth="1"/>
    <col min="11533" max="11779" width="9.08984375" style="703"/>
    <col min="11780" max="11780" width="4.6328125" style="703" customWidth="1"/>
    <col min="11781" max="11781" width="11.08984375" style="703" customWidth="1"/>
    <col min="11782" max="11782" width="23.453125" style="703" customWidth="1"/>
    <col min="11783" max="11783" width="16.6328125" style="703" customWidth="1"/>
    <col min="11784" max="11784" width="16.08984375" style="703" customWidth="1"/>
    <col min="11785" max="11785" width="15.08984375" style="703" customWidth="1"/>
    <col min="11786" max="11786" width="20" style="703" customWidth="1"/>
    <col min="11787" max="11787" width="16.6328125" style="703" customWidth="1"/>
    <col min="11788" max="11788" width="12.08984375" style="703" customWidth="1"/>
    <col min="11789" max="12035" width="9.08984375" style="703"/>
    <col min="12036" max="12036" width="4.6328125" style="703" customWidth="1"/>
    <col min="12037" max="12037" width="11.08984375" style="703" customWidth="1"/>
    <col min="12038" max="12038" width="23.453125" style="703" customWidth="1"/>
    <col min="12039" max="12039" width="16.6328125" style="703" customWidth="1"/>
    <col min="12040" max="12040" width="16.08984375" style="703" customWidth="1"/>
    <col min="12041" max="12041" width="15.08984375" style="703" customWidth="1"/>
    <col min="12042" max="12042" width="20" style="703" customWidth="1"/>
    <col min="12043" max="12043" width="16.6328125" style="703" customWidth="1"/>
    <col min="12044" max="12044" width="12.08984375" style="703" customWidth="1"/>
    <col min="12045" max="12291" width="9.08984375" style="703"/>
    <col min="12292" max="12292" width="4.6328125" style="703" customWidth="1"/>
    <col min="12293" max="12293" width="11.08984375" style="703" customWidth="1"/>
    <col min="12294" max="12294" width="23.453125" style="703" customWidth="1"/>
    <col min="12295" max="12295" width="16.6328125" style="703" customWidth="1"/>
    <col min="12296" max="12296" width="16.08984375" style="703" customWidth="1"/>
    <col min="12297" max="12297" width="15.08984375" style="703" customWidth="1"/>
    <col min="12298" max="12298" width="20" style="703" customWidth="1"/>
    <col min="12299" max="12299" width="16.6328125" style="703" customWidth="1"/>
    <col min="12300" max="12300" width="12.08984375" style="703" customWidth="1"/>
    <col min="12301" max="12547" width="9.08984375" style="703"/>
    <col min="12548" max="12548" width="4.6328125" style="703" customWidth="1"/>
    <col min="12549" max="12549" width="11.08984375" style="703" customWidth="1"/>
    <col min="12550" max="12550" width="23.453125" style="703" customWidth="1"/>
    <col min="12551" max="12551" width="16.6328125" style="703" customWidth="1"/>
    <col min="12552" max="12552" width="16.08984375" style="703" customWidth="1"/>
    <col min="12553" max="12553" width="15.08984375" style="703" customWidth="1"/>
    <col min="12554" max="12554" width="20" style="703" customWidth="1"/>
    <col min="12555" max="12555" width="16.6328125" style="703" customWidth="1"/>
    <col min="12556" max="12556" width="12.08984375" style="703" customWidth="1"/>
    <col min="12557" max="12803" width="9.08984375" style="703"/>
    <col min="12804" max="12804" width="4.6328125" style="703" customWidth="1"/>
    <col min="12805" max="12805" width="11.08984375" style="703" customWidth="1"/>
    <col min="12806" max="12806" width="23.453125" style="703" customWidth="1"/>
    <col min="12807" max="12807" width="16.6328125" style="703" customWidth="1"/>
    <col min="12808" max="12808" width="16.08984375" style="703" customWidth="1"/>
    <col min="12809" max="12809" width="15.08984375" style="703" customWidth="1"/>
    <col min="12810" max="12810" width="20" style="703" customWidth="1"/>
    <col min="12811" max="12811" width="16.6328125" style="703" customWidth="1"/>
    <col min="12812" max="12812" width="12.08984375" style="703" customWidth="1"/>
    <col min="12813" max="13059" width="9.08984375" style="703"/>
    <col min="13060" max="13060" width="4.6328125" style="703" customWidth="1"/>
    <col min="13061" max="13061" width="11.08984375" style="703" customWidth="1"/>
    <col min="13062" max="13062" width="23.453125" style="703" customWidth="1"/>
    <col min="13063" max="13063" width="16.6328125" style="703" customWidth="1"/>
    <col min="13064" max="13064" width="16.08984375" style="703" customWidth="1"/>
    <col min="13065" max="13065" width="15.08984375" style="703" customWidth="1"/>
    <col min="13066" max="13066" width="20" style="703" customWidth="1"/>
    <col min="13067" max="13067" width="16.6328125" style="703" customWidth="1"/>
    <col min="13068" max="13068" width="12.08984375" style="703" customWidth="1"/>
    <col min="13069" max="13315" width="9.08984375" style="703"/>
    <col min="13316" max="13316" width="4.6328125" style="703" customWidth="1"/>
    <col min="13317" max="13317" width="11.08984375" style="703" customWidth="1"/>
    <col min="13318" max="13318" width="23.453125" style="703" customWidth="1"/>
    <col min="13319" max="13319" width="16.6328125" style="703" customWidth="1"/>
    <col min="13320" max="13320" width="16.08984375" style="703" customWidth="1"/>
    <col min="13321" max="13321" width="15.08984375" style="703" customWidth="1"/>
    <col min="13322" max="13322" width="20" style="703" customWidth="1"/>
    <col min="13323" max="13323" width="16.6328125" style="703" customWidth="1"/>
    <col min="13324" max="13324" width="12.08984375" style="703" customWidth="1"/>
    <col min="13325" max="13571" width="9.08984375" style="703"/>
    <col min="13572" max="13572" width="4.6328125" style="703" customWidth="1"/>
    <col min="13573" max="13573" width="11.08984375" style="703" customWidth="1"/>
    <col min="13574" max="13574" width="23.453125" style="703" customWidth="1"/>
    <col min="13575" max="13575" width="16.6328125" style="703" customWidth="1"/>
    <col min="13576" max="13576" width="16.08984375" style="703" customWidth="1"/>
    <col min="13577" max="13577" width="15.08984375" style="703" customWidth="1"/>
    <col min="13578" max="13578" width="20" style="703" customWidth="1"/>
    <col min="13579" max="13579" width="16.6328125" style="703" customWidth="1"/>
    <col min="13580" max="13580" width="12.08984375" style="703" customWidth="1"/>
    <col min="13581" max="13827" width="9.08984375" style="703"/>
    <col min="13828" max="13828" width="4.6328125" style="703" customWidth="1"/>
    <col min="13829" max="13829" width="11.08984375" style="703" customWidth="1"/>
    <col min="13830" max="13830" width="23.453125" style="703" customWidth="1"/>
    <col min="13831" max="13831" width="16.6328125" style="703" customWidth="1"/>
    <col min="13832" max="13832" width="16.08984375" style="703" customWidth="1"/>
    <col min="13833" max="13833" width="15.08984375" style="703" customWidth="1"/>
    <col min="13834" max="13834" width="20" style="703" customWidth="1"/>
    <col min="13835" max="13835" width="16.6328125" style="703" customWidth="1"/>
    <col min="13836" max="13836" width="12.08984375" style="703" customWidth="1"/>
    <col min="13837" max="14083" width="9.08984375" style="703"/>
    <col min="14084" max="14084" width="4.6328125" style="703" customWidth="1"/>
    <col min="14085" max="14085" width="11.08984375" style="703" customWidth="1"/>
    <col min="14086" max="14086" width="23.453125" style="703" customWidth="1"/>
    <col min="14087" max="14087" width="16.6328125" style="703" customWidth="1"/>
    <col min="14088" max="14088" width="16.08984375" style="703" customWidth="1"/>
    <col min="14089" max="14089" width="15.08984375" style="703" customWidth="1"/>
    <col min="14090" max="14090" width="20" style="703" customWidth="1"/>
    <col min="14091" max="14091" width="16.6328125" style="703" customWidth="1"/>
    <col min="14092" max="14092" width="12.08984375" style="703" customWidth="1"/>
    <col min="14093" max="14339" width="9.08984375" style="703"/>
    <col min="14340" max="14340" width="4.6328125" style="703" customWidth="1"/>
    <col min="14341" max="14341" width="11.08984375" style="703" customWidth="1"/>
    <col min="14342" max="14342" width="23.453125" style="703" customWidth="1"/>
    <col min="14343" max="14343" width="16.6328125" style="703" customWidth="1"/>
    <col min="14344" max="14344" width="16.08984375" style="703" customWidth="1"/>
    <col min="14345" max="14345" width="15.08984375" style="703" customWidth="1"/>
    <col min="14346" max="14346" width="20" style="703" customWidth="1"/>
    <col min="14347" max="14347" width="16.6328125" style="703" customWidth="1"/>
    <col min="14348" max="14348" width="12.08984375" style="703" customWidth="1"/>
    <col min="14349" max="14595" width="9.08984375" style="703"/>
    <col min="14596" max="14596" width="4.6328125" style="703" customWidth="1"/>
    <col min="14597" max="14597" width="11.08984375" style="703" customWidth="1"/>
    <col min="14598" max="14598" width="23.453125" style="703" customWidth="1"/>
    <col min="14599" max="14599" width="16.6328125" style="703" customWidth="1"/>
    <col min="14600" max="14600" width="16.08984375" style="703" customWidth="1"/>
    <col min="14601" max="14601" width="15.08984375" style="703" customWidth="1"/>
    <col min="14602" max="14602" width="20" style="703" customWidth="1"/>
    <col min="14603" max="14603" width="16.6328125" style="703" customWidth="1"/>
    <col min="14604" max="14604" width="12.08984375" style="703" customWidth="1"/>
    <col min="14605" max="14851" width="9.08984375" style="703"/>
    <col min="14852" max="14852" width="4.6328125" style="703" customWidth="1"/>
    <col min="14853" max="14853" width="11.08984375" style="703" customWidth="1"/>
    <col min="14854" max="14854" width="23.453125" style="703" customWidth="1"/>
    <col min="14855" max="14855" width="16.6328125" style="703" customWidth="1"/>
    <col min="14856" max="14856" width="16.08984375" style="703" customWidth="1"/>
    <col min="14857" max="14857" width="15.08984375" style="703" customWidth="1"/>
    <col min="14858" max="14858" width="20" style="703" customWidth="1"/>
    <col min="14859" max="14859" width="16.6328125" style="703" customWidth="1"/>
    <col min="14860" max="14860" width="12.08984375" style="703" customWidth="1"/>
    <col min="14861" max="15107" width="9.08984375" style="703"/>
    <col min="15108" max="15108" width="4.6328125" style="703" customWidth="1"/>
    <col min="15109" max="15109" width="11.08984375" style="703" customWidth="1"/>
    <col min="15110" max="15110" width="23.453125" style="703" customWidth="1"/>
    <col min="15111" max="15111" width="16.6328125" style="703" customWidth="1"/>
    <col min="15112" max="15112" width="16.08984375" style="703" customWidth="1"/>
    <col min="15113" max="15113" width="15.08984375" style="703" customWidth="1"/>
    <col min="15114" max="15114" width="20" style="703" customWidth="1"/>
    <col min="15115" max="15115" width="16.6328125" style="703" customWidth="1"/>
    <col min="15116" max="15116" width="12.08984375" style="703" customWidth="1"/>
    <col min="15117" max="15363" width="9.08984375" style="703"/>
    <col min="15364" max="15364" width="4.6328125" style="703" customWidth="1"/>
    <col min="15365" max="15365" width="11.08984375" style="703" customWidth="1"/>
    <col min="15366" max="15366" width="23.453125" style="703" customWidth="1"/>
    <col min="15367" max="15367" width="16.6328125" style="703" customWidth="1"/>
    <col min="15368" max="15368" width="16.08984375" style="703" customWidth="1"/>
    <col min="15369" max="15369" width="15.08984375" style="703" customWidth="1"/>
    <col min="15370" max="15370" width="20" style="703" customWidth="1"/>
    <col min="15371" max="15371" width="16.6328125" style="703" customWidth="1"/>
    <col min="15372" max="15372" width="12.08984375" style="703" customWidth="1"/>
    <col min="15373" max="15619" width="9.08984375" style="703"/>
    <col min="15620" max="15620" width="4.6328125" style="703" customWidth="1"/>
    <col min="15621" max="15621" width="11.08984375" style="703" customWidth="1"/>
    <col min="15622" max="15622" width="23.453125" style="703" customWidth="1"/>
    <col min="15623" max="15623" width="16.6328125" style="703" customWidth="1"/>
    <col min="15624" max="15624" width="16.08984375" style="703" customWidth="1"/>
    <col min="15625" max="15625" width="15.08984375" style="703" customWidth="1"/>
    <col min="15626" max="15626" width="20" style="703" customWidth="1"/>
    <col min="15627" max="15627" width="16.6328125" style="703" customWidth="1"/>
    <col min="15628" max="15628" width="12.08984375" style="703" customWidth="1"/>
    <col min="15629" max="15875" width="9.08984375" style="703"/>
    <col min="15876" max="15876" width="4.6328125" style="703" customWidth="1"/>
    <col min="15877" max="15877" width="11.08984375" style="703" customWidth="1"/>
    <col min="15878" max="15878" width="23.453125" style="703" customWidth="1"/>
    <col min="15879" max="15879" width="16.6328125" style="703" customWidth="1"/>
    <col min="15880" max="15880" width="16.08984375" style="703" customWidth="1"/>
    <col min="15881" max="15881" width="15.08984375" style="703" customWidth="1"/>
    <col min="15882" max="15882" width="20" style="703" customWidth="1"/>
    <col min="15883" max="15883" width="16.6328125" style="703" customWidth="1"/>
    <col min="15884" max="15884" width="12.08984375" style="703" customWidth="1"/>
    <col min="15885" max="16131" width="9.08984375" style="703"/>
    <col min="16132" max="16132" width="4.6328125" style="703" customWidth="1"/>
    <col min="16133" max="16133" width="11.08984375" style="703" customWidth="1"/>
    <col min="16134" max="16134" width="23.453125" style="703" customWidth="1"/>
    <col min="16135" max="16135" width="16.6328125" style="703" customWidth="1"/>
    <col min="16136" max="16136" width="16.08984375" style="703" customWidth="1"/>
    <col min="16137" max="16137" width="15.08984375" style="703" customWidth="1"/>
    <col min="16138" max="16138" width="20" style="703" customWidth="1"/>
    <col min="16139" max="16139" width="16.6328125" style="703" customWidth="1"/>
    <col min="16140" max="16140" width="12.08984375" style="703" customWidth="1"/>
    <col min="16141" max="16384" width="9.08984375" style="703"/>
  </cols>
  <sheetData>
    <row r="1" spans="2:14" x14ac:dyDescent="0.3">
      <c r="B1" s="702"/>
      <c r="C1" s="702"/>
      <c r="E1" s="703"/>
      <c r="F1" s="703"/>
      <c r="G1" s="703"/>
      <c r="H1" s="703"/>
      <c r="I1" s="703"/>
      <c r="J1" s="703"/>
      <c r="K1" s="703"/>
      <c r="L1" s="703"/>
    </row>
    <row r="2" spans="2:14" x14ac:dyDescent="0.3">
      <c r="B2" s="22"/>
      <c r="C2" s="22"/>
      <c r="D2" s="22"/>
      <c r="E2" s="22"/>
      <c r="F2" s="652" t="str">
        <f>Index!B2</f>
        <v xml:space="preserve">      Maharashtra State Power Generation Company Ltd.</v>
      </c>
      <c r="G2" s="22"/>
      <c r="H2" s="22"/>
      <c r="I2" s="22"/>
      <c r="J2" s="22"/>
      <c r="K2" s="22"/>
      <c r="L2" s="22"/>
    </row>
    <row r="3" spans="2:14" x14ac:dyDescent="0.3">
      <c r="C3" s="774"/>
      <c r="D3" s="774"/>
      <c r="E3" s="774"/>
      <c r="F3" s="669" t="s">
        <v>974</v>
      </c>
      <c r="G3" s="774"/>
      <c r="H3" s="774"/>
      <c r="I3" s="774"/>
      <c r="J3" s="774"/>
      <c r="K3" s="774"/>
      <c r="L3" s="774"/>
    </row>
    <row r="4" spans="2:14" x14ac:dyDescent="0.3">
      <c r="B4" s="22"/>
      <c r="C4" s="22"/>
      <c r="D4" s="22"/>
      <c r="E4" s="22"/>
      <c r="F4" s="775" t="s">
        <v>1272</v>
      </c>
      <c r="G4" s="22"/>
      <c r="H4" s="22"/>
      <c r="I4" s="22"/>
      <c r="J4" s="22"/>
      <c r="K4" s="22"/>
      <c r="L4" s="22"/>
    </row>
    <row r="5" spans="2:14" x14ac:dyDescent="0.3">
      <c r="E5" s="703"/>
      <c r="F5" s="703"/>
      <c r="G5" s="703"/>
      <c r="H5" s="703"/>
      <c r="I5" s="703"/>
      <c r="J5" s="703"/>
      <c r="K5" s="703"/>
      <c r="L5" s="703"/>
    </row>
    <row r="6" spans="2:14" x14ac:dyDescent="0.3">
      <c r="E6" s="703"/>
      <c r="F6" s="703"/>
      <c r="G6" s="703"/>
      <c r="H6" s="703"/>
      <c r="I6" s="703"/>
      <c r="J6" s="703"/>
      <c r="K6" s="703"/>
      <c r="L6" s="703"/>
    </row>
    <row r="7" spans="2:14" s="710" customFormat="1" x14ac:dyDescent="0.3">
      <c r="B7" s="1595" t="s">
        <v>343</v>
      </c>
      <c r="C7" s="1595" t="s">
        <v>980</v>
      </c>
      <c r="D7" s="1595" t="s">
        <v>1273</v>
      </c>
      <c r="E7" s="1625" t="s">
        <v>913</v>
      </c>
      <c r="F7" s="1626"/>
      <c r="G7" s="1625" t="s">
        <v>914</v>
      </c>
      <c r="H7" s="1626"/>
      <c r="I7" s="1625" t="s">
        <v>918</v>
      </c>
      <c r="J7" s="1626"/>
      <c r="K7" s="1625" t="s">
        <v>915</v>
      </c>
      <c r="L7" s="1626"/>
      <c r="M7" s="1625" t="s">
        <v>917</v>
      </c>
      <c r="N7" s="1626"/>
    </row>
    <row r="8" spans="2:14" ht="42" x14ac:dyDescent="0.3">
      <c r="B8" s="1597"/>
      <c r="C8" s="1597"/>
      <c r="D8" s="1597"/>
      <c r="E8" s="776" t="s">
        <v>1274</v>
      </c>
      <c r="F8" s="776" t="s">
        <v>1275</v>
      </c>
      <c r="G8" s="776" t="s">
        <v>1274</v>
      </c>
      <c r="H8" s="776" t="s">
        <v>1275</v>
      </c>
      <c r="I8" s="776" t="s">
        <v>1274</v>
      </c>
      <c r="J8" s="776" t="s">
        <v>1275</v>
      </c>
      <c r="K8" s="776" t="s">
        <v>1274</v>
      </c>
      <c r="L8" s="776" t="s">
        <v>1275</v>
      </c>
      <c r="M8" s="776" t="s">
        <v>1274</v>
      </c>
      <c r="N8" s="776" t="s">
        <v>1275</v>
      </c>
    </row>
    <row r="9" spans="2:14" x14ac:dyDescent="0.3">
      <c r="B9" s="777"/>
      <c r="C9" s="777"/>
      <c r="D9" s="1627" t="s">
        <v>980</v>
      </c>
      <c r="E9" s="1628"/>
      <c r="F9" s="1628"/>
      <c r="G9" s="1628"/>
      <c r="H9" s="1628"/>
      <c r="I9" s="1628"/>
      <c r="J9" s="1628"/>
      <c r="K9" s="1628"/>
      <c r="L9" s="1628"/>
      <c r="M9" s="1628"/>
      <c r="N9" s="1629"/>
    </row>
    <row r="10" spans="2:14" x14ac:dyDescent="0.3">
      <c r="B10" s="778" t="s">
        <v>1276</v>
      </c>
      <c r="C10" s="779" t="s">
        <v>1277</v>
      </c>
      <c r="D10" s="1630"/>
      <c r="E10" s="1631"/>
      <c r="F10" s="1631"/>
      <c r="G10" s="1631"/>
      <c r="H10" s="1631"/>
      <c r="I10" s="1631"/>
      <c r="J10" s="1631"/>
      <c r="K10" s="1631"/>
      <c r="L10" s="1631"/>
      <c r="M10" s="1631"/>
      <c r="N10" s="1632"/>
    </row>
    <row r="11" spans="2:14" x14ac:dyDescent="0.3">
      <c r="B11" s="780"/>
      <c r="C11" s="781"/>
      <c r="D11" s="1630"/>
      <c r="E11" s="1631"/>
      <c r="F11" s="1631"/>
      <c r="G11" s="1631"/>
      <c r="H11" s="1631"/>
      <c r="I11" s="1631"/>
      <c r="J11" s="1631"/>
      <c r="K11" s="1631"/>
      <c r="L11" s="1631"/>
      <c r="M11" s="1631"/>
      <c r="N11" s="1632"/>
    </row>
    <row r="12" spans="2:14" x14ac:dyDescent="0.3">
      <c r="B12" s="780"/>
      <c r="C12" s="781"/>
      <c r="D12" s="1630"/>
      <c r="E12" s="1631"/>
      <c r="F12" s="1631"/>
      <c r="G12" s="1631"/>
      <c r="H12" s="1631"/>
      <c r="I12" s="1631"/>
      <c r="J12" s="1631"/>
      <c r="K12" s="1631"/>
      <c r="L12" s="1631"/>
      <c r="M12" s="1631"/>
      <c r="N12" s="1632"/>
    </row>
    <row r="13" spans="2:14" x14ac:dyDescent="0.3">
      <c r="B13" s="780"/>
      <c r="C13" s="781"/>
      <c r="D13" s="1630"/>
      <c r="E13" s="1631"/>
      <c r="F13" s="1631"/>
      <c r="G13" s="1631"/>
      <c r="H13" s="1631"/>
      <c r="I13" s="1631"/>
      <c r="J13" s="1631"/>
      <c r="K13" s="1631"/>
      <c r="L13" s="1631"/>
      <c r="M13" s="1631"/>
      <c r="N13" s="1632"/>
    </row>
    <row r="14" spans="2:14" x14ac:dyDescent="0.3">
      <c r="B14" s="780" t="s">
        <v>183</v>
      </c>
      <c r="C14" s="781" t="s">
        <v>1278</v>
      </c>
      <c r="D14" s="1630"/>
      <c r="E14" s="1631"/>
      <c r="F14" s="1631"/>
      <c r="G14" s="1631"/>
      <c r="H14" s="1631"/>
      <c r="I14" s="1631"/>
      <c r="J14" s="1631"/>
      <c r="K14" s="1631"/>
      <c r="L14" s="1631"/>
      <c r="M14" s="1631"/>
      <c r="N14" s="1632"/>
    </row>
    <row r="15" spans="2:14" x14ac:dyDescent="0.3">
      <c r="B15" s="780"/>
      <c r="C15" s="781"/>
      <c r="D15" s="1630"/>
      <c r="E15" s="1631"/>
      <c r="F15" s="1631"/>
      <c r="G15" s="1631"/>
      <c r="H15" s="1631"/>
      <c r="I15" s="1631"/>
      <c r="J15" s="1631"/>
      <c r="K15" s="1631"/>
      <c r="L15" s="1631"/>
      <c r="M15" s="1631"/>
      <c r="N15" s="1632"/>
    </row>
    <row r="16" spans="2:14" x14ac:dyDescent="0.3">
      <c r="B16" s="780"/>
      <c r="C16" s="781"/>
      <c r="D16" s="1630"/>
      <c r="E16" s="1631"/>
      <c r="F16" s="1631"/>
      <c r="G16" s="1631"/>
      <c r="H16" s="1631"/>
      <c r="I16" s="1631"/>
      <c r="J16" s="1631"/>
      <c r="K16" s="1631"/>
      <c r="L16" s="1631"/>
      <c r="M16" s="1631"/>
      <c r="N16" s="1632"/>
    </row>
    <row r="17" spans="2:14" s="717" customFormat="1" ht="14.5" thickBot="1" x14ac:dyDescent="0.35">
      <c r="B17" s="782"/>
      <c r="C17" s="783" t="s">
        <v>271</v>
      </c>
      <c r="D17" s="1633"/>
      <c r="E17" s="1634"/>
      <c r="F17" s="1634"/>
      <c r="G17" s="1634"/>
      <c r="H17" s="1634"/>
      <c r="I17" s="1634"/>
      <c r="J17" s="1634"/>
      <c r="K17" s="1634"/>
      <c r="L17" s="1634"/>
      <c r="M17" s="1634"/>
      <c r="N17" s="1635"/>
    </row>
    <row r="19" spans="2:14" x14ac:dyDescent="0.3">
      <c r="C19" s="703" t="s">
        <v>1279</v>
      </c>
    </row>
    <row r="20" spans="2:14" x14ac:dyDescent="0.3">
      <c r="C20" s="703" t="s">
        <v>1280</v>
      </c>
    </row>
    <row r="21" spans="2:14" x14ac:dyDescent="0.3">
      <c r="C21" s="703" t="s">
        <v>1281</v>
      </c>
    </row>
    <row r="29" spans="2:14" ht="29.4" customHeight="1" x14ac:dyDescent="0.3">
      <c r="C29" s="708"/>
    </row>
  </sheetData>
  <mergeCells count="9">
    <mergeCell ref="K7:L7"/>
    <mergeCell ref="M7:N7"/>
    <mergeCell ref="D9:N17"/>
    <mergeCell ref="B7:B8"/>
    <mergeCell ref="C7:C8"/>
    <mergeCell ref="D7:D8"/>
    <mergeCell ref="E7:F7"/>
    <mergeCell ref="G7:H7"/>
    <mergeCell ref="I7:J7"/>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J29"/>
  <sheetViews>
    <sheetView workbookViewId="0">
      <selection activeCell="C2" sqref="C2"/>
    </sheetView>
  </sheetViews>
  <sheetFormatPr defaultColWidth="9.08984375" defaultRowHeight="14" x14ac:dyDescent="0.3"/>
  <cols>
    <col min="1" max="1" width="9.08984375" style="670"/>
    <col min="2" max="2" width="39" style="670" customWidth="1"/>
    <col min="3" max="3" width="19.08984375" style="670" customWidth="1"/>
    <col min="4" max="7" width="15.6328125" style="670" customWidth="1"/>
    <col min="8" max="259" width="9.08984375" style="670"/>
    <col min="260" max="260" width="82.6328125" style="670" bestFit="1" customWidth="1"/>
    <col min="261" max="263" width="28.6328125" style="670" customWidth="1"/>
    <col min="264" max="515" width="9.08984375" style="670"/>
    <col min="516" max="516" width="82.6328125" style="670" bestFit="1" customWidth="1"/>
    <col min="517" max="519" width="28.6328125" style="670" customWidth="1"/>
    <col min="520" max="771" width="9.08984375" style="670"/>
    <col min="772" max="772" width="82.6328125" style="670" bestFit="1" customWidth="1"/>
    <col min="773" max="775" width="28.6328125" style="670" customWidth="1"/>
    <col min="776" max="1027" width="9.08984375" style="670"/>
    <col min="1028" max="1028" width="82.6328125" style="670" bestFit="1" customWidth="1"/>
    <col min="1029" max="1031" width="28.6328125" style="670" customWidth="1"/>
    <col min="1032" max="1283" width="9.08984375" style="670"/>
    <col min="1284" max="1284" width="82.6328125" style="670" bestFit="1" customWidth="1"/>
    <col min="1285" max="1287" width="28.6328125" style="670" customWidth="1"/>
    <col min="1288" max="1539" width="9.08984375" style="670"/>
    <col min="1540" max="1540" width="82.6328125" style="670" bestFit="1" customWidth="1"/>
    <col min="1541" max="1543" width="28.6328125" style="670" customWidth="1"/>
    <col min="1544" max="1795" width="9.08984375" style="670"/>
    <col min="1796" max="1796" width="82.6328125" style="670" bestFit="1" customWidth="1"/>
    <col min="1797" max="1799" width="28.6328125" style="670" customWidth="1"/>
    <col min="1800" max="2051" width="9.08984375" style="670"/>
    <col min="2052" max="2052" width="82.6328125" style="670" bestFit="1" customWidth="1"/>
    <col min="2053" max="2055" width="28.6328125" style="670" customWidth="1"/>
    <col min="2056" max="2307" width="9.08984375" style="670"/>
    <col min="2308" max="2308" width="82.6328125" style="670" bestFit="1" customWidth="1"/>
    <col min="2309" max="2311" width="28.6328125" style="670" customWidth="1"/>
    <col min="2312" max="2563" width="9.08984375" style="670"/>
    <col min="2564" max="2564" width="82.6328125" style="670" bestFit="1" customWidth="1"/>
    <col min="2565" max="2567" width="28.6328125" style="670" customWidth="1"/>
    <col min="2568" max="2819" width="9.08984375" style="670"/>
    <col min="2820" max="2820" width="82.6328125" style="670" bestFit="1" customWidth="1"/>
    <col min="2821" max="2823" width="28.6328125" style="670" customWidth="1"/>
    <col min="2824" max="3075" width="9.08984375" style="670"/>
    <col min="3076" max="3076" width="82.6328125" style="670" bestFit="1" customWidth="1"/>
    <col min="3077" max="3079" width="28.6328125" style="670" customWidth="1"/>
    <col min="3080" max="3331" width="9.08984375" style="670"/>
    <col min="3332" max="3332" width="82.6328125" style="670" bestFit="1" customWidth="1"/>
    <col min="3333" max="3335" width="28.6328125" style="670" customWidth="1"/>
    <col min="3336" max="3587" width="9.08984375" style="670"/>
    <col min="3588" max="3588" width="82.6328125" style="670" bestFit="1" customWidth="1"/>
    <col min="3589" max="3591" width="28.6328125" style="670" customWidth="1"/>
    <col min="3592" max="3843" width="9.08984375" style="670"/>
    <col min="3844" max="3844" width="82.6328125" style="670" bestFit="1" customWidth="1"/>
    <col min="3845" max="3847" width="28.6328125" style="670" customWidth="1"/>
    <col min="3848" max="4099" width="9.08984375" style="670"/>
    <col min="4100" max="4100" width="82.6328125" style="670" bestFit="1" customWidth="1"/>
    <col min="4101" max="4103" width="28.6328125" style="670" customWidth="1"/>
    <col min="4104" max="4355" width="9.08984375" style="670"/>
    <col min="4356" max="4356" width="82.6328125" style="670" bestFit="1" customWidth="1"/>
    <col min="4357" max="4359" width="28.6328125" style="670" customWidth="1"/>
    <col min="4360" max="4611" width="9.08984375" style="670"/>
    <col min="4612" max="4612" width="82.6328125" style="670" bestFit="1" customWidth="1"/>
    <col min="4613" max="4615" width="28.6328125" style="670" customWidth="1"/>
    <col min="4616" max="4867" width="9.08984375" style="670"/>
    <col min="4868" max="4868" width="82.6328125" style="670" bestFit="1" customWidth="1"/>
    <col min="4869" max="4871" width="28.6328125" style="670" customWidth="1"/>
    <col min="4872" max="5123" width="9.08984375" style="670"/>
    <col min="5124" max="5124" width="82.6328125" style="670" bestFit="1" customWidth="1"/>
    <col min="5125" max="5127" width="28.6328125" style="670" customWidth="1"/>
    <col min="5128" max="5379" width="9.08984375" style="670"/>
    <col min="5380" max="5380" width="82.6328125" style="670" bestFit="1" customWidth="1"/>
    <col min="5381" max="5383" width="28.6328125" style="670" customWidth="1"/>
    <col min="5384" max="5635" width="9.08984375" style="670"/>
    <col min="5636" max="5636" width="82.6328125" style="670" bestFit="1" customWidth="1"/>
    <col min="5637" max="5639" width="28.6328125" style="670" customWidth="1"/>
    <col min="5640" max="5891" width="9.08984375" style="670"/>
    <col min="5892" max="5892" width="82.6328125" style="670" bestFit="1" customWidth="1"/>
    <col min="5893" max="5895" width="28.6328125" style="670" customWidth="1"/>
    <col min="5896" max="6147" width="9.08984375" style="670"/>
    <col min="6148" max="6148" width="82.6328125" style="670" bestFit="1" customWidth="1"/>
    <col min="6149" max="6151" width="28.6328125" style="670" customWidth="1"/>
    <col min="6152" max="6403" width="9.08984375" style="670"/>
    <col min="6404" max="6404" width="82.6328125" style="670" bestFit="1" customWidth="1"/>
    <col min="6405" max="6407" width="28.6328125" style="670" customWidth="1"/>
    <col min="6408" max="6659" width="9.08984375" style="670"/>
    <col min="6660" max="6660" width="82.6328125" style="670" bestFit="1" customWidth="1"/>
    <col min="6661" max="6663" width="28.6328125" style="670" customWidth="1"/>
    <col min="6664" max="6915" width="9.08984375" style="670"/>
    <col min="6916" max="6916" width="82.6328125" style="670" bestFit="1" customWidth="1"/>
    <col min="6917" max="6919" width="28.6328125" style="670" customWidth="1"/>
    <col min="6920" max="7171" width="9.08984375" style="670"/>
    <col min="7172" max="7172" width="82.6328125" style="670" bestFit="1" customWidth="1"/>
    <col min="7173" max="7175" width="28.6328125" style="670" customWidth="1"/>
    <col min="7176" max="7427" width="9.08984375" style="670"/>
    <col min="7428" max="7428" width="82.6328125" style="670" bestFit="1" customWidth="1"/>
    <col min="7429" max="7431" width="28.6328125" style="670" customWidth="1"/>
    <col min="7432" max="7683" width="9.08984375" style="670"/>
    <col min="7684" max="7684" width="82.6328125" style="670" bestFit="1" customWidth="1"/>
    <col min="7685" max="7687" width="28.6328125" style="670" customWidth="1"/>
    <col min="7688" max="7939" width="9.08984375" style="670"/>
    <col min="7940" max="7940" width="82.6328125" style="670" bestFit="1" customWidth="1"/>
    <col min="7941" max="7943" width="28.6328125" style="670" customWidth="1"/>
    <col min="7944" max="8195" width="9.08984375" style="670"/>
    <col min="8196" max="8196" width="82.6328125" style="670" bestFit="1" customWidth="1"/>
    <col min="8197" max="8199" width="28.6328125" style="670" customWidth="1"/>
    <col min="8200" max="8451" width="9.08984375" style="670"/>
    <col min="8452" max="8452" width="82.6328125" style="670" bestFit="1" customWidth="1"/>
    <col min="8453" max="8455" width="28.6328125" style="670" customWidth="1"/>
    <col min="8456" max="8707" width="9.08984375" style="670"/>
    <col min="8708" max="8708" width="82.6328125" style="670" bestFit="1" customWidth="1"/>
    <col min="8709" max="8711" width="28.6328125" style="670" customWidth="1"/>
    <col min="8712" max="8963" width="9.08984375" style="670"/>
    <col min="8964" max="8964" width="82.6328125" style="670" bestFit="1" customWidth="1"/>
    <col min="8965" max="8967" width="28.6328125" style="670" customWidth="1"/>
    <col min="8968" max="9219" width="9.08984375" style="670"/>
    <col min="9220" max="9220" width="82.6328125" style="670" bestFit="1" customWidth="1"/>
    <col min="9221" max="9223" width="28.6328125" style="670" customWidth="1"/>
    <col min="9224" max="9475" width="9.08984375" style="670"/>
    <col min="9476" max="9476" width="82.6328125" style="670" bestFit="1" customWidth="1"/>
    <col min="9477" max="9479" width="28.6328125" style="670" customWidth="1"/>
    <col min="9480" max="9731" width="9.08984375" style="670"/>
    <col min="9732" max="9732" width="82.6328125" style="670" bestFit="1" customWidth="1"/>
    <col min="9733" max="9735" width="28.6328125" style="670" customWidth="1"/>
    <col min="9736" max="9987" width="9.08984375" style="670"/>
    <col min="9988" max="9988" width="82.6328125" style="670" bestFit="1" customWidth="1"/>
    <col min="9989" max="9991" width="28.6328125" style="670" customWidth="1"/>
    <col min="9992" max="10243" width="9.08984375" style="670"/>
    <col min="10244" max="10244" width="82.6328125" style="670" bestFit="1" customWidth="1"/>
    <col min="10245" max="10247" width="28.6328125" style="670" customWidth="1"/>
    <col min="10248" max="10499" width="9.08984375" style="670"/>
    <col min="10500" max="10500" width="82.6328125" style="670" bestFit="1" customWidth="1"/>
    <col min="10501" max="10503" width="28.6328125" style="670" customWidth="1"/>
    <col min="10504" max="10755" width="9.08984375" style="670"/>
    <col min="10756" max="10756" width="82.6328125" style="670" bestFit="1" customWidth="1"/>
    <col min="10757" max="10759" width="28.6328125" style="670" customWidth="1"/>
    <col min="10760" max="11011" width="9.08984375" style="670"/>
    <col min="11012" max="11012" width="82.6328125" style="670" bestFit="1" customWidth="1"/>
    <col min="11013" max="11015" width="28.6328125" style="670" customWidth="1"/>
    <col min="11016" max="11267" width="9.08984375" style="670"/>
    <col min="11268" max="11268" width="82.6328125" style="670" bestFit="1" customWidth="1"/>
    <col min="11269" max="11271" width="28.6328125" style="670" customWidth="1"/>
    <col min="11272" max="11523" width="9.08984375" style="670"/>
    <col min="11524" max="11524" width="82.6328125" style="670" bestFit="1" customWidth="1"/>
    <col min="11525" max="11527" width="28.6328125" style="670" customWidth="1"/>
    <col min="11528" max="11779" width="9.08984375" style="670"/>
    <col min="11780" max="11780" width="82.6328125" style="670" bestFit="1" customWidth="1"/>
    <col min="11781" max="11783" width="28.6328125" style="670" customWidth="1"/>
    <col min="11784" max="12035" width="9.08984375" style="670"/>
    <col min="12036" max="12036" width="82.6328125" style="670" bestFit="1" customWidth="1"/>
    <col min="12037" max="12039" width="28.6328125" style="670" customWidth="1"/>
    <col min="12040" max="12291" width="9.08984375" style="670"/>
    <col min="12292" max="12292" width="82.6328125" style="670" bestFit="1" customWidth="1"/>
    <col min="12293" max="12295" width="28.6328125" style="670" customWidth="1"/>
    <col min="12296" max="12547" width="9.08984375" style="670"/>
    <col min="12548" max="12548" width="82.6328125" style="670" bestFit="1" customWidth="1"/>
    <col min="12549" max="12551" width="28.6328125" style="670" customWidth="1"/>
    <col min="12552" max="12803" width="9.08984375" style="670"/>
    <col min="12804" max="12804" width="82.6328125" style="670" bestFit="1" customWidth="1"/>
    <col min="12805" max="12807" width="28.6328125" style="670" customWidth="1"/>
    <col min="12808" max="13059" width="9.08984375" style="670"/>
    <col min="13060" max="13060" width="82.6328125" style="670" bestFit="1" customWidth="1"/>
    <col min="13061" max="13063" width="28.6328125" style="670" customWidth="1"/>
    <col min="13064" max="13315" width="9.08984375" style="670"/>
    <col min="13316" max="13316" width="82.6328125" style="670" bestFit="1" customWidth="1"/>
    <col min="13317" max="13319" width="28.6328125" style="670" customWidth="1"/>
    <col min="13320" max="13571" width="9.08984375" style="670"/>
    <col min="13572" max="13572" width="82.6328125" style="670" bestFit="1" customWidth="1"/>
    <col min="13573" max="13575" width="28.6328125" style="670" customWidth="1"/>
    <col min="13576" max="13827" width="9.08984375" style="670"/>
    <col min="13828" max="13828" width="82.6328125" style="670" bestFit="1" customWidth="1"/>
    <col min="13829" max="13831" width="28.6328125" style="670" customWidth="1"/>
    <col min="13832" max="14083" width="9.08984375" style="670"/>
    <col min="14084" max="14084" width="82.6328125" style="670" bestFit="1" customWidth="1"/>
    <col min="14085" max="14087" width="28.6328125" style="670" customWidth="1"/>
    <col min="14088" max="14339" width="9.08984375" style="670"/>
    <col min="14340" max="14340" width="82.6328125" style="670" bestFit="1" customWidth="1"/>
    <col min="14341" max="14343" width="28.6328125" style="670" customWidth="1"/>
    <col min="14344" max="14595" width="9.08984375" style="670"/>
    <col min="14596" max="14596" width="82.6328125" style="670" bestFit="1" customWidth="1"/>
    <col min="14597" max="14599" width="28.6328125" style="670" customWidth="1"/>
    <col min="14600" max="14851" width="9.08984375" style="670"/>
    <col min="14852" max="14852" width="82.6328125" style="670" bestFit="1" customWidth="1"/>
    <col min="14853" max="14855" width="28.6328125" style="670" customWidth="1"/>
    <col min="14856" max="15107" width="9.08984375" style="670"/>
    <col min="15108" max="15108" width="82.6328125" style="670" bestFit="1" customWidth="1"/>
    <col min="15109" max="15111" width="28.6328125" style="670" customWidth="1"/>
    <col min="15112" max="15363" width="9.08984375" style="670"/>
    <col min="15364" max="15364" width="82.6328125" style="670" bestFit="1" customWidth="1"/>
    <col min="15365" max="15367" width="28.6328125" style="670" customWidth="1"/>
    <col min="15368" max="15619" width="9.08984375" style="670"/>
    <col min="15620" max="15620" width="82.6328125" style="670" bestFit="1" customWidth="1"/>
    <col min="15621" max="15623" width="28.6328125" style="670" customWidth="1"/>
    <col min="15624" max="15875" width="9.08984375" style="670"/>
    <col min="15876" max="15876" width="82.6328125" style="670" bestFit="1" customWidth="1"/>
    <col min="15877" max="15879" width="28.6328125" style="670" customWidth="1"/>
    <col min="15880" max="16131" width="9.08984375" style="670"/>
    <col min="16132" max="16132" width="82.6328125" style="670" bestFit="1" customWidth="1"/>
    <col min="16133" max="16135" width="28.6328125" style="670" customWidth="1"/>
    <col min="16136" max="16384" width="9.08984375" style="670"/>
  </cols>
  <sheetData>
    <row r="1" spans="2:10" x14ac:dyDescent="0.3">
      <c r="B1" s="682"/>
    </row>
    <row r="2" spans="2:10" x14ac:dyDescent="0.3">
      <c r="B2" s="22"/>
      <c r="C2" s="652" t="str">
        <f>Index!B2</f>
        <v xml:space="preserve">      Maharashtra State Power Generation Company Ltd.</v>
      </c>
      <c r="D2" s="652"/>
      <c r="E2" s="652"/>
      <c r="F2" s="22"/>
      <c r="G2" s="22"/>
    </row>
    <row r="3" spans="2:10" x14ac:dyDescent="0.3">
      <c r="B3" s="693"/>
      <c r="C3" s="669" t="s">
        <v>974</v>
      </c>
      <c r="D3" s="669"/>
      <c r="E3" s="669"/>
      <c r="F3" s="693"/>
      <c r="G3" s="693"/>
    </row>
    <row r="4" spans="2:10" x14ac:dyDescent="0.3">
      <c r="B4" s="22"/>
      <c r="C4" s="775" t="s">
        <v>1282</v>
      </c>
      <c r="D4" s="775"/>
      <c r="E4" s="775"/>
      <c r="F4" s="22"/>
      <c r="G4" s="22"/>
      <c r="J4" s="652"/>
    </row>
    <row r="5" spans="2:10" x14ac:dyDescent="0.3">
      <c r="G5" s="785" t="s">
        <v>10</v>
      </c>
      <c r="J5" s="669"/>
    </row>
    <row r="6" spans="2:10" s="786" customFormat="1" x14ac:dyDescent="0.3">
      <c r="B6" s="684" t="s">
        <v>1283</v>
      </c>
      <c r="C6" s="684" t="s">
        <v>913</v>
      </c>
      <c r="D6" s="684" t="s">
        <v>914</v>
      </c>
      <c r="E6" s="684" t="s">
        <v>918</v>
      </c>
      <c r="F6" s="684" t="s">
        <v>915</v>
      </c>
      <c r="G6" s="684" t="s">
        <v>917</v>
      </c>
      <c r="J6" s="775"/>
    </row>
    <row r="7" spans="2:10" x14ac:dyDescent="0.3">
      <c r="B7" s="787"/>
      <c r="C7" s="1566" t="s">
        <v>980</v>
      </c>
      <c r="D7" s="1567"/>
      <c r="E7" s="1567"/>
      <c r="F7" s="1567"/>
      <c r="G7" s="1568"/>
    </row>
    <row r="8" spans="2:10" x14ac:dyDescent="0.3">
      <c r="B8" s="788" t="s">
        <v>1284</v>
      </c>
      <c r="C8" s="1569"/>
      <c r="D8" s="1570"/>
      <c r="E8" s="1570"/>
      <c r="F8" s="1570"/>
      <c r="G8" s="1571"/>
    </row>
    <row r="9" spans="2:10" x14ac:dyDescent="0.3">
      <c r="B9" s="789"/>
      <c r="C9" s="1569"/>
      <c r="D9" s="1570"/>
      <c r="E9" s="1570"/>
      <c r="F9" s="1570"/>
      <c r="G9" s="1571"/>
    </row>
    <row r="10" spans="2:10" x14ac:dyDescent="0.3">
      <c r="B10" s="789" t="s">
        <v>1285</v>
      </c>
      <c r="C10" s="1569"/>
      <c r="D10" s="1570"/>
      <c r="E10" s="1570"/>
      <c r="F10" s="1570"/>
      <c r="G10" s="1571"/>
    </row>
    <row r="11" spans="2:10" x14ac:dyDescent="0.3">
      <c r="B11" s="788" t="s">
        <v>989</v>
      </c>
      <c r="C11" s="1569"/>
      <c r="D11" s="1570"/>
      <c r="E11" s="1570"/>
      <c r="F11" s="1570"/>
      <c r="G11" s="1571"/>
    </row>
    <row r="12" spans="2:10" x14ac:dyDescent="0.3">
      <c r="B12" s="788" t="s">
        <v>990</v>
      </c>
      <c r="C12" s="1569"/>
      <c r="D12" s="1570"/>
      <c r="E12" s="1570"/>
      <c r="F12" s="1570"/>
      <c r="G12" s="1571"/>
    </row>
    <row r="13" spans="2:10" x14ac:dyDescent="0.3">
      <c r="B13" s="788" t="s">
        <v>986</v>
      </c>
      <c r="C13" s="1569"/>
      <c r="D13" s="1570"/>
      <c r="E13" s="1570"/>
      <c r="F13" s="1570"/>
      <c r="G13" s="1571"/>
    </row>
    <row r="14" spans="2:10" x14ac:dyDescent="0.3">
      <c r="B14" s="790" t="s">
        <v>1235</v>
      </c>
      <c r="C14" s="1569"/>
      <c r="D14" s="1570"/>
      <c r="E14" s="1570"/>
      <c r="F14" s="1570"/>
      <c r="G14" s="1571"/>
    </row>
    <row r="15" spans="2:10" x14ac:dyDescent="0.3">
      <c r="B15" s="787"/>
      <c r="C15" s="1569"/>
      <c r="D15" s="1570"/>
      <c r="E15" s="1570"/>
      <c r="F15" s="1570"/>
      <c r="G15" s="1571"/>
    </row>
    <row r="16" spans="2:10" x14ac:dyDescent="0.3">
      <c r="B16" s="791" t="s">
        <v>1286</v>
      </c>
      <c r="C16" s="1569"/>
      <c r="D16" s="1570"/>
      <c r="E16" s="1570"/>
      <c r="F16" s="1570"/>
      <c r="G16" s="1571"/>
    </row>
    <row r="17" spans="2:7" x14ac:dyDescent="0.3">
      <c r="B17" s="790" t="s">
        <v>1287</v>
      </c>
      <c r="C17" s="1569"/>
      <c r="D17" s="1570"/>
      <c r="E17" s="1570"/>
      <c r="F17" s="1570"/>
      <c r="G17" s="1571"/>
    </row>
    <row r="18" spans="2:7" x14ac:dyDescent="0.3">
      <c r="B18" s="790" t="s">
        <v>1288</v>
      </c>
      <c r="C18" s="1569"/>
      <c r="D18" s="1570"/>
      <c r="E18" s="1570"/>
      <c r="F18" s="1570"/>
      <c r="G18" s="1571"/>
    </row>
    <row r="19" spans="2:7" x14ac:dyDescent="0.3">
      <c r="B19" s="787"/>
      <c r="C19" s="1569"/>
      <c r="D19" s="1570"/>
      <c r="E19" s="1570"/>
      <c r="F19" s="1570"/>
      <c r="G19" s="1571"/>
    </row>
    <row r="20" spans="2:7" x14ac:dyDescent="0.3">
      <c r="B20" s="790" t="s">
        <v>271</v>
      </c>
      <c r="C20" s="1572"/>
      <c r="D20" s="1573"/>
      <c r="E20" s="1573"/>
      <c r="F20" s="1573"/>
      <c r="G20" s="1574"/>
    </row>
    <row r="21" spans="2:7" x14ac:dyDescent="0.3">
      <c r="C21" s="690"/>
      <c r="D21" s="690"/>
      <c r="E21" s="690"/>
      <c r="F21" s="792"/>
      <c r="G21" s="486"/>
    </row>
    <row r="29" spans="2:7" ht="29.4" customHeight="1" x14ac:dyDescent="0.3">
      <c r="C29" s="692"/>
    </row>
  </sheetData>
  <mergeCells count="1">
    <mergeCell ref="C7:G20"/>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Z55"/>
  <sheetViews>
    <sheetView workbookViewId="0">
      <selection activeCell="L3" sqref="L3"/>
    </sheetView>
  </sheetViews>
  <sheetFormatPr defaultColWidth="9.08984375" defaultRowHeight="14" x14ac:dyDescent="0.3"/>
  <cols>
    <col min="1" max="1" width="2.90625" style="794" customWidth="1"/>
    <col min="2" max="2" width="9.6328125" style="794" customWidth="1"/>
    <col min="3" max="3" width="36.36328125" style="794" customWidth="1"/>
    <col min="4" max="20" width="9.08984375" style="794" customWidth="1"/>
    <col min="21" max="23" width="9.08984375" style="794"/>
    <col min="24" max="24" width="11.36328125" style="794" customWidth="1"/>
    <col min="25" max="25" width="10.36328125" style="794" customWidth="1"/>
    <col min="26" max="233" width="9.08984375" style="794"/>
    <col min="234" max="234" width="2.90625" style="794" customWidth="1"/>
    <col min="235" max="235" width="13.08984375" style="794" customWidth="1"/>
    <col min="236" max="236" width="60.36328125" style="794" customWidth="1"/>
    <col min="237" max="241" width="10.90625" style="794" bestFit="1" customWidth="1"/>
    <col min="242" max="242" width="11.90625" style="794" bestFit="1" customWidth="1"/>
    <col min="243" max="243" width="14.36328125" style="794" bestFit="1" customWidth="1"/>
    <col min="244" max="244" width="17.453125" style="794" bestFit="1" customWidth="1"/>
    <col min="245" max="247" width="17.54296875" style="794" bestFit="1" customWidth="1"/>
    <col min="248" max="254" width="21" style="794" bestFit="1" customWidth="1"/>
    <col min="255" max="262" width="21.08984375" style="794" bestFit="1" customWidth="1"/>
    <col min="263" max="263" width="22.6328125" style="794" customWidth="1"/>
    <col min="264" max="264" width="22" style="794" customWidth="1"/>
    <col min="265" max="265" width="22.6328125" style="794" customWidth="1"/>
    <col min="266" max="271" width="21.08984375" style="794" bestFit="1" customWidth="1"/>
    <col min="272" max="272" width="19.54296875" style="794" customWidth="1"/>
    <col min="273" max="273" width="21.08984375" style="794" bestFit="1" customWidth="1"/>
    <col min="274" max="274" width="22.6328125" style="794" customWidth="1"/>
    <col min="275" max="275" width="22" style="794" customWidth="1"/>
    <col min="276" max="276" width="23.453125" style="794" bestFit="1" customWidth="1"/>
    <col min="277" max="279" width="9.08984375" style="794"/>
    <col min="280" max="280" width="11.36328125" style="794" customWidth="1"/>
    <col min="281" max="281" width="10.36328125" style="794" customWidth="1"/>
    <col min="282" max="489" width="9.08984375" style="794"/>
    <col min="490" max="490" width="2.90625" style="794" customWidth="1"/>
    <col min="491" max="491" width="13.08984375" style="794" customWidth="1"/>
    <col min="492" max="492" width="60.36328125" style="794" customWidth="1"/>
    <col min="493" max="497" width="10.90625" style="794" bestFit="1" customWidth="1"/>
    <col min="498" max="498" width="11.90625" style="794" bestFit="1" customWidth="1"/>
    <col min="499" max="499" width="14.36328125" style="794" bestFit="1" customWidth="1"/>
    <col min="500" max="500" width="17.453125" style="794" bestFit="1" customWidth="1"/>
    <col min="501" max="503" width="17.54296875" style="794" bestFit="1" customWidth="1"/>
    <col min="504" max="510" width="21" style="794" bestFit="1" customWidth="1"/>
    <col min="511" max="518" width="21.08984375" style="794" bestFit="1" customWidth="1"/>
    <col min="519" max="519" width="22.6328125" style="794" customWidth="1"/>
    <col min="520" max="520" width="22" style="794" customWidth="1"/>
    <col min="521" max="521" width="22.6328125" style="794" customWidth="1"/>
    <col min="522" max="527" width="21.08984375" style="794" bestFit="1" customWidth="1"/>
    <col min="528" max="528" width="19.54296875" style="794" customWidth="1"/>
    <col min="529" max="529" width="21.08984375" style="794" bestFit="1" customWidth="1"/>
    <col min="530" max="530" width="22.6328125" style="794" customWidth="1"/>
    <col min="531" max="531" width="22" style="794" customWidth="1"/>
    <col min="532" max="532" width="23.453125" style="794" bestFit="1" customWidth="1"/>
    <col min="533" max="535" width="9.08984375" style="794"/>
    <col min="536" max="536" width="11.36328125" style="794" customWidth="1"/>
    <col min="537" max="537" width="10.36328125" style="794" customWidth="1"/>
    <col min="538" max="745" width="9.08984375" style="794"/>
    <col min="746" max="746" width="2.90625" style="794" customWidth="1"/>
    <col min="747" max="747" width="13.08984375" style="794" customWidth="1"/>
    <col min="748" max="748" width="60.36328125" style="794" customWidth="1"/>
    <col min="749" max="753" width="10.90625" style="794" bestFit="1" customWidth="1"/>
    <col min="754" max="754" width="11.90625" style="794" bestFit="1" customWidth="1"/>
    <col min="755" max="755" width="14.36328125" style="794" bestFit="1" customWidth="1"/>
    <col min="756" max="756" width="17.453125" style="794" bestFit="1" customWidth="1"/>
    <col min="757" max="759" width="17.54296875" style="794" bestFit="1" customWidth="1"/>
    <col min="760" max="766" width="21" style="794" bestFit="1" customWidth="1"/>
    <col min="767" max="774" width="21.08984375" style="794" bestFit="1" customWidth="1"/>
    <col min="775" max="775" width="22.6328125" style="794" customWidth="1"/>
    <col min="776" max="776" width="22" style="794" customWidth="1"/>
    <col min="777" max="777" width="22.6328125" style="794" customWidth="1"/>
    <col min="778" max="783" width="21.08984375" style="794" bestFit="1" customWidth="1"/>
    <col min="784" max="784" width="19.54296875" style="794" customWidth="1"/>
    <col min="785" max="785" width="21.08984375" style="794" bestFit="1" customWidth="1"/>
    <col min="786" max="786" width="22.6328125" style="794" customWidth="1"/>
    <col min="787" max="787" width="22" style="794" customWidth="1"/>
    <col min="788" max="788" width="23.453125" style="794" bestFit="1" customWidth="1"/>
    <col min="789" max="791" width="9.08984375" style="794"/>
    <col min="792" max="792" width="11.36328125" style="794" customWidth="1"/>
    <col min="793" max="793" width="10.36328125" style="794" customWidth="1"/>
    <col min="794" max="1001" width="9.08984375" style="794"/>
    <col min="1002" max="1002" width="2.90625" style="794" customWidth="1"/>
    <col min="1003" max="1003" width="13.08984375" style="794" customWidth="1"/>
    <col min="1004" max="1004" width="60.36328125" style="794" customWidth="1"/>
    <col min="1005" max="1009" width="10.90625" style="794" bestFit="1" customWidth="1"/>
    <col min="1010" max="1010" width="11.90625" style="794" bestFit="1" customWidth="1"/>
    <col min="1011" max="1011" width="14.36328125" style="794" bestFit="1" customWidth="1"/>
    <col min="1012" max="1012" width="17.453125" style="794" bestFit="1" customWidth="1"/>
    <col min="1013" max="1015" width="17.54296875" style="794" bestFit="1" customWidth="1"/>
    <col min="1016" max="1022" width="21" style="794" bestFit="1" customWidth="1"/>
    <col min="1023" max="1030" width="21.08984375" style="794" bestFit="1" customWidth="1"/>
    <col min="1031" max="1031" width="22.6328125" style="794" customWidth="1"/>
    <col min="1032" max="1032" width="22" style="794" customWidth="1"/>
    <col min="1033" max="1033" width="22.6328125" style="794" customWidth="1"/>
    <col min="1034" max="1039" width="21.08984375" style="794" bestFit="1" customWidth="1"/>
    <col min="1040" max="1040" width="19.54296875" style="794" customWidth="1"/>
    <col min="1041" max="1041" width="21.08984375" style="794" bestFit="1" customWidth="1"/>
    <col min="1042" max="1042" width="22.6328125" style="794" customWidth="1"/>
    <col min="1043" max="1043" width="22" style="794" customWidth="1"/>
    <col min="1044" max="1044" width="23.453125" style="794" bestFit="1" customWidth="1"/>
    <col min="1045" max="1047" width="9.08984375" style="794"/>
    <col min="1048" max="1048" width="11.36328125" style="794" customWidth="1"/>
    <col min="1049" max="1049" width="10.36328125" style="794" customWidth="1"/>
    <col min="1050" max="1257" width="9.08984375" style="794"/>
    <col min="1258" max="1258" width="2.90625" style="794" customWidth="1"/>
    <col min="1259" max="1259" width="13.08984375" style="794" customWidth="1"/>
    <col min="1260" max="1260" width="60.36328125" style="794" customWidth="1"/>
    <col min="1261" max="1265" width="10.90625" style="794" bestFit="1" customWidth="1"/>
    <col min="1266" max="1266" width="11.90625" style="794" bestFit="1" customWidth="1"/>
    <col min="1267" max="1267" width="14.36328125" style="794" bestFit="1" customWidth="1"/>
    <col min="1268" max="1268" width="17.453125" style="794" bestFit="1" customWidth="1"/>
    <col min="1269" max="1271" width="17.54296875" style="794" bestFit="1" customWidth="1"/>
    <col min="1272" max="1278" width="21" style="794" bestFit="1" customWidth="1"/>
    <col min="1279" max="1286" width="21.08984375" style="794" bestFit="1" customWidth="1"/>
    <col min="1287" max="1287" width="22.6328125" style="794" customWidth="1"/>
    <col min="1288" max="1288" width="22" style="794" customWidth="1"/>
    <col min="1289" max="1289" width="22.6328125" style="794" customWidth="1"/>
    <col min="1290" max="1295" width="21.08984375" style="794" bestFit="1" customWidth="1"/>
    <col min="1296" max="1296" width="19.54296875" style="794" customWidth="1"/>
    <col min="1297" max="1297" width="21.08984375" style="794" bestFit="1" customWidth="1"/>
    <col min="1298" max="1298" width="22.6328125" style="794" customWidth="1"/>
    <col min="1299" max="1299" width="22" style="794" customWidth="1"/>
    <col min="1300" max="1300" width="23.453125" style="794" bestFit="1" customWidth="1"/>
    <col min="1301" max="1303" width="9.08984375" style="794"/>
    <col min="1304" max="1304" width="11.36328125" style="794" customWidth="1"/>
    <col min="1305" max="1305" width="10.36328125" style="794" customWidth="1"/>
    <col min="1306" max="1513" width="9.08984375" style="794"/>
    <col min="1514" max="1514" width="2.90625" style="794" customWidth="1"/>
    <col min="1515" max="1515" width="13.08984375" style="794" customWidth="1"/>
    <col min="1516" max="1516" width="60.36328125" style="794" customWidth="1"/>
    <col min="1517" max="1521" width="10.90625" style="794" bestFit="1" customWidth="1"/>
    <col min="1522" max="1522" width="11.90625" style="794" bestFit="1" customWidth="1"/>
    <col min="1523" max="1523" width="14.36328125" style="794" bestFit="1" customWidth="1"/>
    <col min="1524" max="1524" width="17.453125" style="794" bestFit="1" customWidth="1"/>
    <col min="1525" max="1527" width="17.54296875" style="794" bestFit="1" customWidth="1"/>
    <col min="1528" max="1534" width="21" style="794" bestFit="1" customWidth="1"/>
    <col min="1535" max="1542" width="21.08984375" style="794" bestFit="1" customWidth="1"/>
    <col min="1543" max="1543" width="22.6328125" style="794" customWidth="1"/>
    <col min="1544" max="1544" width="22" style="794" customWidth="1"/>
    <col min="1545" max="1545" width="22.6328125" style="794" customWidth="1"/>
    <col min="1546" max="1551" width="21.08984375" style="794" bestFit="1" customWidth="1"/>
    <col min="1552" max="1552" width="19.54296875" style="794" customWidth="1"/>
    <col min="1553" max="1553" width="21.08984375" style="794" bestFit="1" customWidth="1"/>
    <col min="1554" max="1554" width="22.6328125" style="794" customWidth="1"/>
    <col min="1555" max="1555" width="22" style="794" customWidth="1"/>
    <col min="1556" max="1556" width="23.453125" style="794" bestFit="1" customWidth="1"/>
    <col min="1557" max="1559" width="9.08984375" style="794"/>
    <col min="1560" max="1560" width="11.36328125" style="794" customWidth="1"/>
    <col min="1561" max="1561" width="10.36328125" style="794" customWidth="1"/>
    <col min="1562" max="1769" width="9.08984375" style="794"/>
    <col min="1770" max="1770" width="2.90625" style="794" customWidth="1"/>
    <col min="1771" max="1771" width="13.08984375" style="794" customWidth="1"/>
    <col min="1772" max="1772" width="60.36328125" style="794" customWidth="1"/>
    <col min="1773" max="1777" width="10.90625" style="794" bestFit="1" customWidth="1"/>
    <col min="1778" max="1778" width="11.90625" style="794" bestFit="1" customWidth="1"/>
    <col min="1779" max="1779" width="14.36328125" style="794" bestFit="1" customWidth="1"/>
    <col min="1780" max="1780" width="17.453125" style="794" bestFit="1" customWidth="1"/>
    <col min="1781" max="1783" width="17.54296875" style="794" bestFit="1" customWidth="1"/>
    <col min="1784" max="1790" width="21" style="794" bestFit="1" customWidth="1"/>
    <col min="1791" max="1798" width="21.08984375" style="794" bestFit="1" customWidth="1"/>
    <col min="1799" max="1799" width="22.6328125" style="794" customWidth="1"/>
    <col min="1800" max="1800" width="22" style="794" customWidth="1"/>
    <col min="1801" max="1801" width="22.6328125" style="794" customWidth="1"/>
    <col min="1802" max="1807" width="21.08984375" style="794" bestFit="1" customWidth="1"/>
    <col min="1808" max="1808" width="19.54296875" style="794" customWidth="1"/>
    <col min="1809" max="1809" width="21.08984375" style="794" bestFit="1" customWidth="1"/>
    <col min="1810" max="1810" width="22.6328125" style="794" customWidth="1"/>
    <col min="1811" max="1811" width="22" style="794" customWidth="1"/>
    <col min="1812" max="1812" width="23.453125" style="794" bestFit="1" customWidth="1"/>
    <col min="1813" max="1815" width="9.08984375" style="794"/>
    <col min="1816" max="1816" width="11.36328125" style="794" customWidth="1"/>
    <col min="1817" max="1817" width="10.36328125" style="794" customWidth="1"/>
    <col min="1818" max="2025" width="9.08984375" style="794"/>
    <col min="2026" max="2026" width="2.90625" style="794" customWidth="1"/>
    <col min="2027" max="2027" width="13.08984375" style="794" customWidth="1"/>
    <col min="2028" max="2028" width="60.36328125" style="794" customWidth="1"/>
    <col min="2029" max="2033" width="10.90625" style="794" bestFit="1" customWidth="1"/>
    <col min="2034" max="2034" width="11.90625" style="794" bestFit="1" customWidth="1"/>
    <col min="2035" max="2035" width="14.36328125" style="794" bestFit="1" customWidth="1"/>
    <col min="2036" max="2036" width="17.453125" style="794" bestFit="1" customWidth="1"/>
    <col min="2037" max="2039" width="17.54296875" style="794" bestFit="1" customWidth="1"/>
    <col min="2040" max="2046" width="21" style="794" bestFit="1" customWidth="1"/>
    <col min="2047" max="2054" width="21.08984375" style="794" bestFit="1" customWidth="1"/>
    <col min="2055" max="2055" width="22.6328125" style="794" customWidth="1"/>
    <col min="2056" max="2056" width="22" style="794" customWidth="1"/>
    <col min="2057" max="2057" width="22.6328125" style="794" customWidth="1"/>
    <col min="2058" max="2063" width="21.08984375" style="794" bestFit="1" customWidth="1"/>
    <col min="2064" max="2064" width="19.54296875" style="794" customWidth="1"/>
    <col min="2065" max="2065" width="21.08984375" style="794" bestFit="1" customWidth="1"/>
    <col min="2066" max="2066" width="22.6328125" style="794" customWidth="1"/>
    <col min="2067" max="2067" width="22" style="794" customWidth="1"/>
    <col min="2068" max="2068" width="23.453125" style="794" bestFit="1" customWidth="1"/>
    <col min="2069" max="2071" width="9.08984375" style="794"/>
    <col min="2072" max="2072" width="11.36328125" style="794" customWidth="1"/>
    <col min="2073" max="2073" width="10.36328125" style="794" customWidth="1"/>
    <col min="2074" max="2281" width="9.08984375" style="794"/>
    <col min="2282" max="2282" width="2.90625" style="794" customWidth="1"/>
    <col min="2283" max="2283" width="13.08984375" style="794" customWidth="1"/>
    <col min="2284" max="2284" width="60.36328125" style="794" customWidth="1"/>
    <col min="2285" max="2289" width="10.90625" style="794" bestFit="1" customWidth="1"/>
    <col min="2290" max="2290" width="11.90625" style="794" bestFit="1" customWidth="1"/>
    <col min="2291" max="2291" width="14.36328125" style="794" bestFit="1" customWidth="1"/>
    <col min="2292" max="2292" width="17.453125" style="794" bestFit="1" customWidth="1"/>
    <col min="2293" max="2295" width="17.54296875" style="794" bestFit="1" customWidth="1"/>
    <col min="2296" max="2302" width="21" style="794" bestFit="1" customWidth="1"/>
    <col min="2303" max="2310" width="21.08984375" style="794" bestFit="1" customWidth="1"/>
    <col min="2311" max="2311" width="22.6328125" style="794" customWidth="1"/>
    <col min="2312" max="2312" width="22" style="794" customWidth="1"/>
    <col min="2313" max="2313" width="22.6328125" style="794" customWidth="1"/>
    <col min="2314" max="2319" width="21.08984375" style="794" bestFit="1" customWidth="1"/>
    <col min="2320" max="2320" width="19.54296875" style="794" customWidth="1"/>
    <col min="2321" max="2321" width="21.08984375" style="794" bestFit="1" customWidth="1"/>
    <col min="2322" max="2322" width="22.6328125" style="794" customWidth="1"/>
    <col min="2323" max="2323" width="22" style="794" customWidth="1"/>
    <col min="2324" max="2324" width="23.453125" style="794" bestFit="1" customWidth="1"/>
    <col min="2325" max="2327" width="9.08984375" style="794"/>
    <col min="2328" max="2328" width="11.36328125" style="794" customWidth="1"/>
    <col min="2329" max="2329" width="10.36328125" style="794" customWidth="1"/>
    <col min="2330" max="2537" width="9.08984375" style="794"/>
    <col min="2538" max="2538" width="2.90625" style="794" customWidth="1"/>
    <col min="2539" max="2539" width="13.08984375" style="794" customWidth="1"/>
    <col min="2540" max="2540" width="60.36328125" style="794" customWidth="1"/>
    <col min="2541" max="2545" width="10.90625" style="794" bestFit="1" customWidth="1"/>
    <col min="2546" max="2546" width="11.90625" style="794" bestFit="1" customWidth="1"/>
    <col min="2547" max="2547" width="14.36328125" style="794" bestFit="1" customWidth="1"/>
    <col min="2548" max="2548" width="17.453125" style="794" bestFit="1" customWidth="1"/>
    <col min="2549" max="2551" width="17.54296875" style="794" bestFit="1" customWidth="1"/>
    <col min="2552" max="2558" width="21" style="794" bestFit="1" customWidth="1"/>
    <col min="2559" max="2566" width="21.08984375" style="794" bestFit="1" customWidth="1"/>
    <col min="2567" max="2567" width="22.6328125" style="794" customWidth="1"/>
    <col min="2568" max="2568" width="22" style="794" customWidth="1"/>
    <col min="2569" max="2569" width="22.6328125" style="794" customWidth="1"/>
    <col min="2570" max="2575" width="21.08984375" style="794" bestFit="1" customWidth="1"/>
    <col min="2576" max="2576" width="19.54296875" style="794" customWidth="1"/>
    <col min="2577" max="2577" width="21.08984375" style="794" bestFit="1" customWidth="1"/>
    <col min="2578" max="2578" width="22.6328125" style="794" customWidth="1"/>
    <col min="2579" max="2579" width="22" style="794" customWidth="1"/>
    <col min="2580" max="2580" width="23.453125" style="794" bestFit="1" customWidth="1"/>
    <col min="2581" max="2583" width="9.08984375" style="794"/>
    <col min="2584" max="2584" width="11.36328125" style="794" customWidth="1"/>
    <col min="2585" max="2585" width="10.36328125" style="794" customWidth="1"/>
    <col min="2586" max="2793" width="9.08984375" style="794"/>
    <col min="2794" max="2794" width="2.90625" style="794" customWidth="1"/>
    <col min="2795" max="2795" width="13.08984375" style="794" customWidth="1"/>
    <col min="2796" max="2796" width="60.36328125" style="794" customWidth="1"/>
    <col min="2797" max="2801" width="10.90625" style="794" bestFit="1" customWidth="1"/>
    <col min="2802" max="2802" width="11.90625" style="794" bestFit="1" customWidth="1"/>
    <col min="2803" max="2803" width="14.36328125" style="794" bestFit="1" customWidth="1"/>
    <col min="2804" max="2804" width="17.453125" style="794" bestFit="1" customWidth="1"/>
    <col min="2805" max="2807" width="17.54296875" style="794" bestFit="1" customWidth="1"/>
    <col min="2808" max="2814" width="21" style="794" bestFit="1" customWidth="1"/>
    <col min="2815" max="2822" width="21.08984375" style="794" bestFit="1" customWidth="1"/>
    <col min="2823" max="2823" width="22.6328125" style="794" customWidth="1"/>
    <col min="2824" max="2824" width="22" style="794" customWidth="1"/>
    <col min="2825" max="2825" width="22.6328125" style="794" customWidth="1"/>
    <col min="2826" max="2831" width="21.08984375" style="794" bestFit="1" customWidth="1"/>
    <col min="2832" max="2832" width="19.54296875" style="794" customWidth="1"/>
    <col min="2833" max="2833" width="21.08984375" style="794" bestFit="1" customWidth="1"/>
    <col min="2834" max="2834" width="22.6328125" style="794" customWidth="1"/>
    <col min="2835" max="2835" width="22" style="794" customWidth="1"/>
    <col min="2836" max="2836" width="23.453125" style="794" bestFit="1" customWidth="1"/>
    <col min="2837" max="2839" width="9.08984375" style="794"/>
    <col min="2840" max="2840" width="11.36328125" style="794" customWidth="1"/>
    <col min="2841" max="2841" width="10.36328125" style="794" customWidth="1"/>
    <col min="2842" max="3049" width="9.08984375" style="794"/>
    <col min="3050" max="3050" width="2.90625" style="794" customWidth="1"/>
    <col min="3051" max="3051" width="13.08984375" style="794" customWidth="1"/>
    <col min="3052" max="3052" width="60.36328125" style="794" customWidth="1"/>
    <col min="3053" max="3057" width="10.90625" style="794" bestFit="1" customWidth="1"/>
    <col min="3058" max="3058" width="11.90625" style="794" bestFit="1" customWidth="1"/>
    <col min="3059" max="3059" width="14.36328125" style="794" bestFit="1" customWidth="1"/>
    <col min="3060" max="3060" width="17.453125" style="794" bestFit="1" customWidth="1"/>
    <col min="3061" max="3063" width="17.54296875" style="794" bestFit="1" customWidth="1"/>
    <col min="3064" max="3070" width="21" style="794" bestFit="1" customWidth="1"/>
    <col min="3071" max="3078" width="21.08984375" style="794" bestFit="1" customWidth="1"/>
    <col min="3079" max="3079" width="22.6328125" style="794" customWidth="1"/>
    <col min="3080" max="3080" width="22" style="794" customWidth="1"/>
    <col min="3081" max="3081" width="22.6328125" style="794" customWidth="1"/>
    <col min="3082" max="3087" width="21.08984375" style="794" bestFit="1" customWidth="1"/>
    <col min="3088" max="3088" width="19.54296875" style="794" customWidth="1"/>
    <col min="3089" max="3089" width="21.08984375" style="794" bestFit="1" customWidth="1"/>
    <col min="3090" max="3090" width="22.6328125" style="794" customWidth="1"/>
    <col min="3091" max="3091" width="22" style="794" customWidth="1"/>
    <col min="3092" max="3092" width="23.453125" style="794" bestFit="1" customWidth="1"/>
    <col min="3093" max="3095" width="9.08984375" style="794"/>
    <col min="3096" max="3096" width="11.36328125" style="794" customWidth="1"/>
    <col min="3097" max="3097" width="10.36328125" style="794" customWidth="1"/>
    <col min="3098" max="3305" width="9.08984375" style="794"/>
    <col min="3306" max="3306" width="2.90625" style="794" customWidth="1"/>
    <col min="3307" max="3307" width="13.08984375" style="794" customWidth="1"/>
    <col min="3308" max="3308" width="60.36328125" style="794" customWidth="1"/>
    <col min="3309" max="3313" width="10.90625" style="794" bestFit="1" customWidth="1"/>
    <col min="3314" max="3314" width="11.90625" style="794" bestFit="1" customWidth="1"/>
    <col min="3315" max="3315" width="14.36328125" style="794" bestFit="1" customWidth="1"/>
    <col min="3316" max="3316" width="17.453125" style="794" bestFit="1" customWidth="1"/>
    <col min="3317" max="3319" width="17.54296875" style="794" bestFit="1" customWidth="1"/>
    <col min="3320" max="3326" width="21" style="794" bestFit="1" customWidth="1"/>
    <col min="3327" max="3334" width="21.08984375" style="794" bestFit="1" customWidth="1"/>
    <col min="3335" max="3335" width="22.6328125" style="794" customWidth="1"/>
    <col min="3336" max="3336" width="22" style="794" customWidth="1"/>
    <col min="3337" max="3337" width="22.6328125" style="794" customWidth="1"/>
    <col min="3338" max="3343" width="21.08984375" style="794" bestFit="1" customWidth="1"/>
    <col min="3344" max="3344" width="19.54296875" style="794" customWidth="1"/>
    <col min="3345" max="3345" width="21.08984375" style="794" bestFit="1" customWidth="1"/>
    <col min="3346" max="3346" width="22.6328125" style="794" customWidth="1"/>
    <col min="3347" max="3347" width="22" style="794" customWidth="1"/>
    <col min="3348" max="3348" width="23.453125" style="794" bestFit="1" customWidth="1"/>
    <col min="3349" max="3351" width="9.08984375" style="794"/>
    <col min="3352" max="3352" width="11.36328125" style="794" customWidth="1"/>
    <col min="3353" max="3353" width="10.36328125" style="794" customWidth="1"/>
    <col min="3354" max="3561" width="9.08984375" style="794"/>
    <col min="3562" max="3562" width="2.90625" style="794" customWidth="1"/>
    <col min="3563" max="3563" width="13.08984375" style="794" customWidth="1"/>
    <col min="3564" max="3564" width="60.36328125" style="794" customWidth="1"/>
    <col min="3565" max="3569" width="10.90625" style="794" bestFit="1" customWidth="1"/>
    <col min="3570" max="3570" width="11.90625" style="794" bestFit="1" customWidth="1"/>
    <col min="3571" max="3571" width="14.36328125" style="794" bestFit="1" customWidth="1"/>
    <col min="3572" max="3572" width="17.453125" style="794" bestFit="1" customWidth="1"/>
    <col min="3573" max="3575" width="17.54296875" style="794" bestFit="1" customWidth="1"/>
    <col min="3576" max="3582" width="21" style="794" bestFit="1" customWidth="1"/>
    <col min="3583" max="3590" width="21.08984375" style="794" bestFit="1" customWidth="1"/>
    <col min="3591" max="3591" width="22.6328125" style="794" customWidth="1"/>
    <col min="3592" max="3592" width="22" style="794" customWidth="1"/>
    <col min="3593" max="3593" width="22.6328125" style="794" customWidth="1"/>
    <col min="3594" max="3599" width="21.08984375" style="794" bestFit="1" customWidth="1"/>
    <col min="3600" max="3600" width="19.54296875" style="794" customWidth="1"/>
    <col min="3601" max="3601" width="21.08984375" style="794" bestFit="1" customWidth="1"/>
    <col min="3602" max="3602" width="22.6328125" style="794" customWidth="1"/>
    <col min="3603" max="3603" width="22" style="794" customWidth="1"/>
    <col min="3604" max="3604" width="23.453125" style="794" bestFit="1" customWidth="1"/>
    <col min="3605" max="3607" width="9.08984375" style="794"/>
    <col min="3608" max="3608" width="11.36328125" style="794" customWidth="1"/>
    <col min="3609" max="3609" width="10.36328125" style="794" customWidth="1"/>
    <col min="3610" max="3817" width="9.08984375" style="794"/>
    <col min="3818" max="3818" width="2.90625" style="794" customWidth="1"/>
    <col min="3819" max="3819" width="13.08984375" style="794" customWidth="1"/>
    <col min="3820" max="3820" width="60.36328125" style="794" customWidth="1"/>
    <col min="3821" max="3825" width="10.90625" style="794" bestFit="1" customWidth="1"/>
    <col min="3826" max="3826" width="11.90625" style="794" bestFit="1" customWidth="1"/>
    <col min="3827" max="3827" width="14.36328125" style="794" bestFit="1" customWidth="1"/>
    <col min="3828" max="3828" width="17.453125" style="794" bestFit="1" customWidth="1"/>
    <col min="3829" max="3831" width="17.54296875" style="794" bestFit="1" customWidth="1"/>
    <col min="3832" max="3838" width="21" style="794" bestFit="1" customWidth="1"/>
    <col min="3839" max="3846" width="21.08984375" style="794" bestFit="1" customWidth="1"/>
    <col min="3847" max="3847" width="22.6328125" style="794" customWidth="1"/>
    <col min="3848" max="3848" width="22" style="794" customWidth="1"/>
    <col min="3849" max="3849" width="22.6328125" style="794" customWidth="1"/>
    <col min="3850" max="3855" width="21.08984375" style="794" bestFit="1" customWidth="1"/>
    <col min="3856" max="3856" width="19.54296875" style="794" customWidth="1"/>
    <col min="3857" max="3857" width="21.08984375" style="794" bestFit="1" customWidth="1"/>
    <col min="3858" max="3858" width="22.6328125" style="794" customWidth="1"/>
    <col min="3859" max="3859" width="22" style="794" customWidth="1"/>
    <col min="3860" max="3860" width="23.453125" style="794" bestFit="1" customWidth="1"/>
    <col min="3861" max="3863" width="9.08984375" style="794"/>
    <col min="3864" max="3864" width="11.36328125" style="794" customWidth="1"/>
    <col min="3865" max="3865" width="10.36328125" style="794" customWidth="1"/>
    <col min="3866" max="4073" width="9.08984375" style="794"/>
    <col min="4074" max="4074" width="2.90625" style="794" customWidth="1"/>
    <col min="4075" max="4075" width="13.08984375" style="794" customWidth="1"/>
    <col min="4076" max="4076" width="60.36328125" style="794" customWidth="1"/>
    <col min="4077" max="4081" width="10.90625" style="794" bestFit="1" customWidth="1"/>
    <col min="4082" max="4082" width="11.90625" style="794" bestFit="1" customWidth="1"/>
    <col min="4083" max="4083" width="14.36328125" style="794" bestFit="1" customWidth="1"/>
    <col min="4084" max="4084" width="17.453125" style="794" bestFit="1" customWidth="1"/>
    <col min="4085" max="4087" width="17.54296875" style="794" bestFit="1" customWidth="1"/>
    <col min="4088" max="4094" width="21" style="794" bestFit="1" customWidth="1"/>
    <col min="4095" max="4102" width="21.08984375" style="794" bestFit="1" customWidth="1"/>
    <col min="4103" max="4103" width="22.6328125" style="794" customWidth="1"/>
    <col min="4104" max="4104" width="22" style="794" customWidth="1"/>
    <col min="4105" max="4105" width="22.6328125" style="794" customWidth="1"/>
    <col min="4106" max="4111" width="21.08984375" style="794" bestFit="1" customWidth="1"/>
    <col min="4112" max="4112" width="19.54296875" style="794" customWidth="1"/>
    <col min="4113" max="4113" width="21.08984375" style="794" bestFit="1" customWidth="1"/>
    <col min="4114" max="4114" width="22.6328125" style="794" customWidth="1"/>
    <col min="4115" max="4115" width="22" style="794" customWidth="1"/>
    <col min="4116" max="4116" width="23.453125" style="794" bestFit="1" customWidth="1"/>
    <col min="4117" max="4119" width="9.08984375" style="794"/>
    <col min="4120" max="4120" width="11.36328125" style="794" customWidth="1"/>
    <col min="4121" max="4121" width="10.36328125" style="794" customWidth="1"/>
    <col min="4122" max="4329" width="9.08984375" style="794"/>
    <col min="4330" max="4330" width="2.90625" style="794" customWidth="1"/>
    <col min="4331" max="4331" width="13.08984375" style="794" customWidth="1"/>
    <col min="4332" max="4332" width="60.36328125" style="794" customWidth="1"/>
    <col min="4333" max="4337" width="10.90625" style="794" bestFit="1" customWidth="1"/>
    <col min="4338" max="4338" width="11.90625" style="794" bestFit="1" customWidth="1"/>
    <col min="4339" max="4339" width="14.36328125" style="794" bestFit="1" customWidth="1"/>
    <col min="4340" max="4340" width="17.453125" style="794" bestFit="1" customWidth="1"/>
    <col min="4341" max="4343" width="17.54296875" style="794" bestFit="1" customWidth="1"/>
    <col min="4344" max="4350" width="21" style="794" bestFit="1" customWidth="1"/>
    <col min="4351" max="4358" width="21.08984375" style="794" bestFit="1" customWidth="1"/>
    <col min="4359" max="4359" width="22.6328125" style="794" customWidth="1"/>
    <col min="4360" max="4360" width="22" style="794" customWidth="1"/>
    <col min="4361" max="4361" width="22.6328125" style="794" customWidth="1"/>
    <col min="4362" max="4367" width="21.08984375" style="794" bestFit="1" customWidth="1"/>
    <col min="4368" max="4368" width="19.54296875" style="794" customWidth="1"/>
    <col min="4369" max="4369" width="21.08984375" style="794" bestFit="1" customWidth="1"/>
    <col min="4370" max="4370" width="22.6328125" style="794" customWidth="1"/>
    <col min="4371" max="4371" width="22" style="794" customWidth="1"/>
    <col min="4372" max="4372" width="23.453125" style="794" bestFit="1" customWidth="1"/>
    <col min="4373" max="4375" width="9.08984375" style="794"/>
    <col min="4376" max="4376" width="11.36328125" style="794" customWidth="1"/>
    <col min="4377" max="4377" width="10.36328125" style="794" customWidth="1"/>
    <col min="4378" max="4585" width="9.08984375" style="794"/>
    <col min="4586" max="4586" width="2.90625" style="794" customWidth="1"/>
    <col min="4587" max="4587" width="13.08984375" style="794" customWidth="1"/>
    <col min="4588" max="4588" width="60.36328125" style="794" customWidth="1"/>
    <col min="4589" max="4593" width="10.90625" style="794" bestFit="1" customWidth="1"/>
    <col min="4594" max="4594" width="11.90625" style="794" bestFit="1" customWidth="1"/>
    <col min="4595" max="4595" width="14.36328125" style="794" bestFit="1" customWidth="1"/>
    <col min="4596" max="4596" width="17.453125" style="794" bestFit="1" customWidth="1"/>
    <col min="4597" max="4599" width="17.54296875" style="794" bestFit="1" customWidth="1"/>
    <col min="4600" max="4606" width="21" style="794" bestFit="1" customWidth="1"/>
    <col min="4607" max="4614" width="21.08984375" style="794" bestFit="1" customWidth="1"/>
    <col min="4615" max="4615" width="22.6328125" style="794" customWidth="1"/>
    <col min="4616" max="4616" width="22" style="794" customWidth="1"/>
    <col min="4617" max="4617" width="22.6328125" style="794" customWidth="1"/>
    <col min="4618" max="4623" width="21.08984375" style="794" bestFit="1" customWidth="1"/>
    <col min="4624" max="4624" width="19.54296875" style="794" customWidth="1"/>
    <col min="4625" max="4625" width="21.08984375" style="794" bestFit="1" customWidth="1"/>
    <col min="4626" max="4626" width="22.6328125" style="794" customWidth="1"/>
    <col min="4627" max="4627" width="22" style="794" customWidth="1"/>
    <col min="4628" max="4628" width="23.453125" style="794" bestFit="1" customWidth="1"/>
    <col min="4629" max="4631" width="9.08984375" style="794"/>
    <col min="4632" max="4632" width="11.36328125" style="794" customWidth="1"/>
    <col min="4633" max="4633" width="10.36328125" style="794" customWidth="1"/>
    <col min="4634" max="4841" width="9.08984375" style="794"/>
    <col min="4842" max="4842" width="2.90625" style="794" customWidth="1"/>
    <col min="4843" max="4843" width="13.08984375" style="794" customWidth="1"/>
    <col min="4844" max="4844" width="60.36328125" style="794" customWidth="1"/>
    <col min="4845" max="4849" width="10.90625" style="794" bestFit="1" customWidth="1"/>
    <col min="4850" max="4850" width="11.90625" style="794" bestFit="1" customWidth="1"/>
    <col min="4851" max="4851" width="14.36328125" style="794" bestFit="1" customWidth="1"/>
    <col min="4852" max="4852" width="17.453125" style="794" bestFit="1" customWidth="1"/>
    <col min="4853" max="4855" width="17.54296875" style="794" bestFit="1" customWidth="1"/>
    <col min="4856" max="4862" width="21" style="794" bestFit="1" customWidth="1"/>
    <col min="4863" max="4870" width="21.08984375" style="794" bestFit="1" customWidth="1"/>
    <col min="4871" max="4871" width="22.6328125" style="794" customWidth="1"/>
    <col min="4872" max="4872" width="22" style="794" customWidth="1"/>
    <col min="4873" max="4873" width="22.6328125" style="794" customWidth="1"/>
    <col min="4874" max="4879" width="21.08984375" style="794" bestFit="1" customWidth="1"/>
    <col min="4880" max="4880" width="19.54296875" style="794" customWidth="1"/>
    <col min="4881" max="4881" width="21.08984375" style="794" bestFit="1" customWidth="1"/>
    <col min="4882" max="4882" width="22.6328125" style="794" customWidth="1"/>
    <col min="4883" max="4883" width="22" style="794" customWidth="1"/>
    <col min="4884" max="4884" width="23.453125" style="794" bestFit="1" customWidth="1"/>
    <col min="4885" max="4887" width="9.08984375" style="794"/>
    <col min="4888" max="4888" width="11.36328125" style="794" customWidth="1"/>
    <col min="4889" max="4889" width="10.36328125" style="794" customWidth="1"/>
    <col min="4890" max="5097" width="9.08984375" style="794"/>
    <col min="5098" max="5098" width="2.90625" style="794" customWidth="1"/>
    <col min="5099" max="5099" width="13.08984375" style="794" customWidth="1"/>
    <col min="5100" max="5100" width="60.36328125" style="794" customWidth="1"/>
    <col min="5101" max="5105" width="10.90625" style="794" bestFit="1" customWidth="1"/>
    <col min="5106" max="5106" width="11.90625" style="794" bestFit="1" customWidth="1"/>
    <col min="5107" max="5107" width="14.36328125" style="794" bestFit="1" customWidth="1"/>
    <col min="5108" max="5108" width="17.453125" style="794" bestFit="1" customWidth="1"/>
    <col min="5109" max="5111" width="17.54296875" style="794" bestFit="1" customWidth="1"/>
    <col min="5112" max="5118" width="21" style="794" bestFit="1" customWidth="1"/>
    <col min="5119" max="5126" width="21.08984375" style="794" bestFit="1" customWidth="1"/>
    <col min="5127" max="5127" width="22.6328125" style="794" customWidth="1"/>
    <col min="5128" max="5128" width="22" style="794" customWidth="1"/>
    <col min="5129" max="5129" width="22.6328125" style="794" customWidth="1"/>
    <col min="5130" max="5135" width="21.08984375" style="794" bestFit="1" customWidth="1"/>
    <col min="5136" max="5136" width="19.54296875" style="794" customWidth="1"/>
    <col min="5137" max="5137" width="21.08984375" style="794" bestFit="1" customWidth="1"/>
    <col min="5138" max="5138" width="22.6328125" style="794" customWidth="1"/>
    <col min="5139" max="5139" width="22" style="794" customWidth="1"/>
    <col min="5140" max="5140" width="23.453125" style="794" bestFit="1" customWidth="1"/>
    <col min="5141" max="5143" width="9.08984375" style="794"/>
    <col min="5144" max="5144" width="11.36328125" style="794" customWidth="1"/>
    <col min="5145" max="5145" width="10.36328125" style="794" customWidth="1"/>
    <col min="5146" max="5353" width="9.08984375" style="794"/>
    <col min="5354" max="5354" width="2.90625" style="794" customWidth="1"/>
    <col min="5355" max="5355" width="13.08984375" style="794" customWidth="1"/>
    <col min="5356" max="5356" width="60.36328125" style="794" customWidth="1"/>
    <col min="5357" max="5361" width="10.90625" style="794" bestFit="1" customWidth="1"/>
    <col min="5362" max="5362" width="11.90625" style="794" bestFit="1" customWidth="1"/>
    <col min="5363" max="5363" width="14.36328125" style="794" bestFit="1" customWidth="1"/>
    <col min="5364" max="5364" width="17.453125" style="794" bestFit="1" customWidth="1"/>
    <col min="5365" max="5367" width="17.54296875" style="794" bestFit="1" customWidth="1"/>
    <col min="5368" max="5374" width="21" style="794" bestFit="1" customWidth="1"/>
    <col min="5375" max="5382" width="21.08984375" style="794" bestFit="1" customWidth="1"/>
    <col min="5383" max="5383" width="22.6328125" style="794" customWidth="1"/>
    <col min="5384" max="5384" width="22" style="794" customWidth="1"/>
    <col min="5385" max="5385" width="22.6328125" style="794" customWidth="1"/>
    <col min="5386" max="5391" width="21.08984375" style="794" bestFit="1" customWidth="1"/>
    <col min="5392" max="5392" width="19.54296875" style="794" customWidth="1"/>
    <col min="5393" max="5393" width="21.08984375" style="794" bestFit="1" customWidth="1"/>
    <col min="5394" max="5394" width="22.6328125" style="794" customWidth="1"/>
    <col min="5395" max="5395" width="22" style="794" customWidth="1"/>
    <col min="5396" max="5396" width="23.453125" style="794" bestFit="1" customWidth="1"/>
    <col min="5397" max="5399" width="9.08984375" style="794"/>
    <col min="5400" max="5400" width="11.36328125" style="794" customWidth="1"/>
    <col min="5401" max="5401" width="10.36328125" style="794" customWidth="1"/>
    <col min="5402" max="5609" width="9.08984375" style="794"/>
    <col min="5610" max="5610" width="2.90625" style="794" customWidth="1"/>
    <col min="5611" max="5611" width="13.08984375" style="794" customWidth="1"/>
    <col min="5612" max="5612" width="60.36328125" style="794" customWidth="1"/>
    <col min="5613" max="5617" width="10.90625" style="794" bestFit="1" customWidth="1"/>
    <col min="5618" max="5618" width="11.90625" style="794" bestFit="1" customWidth="1"/>
    <col min="5619" max="5619" width="14.36328125" style="794" bestFit="1" customWidth="1"/>
    <col min="5620" max="5620" width="17.453125" style="794" bestFit="1" customWidth="1"/>
    <col min="5621" max="5623" width="17.54296875" style="794" bestFit="1" customWidth="1"/>
    <col min="5624" max="5630" width="21" style="794" bestFit="1" customWidth="1"/>
    <col min="5631" max="5638" width="21.08984375" style="794" bestFit="1" customWidth="1"/>
    <col min="5639" max="5639" width="22.6328125" style="794" customWidth="1"/>
    <col min="5640" max="5640" width="22" style="794" customWidth="1"/>
    <col min="5641" max="5641" width="22.6328125" style="794" customWidth="1"/>
    <col min="5642" max="5647" width="21.08984375" style="794" bestFit="1" customWidth="1"/>
    <col min="5648" max="5648" width="19.54296875" style="794" customWidth="1"/>
    <col min="5649" max="5649" width="21.08984375" style="794" bestFit="1" customWidth="1"/>
    <col min="5650" max="5650" width="22.6328125" style="794" customWidth="1"/>
    <col min="5651" max="5651" width="22" style="794" customWidth="1"/>
    <col min="5652" max="5652" width="23.453125" style="794" bestFit="1" customWidth="1"/>
    <col min="5653" max="5655" width="9.08984375" style="794"/>
    <col min="5656" max="5656" width="11.36328125" style="794" customWidth="1"/>
    <col min="5657" max="5657" width="10.36328125" style="794" customWidth="1"/>
    <col min="5658" max="5865" width="9.08984375" style="794"/>
    <col min="5866" max="5866" width="2.90625" style="794" customWidth="1"/>
    <col min="5867" max="5867" width="13.08984375" style="794" customWidth="1"/>
    <col min="5868" max="5868" width="60.36328125" style="794" customWidth="1"/>
    <col min="5869" max="5873" width="10.90625" style="794" bestFit="1" customWidth="1"/>
    <col min="5874" max="5874" width="11.90625" style="794" bestFit="1" customWidth="1"/>
    <col min="5875" max="5875" width="14.36328125" style="794" bestFit="1" customWidth="1"/>
    <col min="5876" max="5876" width="17.453125" style="794" bestFit="1" customWidth="1"/>
    <col min="5877" max="5879" width="17.54296875" style="794" bestFit="1" customWidth="1"/>
    <col min="5880" max="5886" width="21" style="794" bestFit="1" customWidth="1"/>
    <col min="5887" max="5894" width="21.08984375" style="794" bestFit="1" customWidth="1"/>
    <col min="5895" max="5895" width="22.6328125" style="794" customWidth="1"/>
    <col min="5896" max="5896" width="22" style="794" customWidth="1"/>
    <col min="5897" max="5897" width="22.6328125" style="794" customWidth="1"/>
    <col min="5898" max="5903" width="21.08984375" style="794" bestFit="1" customWidth="1"/>
    <col min="5904" max="5904" width="19.54296875" style="794" customWidth="1"/>
    <col min="5905" max="5905" width="21.08984375" style="794" bestFit="1" customWidth="1"/>
    <col min="5906" max="5906" width="22.6328125" style="794" customWidth="1"/>
    <col min="5907" max="5907" width="22" style="794" customWidth="1"/>
    <col min="5908" max="5908" width="23.453125" style="794" bestFit="1" customWidth="1"/>
    <col min="5909" max="5911" width="9.08984375" style="794"/>
    <col min="5912" max="5912" width="11.36328125" style="794" customWidth="1"/>
    <col min="5913" max="5913" width="10.36328125" style="794" customWidth="1"/>
    <col min="5914" max="6121" width="9.08984375" style="794"/>
    <col min="6122" max="6122" width="2.90625" style="794" customWidth="1"/>
    <col min="6123" max="6123" width="13.08984375" style="794" customWidth="1"/>
    <col min="6124" max="6124" width="60.36328125" style="794" customWidth="1"/>
    <col min="6125" max="6129" width="10.90625" style="794" bestFit="1" customWidth="1"/>
    <col min="6130" max="6130" width="11.90625" style="794" bestFit="1" customWidth="1"/>
    <col min="6131" max="6131" width="14.36328125" style="794" bestFit="1" customWidth="1"/>
    <col min="6132" max="6132" width="17.453125" style="794" bestFit="1" customWidth="1"/>
    <col min="6133" max="6135" width="17.54296875" style="794" bestFit="1" customWidth="1"/>
    <col min="6136" max="6142" width="21" style="794" bestFit="1" customWidth="1"/>
    <col min="6143" max="6150" width="21.08984375" style="794" bestFit="1" customWidth="1"/>
    <col min="6151" max="6151" width="22.6328125" style="794" customWidth="1"/>
    <col min="6152" max="6152" width="22" style="794" customWidth="1"/>
    <col min="6153" max="6153" width="22.6328125" style="794" customWidth="1"/>
    <col min="6154" max="6159" width="21.08984375" style="794" bestFit="1" customWidth="1"/>
    <col min="6160" max="6160" width="19.54296875" style="794" customWidth="1"/>
    <col min="6161" max="6161" width="21.08984375" style="794" bestFit="1" customWidth="1"/>
    <col min="6162" max="6162" width="22.6328125" style="794" customWidth="1"/>
    <col min="6163" max="6163" width="22" style="794" customWidth="1"/>
    <col min="6164" max="6164" width="23.453125" style="794" bestFit="1" customWidth="1"/>
    <col min="6165" max="6167" width="9.08984375" style="794"/>
    <col min="6168" max="6168" width="11.36328125" style="794" customWidth="1"/>
    <col min="6169" max="6169" width="10.36328125" style="794" customWidth="1"/>
    <col min="6170" max="6377" width="9.08984375" style="794"/>
    <col min="6378" max="6378" width="2.90625" style="794" customWidth="1"/>
    <col min="6379" max="6379" width="13.08984375" style="794" customWidth="1"/>
    <col min="6380" max="6380" width="60.36328125" style="794" customWidth="1"/>
    <col min="6381" max="6385" width="10.90625" style="794" bestFit="1" customWidth="1"/>
    <col min="6386" max="6386" width="11.90625" style="794" bestFit="1" customWidth="1"/>
    <col min="6387" max="6387" width="14.36328125" style="794" bestFit="1" customWidth="1"/>
    <col min="6388" max="6388" width="17.453125" style="794" bestFit="1" customWidth="1"/>
    <col min="6389" max="6391" width="17.54296875" style="794" bestFit="1" customWidth="1"/>
    <col min="6392" max="6398" width="21" style="794" bestFit="1" customWidth="1"/>
    <col min="6399" max="6406" width="21.08984375" style="794" bestFit="1" customWidth="1"/>
    <col min="6407" max="6407" width="22.6328125" style="794" customWidth="1"/>
    <col min="6408" max="6408" width="22" style="794" customWidth="1"/>
    <col min="6409" max="6409" width="22.6328125" style="794" customWidth="1"/>
    <col min="6410" max="6415" width="21.08984375" style="794" bestFit="1" customWidth="1"/>
    <col min="6416" max="6416" width="19.54296875" style="794" customWidth="1"/>
    <col min="6417" max="6417" width="21.08984375" style="794" bestFit="1" customWidth="1"/>
    <col min="6418" max="6418" width="22.6328125" style="794" customWidth="1"/>
    <col min="6419" max="6419" width="22" style="794" customWidth="1"/>
    <col min="6420" max="6420" width="23.453125" style="794" bestFit="1" customWidth="1"/>
    <col min="6421" max="6423" width="9.08984375" style="794"/>
    <col min="6424" max="6424" width="11.36328125" style="794" customWidth="1"/>
    <col min="6425" max="6425" width="10.36328125" style="794" customWidth="1"/>
    <col min="6426" max="6633" width="9.08984375" style="794"/>
    <col min="6634" max="6634" width="2.90625" style="794" customWidth="1"/>
    <col min="6635" max="6635" width="13.08984375" style="794" customWidth="1"/>
    <col min="6636" max="6636" width="60.36328125" style="794" customWidth="1"/>
    <col min="6637" max="6641" width="10.90625" style="794" bestFit="1" customWidth="1"/>
    <col min="6642" max="6642" width="11.90625" style="794" bestFit="1" customWidth="1"/>
    <col min="6643" max="6643" width="14.36328125" style="794" bestFit="1" customWidth="1"/>
    <col min="6644" max="6644" width="17.453125" style="794" bestFit="1" customWidth="1"/>
    <col min="6645" max="6647" width="17.54296875" style="794" bestFit="1" customWidth="1"/>
    <col min="6648" max="6654" width="21" style="794" bestFit="1" customWidth="1"/>
    <col min="6655" max="6662" width="21.08984375" style="794" bestFit="1" customWidth="1"/>
    <col min="6663" max="6663" width="22.6328125" style="794" customWidth="1"/>
    <col min="6664" max="6664" width="22" style="794" customWidth="1"/>
    <col min="6665" max="6665" width="22.6328125" style="794" customWidth="1"/>
    <col min="6666" max="6671" width="21.08984375" style="794" bestFit="1" customWidth="1"/>
    <col min="6672" max="6672" width="19.54296875" style="794" customWidth="1"/>
    <col min="6673" max="6673" width="21.08984375" style="794" bestFit="1" customWidth="1"/>
    <col min="6674" max="6674" width="22.6328125" style="794" customWidth="1"/>
    <col min="6675" max="6675" width="22" style="794" customWidth="1"/>
    <col min="6676" max="6676" width="23.453125" style="794" bestFit="1" customWidth="1"/>
    <col min="6677" max="6679" width="9.08984375" style="794"/>
    <col min="6680" max="6680" width="11.36328125" style="794" customWidth="1"/>
    <col min="6681" max="6681" width="10.36328125" style="794" customWidth="1"/>
    <col min="6682" max="6889" width="9.08984375" style="794"/>
    <col min="6890" max="6890" width="2.90625" style="794" customWidth="1"/>
    <col min="6891" max="6891" width="13.08984375" style="794" customWidth="1"/>
    <col min="6892" max="6892" width="60.36328125" style="794" customWidth="1"/>
    <col min="6893" max="6897" width="10.90625" style="794" bestFit="1" customWidth="1"/>
    <col min="6898" max="6898" width="11.90625" style="794" bestFit="1" customWidth="1"/>
    <col min="6899" max="6899" width="14.36328125" style="794" bestFit="1" customWidth="1"/>
    <col min="6900" max="6900" width="17.453125" style="794" bestFit="1" customWidth="1"/>
    <col min="6901" max="6903" width="17.54296875" style="794" bestFit="1" customWidth="1"/>
    <col min="6904" max="6910" width="21" style="794" bestFit="1" customWidth="1"/>
    <col min="6911" max="6918" width="21.08984375" style="794" bestFit="1" customWidth="1"/>
    <col min="6919" max="6919" width="22.6328125" style="794" customWidth="1"/>
    <col min="6920" max="6920" width="22" style="794" customWidth="1"/>
    <col min="6921" max="6921" width="22.6328125" style="794" customWidth="1"/>
    <col min="6922" max="6927" width="21.08984375" style="794" bestFit="1" customWidth="1"/>
    <col min="6928" max="6928" width="19.54296875" style="794" customWidth="1"/>
    <col min="6929" max="6929" width="21.08984375" style="794" bestFit="1" customWidth="1"/>
    <col min="6930" max="6930" width="22.6328125" style="794" customWidth="1"/>
    <col min="6931" max="6931" width="22" style="794" customWidth="1"/>
    <col min="6932" max="6932" width="23.453125" style="794" bestFit="1" customWidth="1"/>
    <col min="6933" max="6935" width="9.08984375" style="794"/>
    <col min="6936" max="6936" width="11.36328125" style="794" customWidth="1"/>
    <col min="6937" max="6937" width="10.36328125" style="794" customWidth="1"/>
    <col min="6938" max="7145" width="9.08984375" style="794"/>
    <col min="7146" max="7146" width="2.90625" style="794" customWidth="1"/>
    <col min="7147" max="7147" width="13.08984375" style="794" customWidth="1"/>
    <col min="7148" max="7148" width="60.36328125" style="794" customWidth="1"/>
    <col min="7149" max="7153" width="10.90625" style="794" bestFit="1" customWidth="1"/>
    <col min="7154" max="7154" width="11.90625" style="794" bestFit="1" customWidth="1"/>
    <col min="7155" max="7155" width="14.36328125" style="794" bestFit="1" customWidth="1"/>
    <col min="7156" max="7156" width="17.453125" style="794" bestFit="1" customWidth="1"/>
    <col min="7157" max="7159" width="17.54296875" style="794" bestFit="1" customWidth="1"/>
    <col min="7160" max="7166" width="21" style="794" bestFit="1" customWidth="1"/>
    <col min="7167" max="7174" width="21.08984375" style="794" bestFit="1" customWidth="1"/>
    <col min="7175" max="7175" width="22.6328125" style="794" customWidth="1"/>
    <col min="7176" max="7176" width="22" style="794" customWidth="1"/>
    <col min="7177" max="7177" width="22.6328125" style="794" customWidth="1"/>
    <col min="7178" max="7183" width="21.08984375" style="794" bestFit="1" customWidth="1"/>
    <col min="7184" max="7184" width="19.54296875" style="794" customWidth="1"/>
    <col min="7185" max="7185" width="21.08984375" style="794" bestFit="1" customWidth="1"/>
    <col min="7186" max="7186" width="22.6328125" style="794" customWidth="1"/>
    <col min="7187" max="7187" width="22" style="794" customWidth="1"/>
    <col min="7188" max="7188" width="23.453125" style="794" bestFit="1" customWidth="1"/>
    <col min="7189" max="7191" width="9.08984375" style="794"/>
    <col min="7192" max="7192" width="11.36328125" style="794" customWidth="1"/>
    <col min="7193" max="7193" width="10.36328125" style="794" customWidth="1"/>
    <col min="7194" max="7401" width="9.08984375" style="794"/>
    <col min="7402" max="7402" width="2.90625" style="794" customWidth="1"/>
    <col min="7403" max="7403" width="13.08984375" style="794" customWidth="1"/>
    <col min="7404" max="7404" width="60.36328125" style="794" customWidth="1"/>
    <col min="7405" max="7409" width="10.90625" style="794" bestFit="1" customWidth="1"/>
    <col min="7410" max="7410" width="11.90625" style="794" bestFit="1" customWidth="1"/>
    <col min="7411" max="7411" width="14.36328125" style="794" bestFit="1" customWidth="1"/>
    <col min="7412" max="7412" width="17.453125" style="794" bestFit="1" customWidth="1"/>
    <col min="7413" max="7415" width="17.54296875" style="794" bestFit="1" customWidth="1"/>
    <col min="7416" max="7422" width="21" style="794" bestFit="1" customWidth="1"/>
    <col min="7423" max="7430" width="21.08984375" style="794" bestFit="1" customWidth="1"/>
    <col min="7431" max="7431" width="22.6328125" style="794" customWidth="1"/>
    <col min="7432" max="7432" width="22" style="794" customWidth="1"/>
    <col min="7433" max="7433" width="22.6328125" style="794" customWidth="1"/>
    <col min="7434" max="7439" width="21.08984375" style="794" bestFit="1" customWidth="1"/>
    <col min="7440" max="7440" width="19.54296875" style="794" customWidth="1"/>
    <col min="7441" max="7441" width="21.08984375" style="794" bestFit="1" customWidth="1"/>
    <col min="7442" max="7442" width="22.6328125" style="794" customWidth="1"/>
    <col min="7443" max="7443" width="22" style="794" customWidth="1"/>
    <col min="7444" max="7444" width="23.453125" style="794" bestFit="1" customWidth="1"/>
    <col min="7445" max="7447" width="9.08984375" style="794"/>
    <col min="7448" max="7448" width="11.36328125" style="794" customWidth="1"/>
    <col min="7449" max="7449" width="10.36328125" style="794" customWidth="1"/>
    <col min="7450" max="7657" width="9.08984375" style="794"/>
    <col min="7658" max="7658" width="2.90625" style="794" customWidth="1"/>
    <col min="7659" max="7659" width="13.08984375" style="794" customWidth="1"/>
    <col min="7660" max="7660" width="60.36328125" style="794" customWidth="1"/>
    <col min="7661" max="7665" width="10.90625" style="794" bestFit="1" customWidth="1"/>
    <col min="7666" max="7666" width="11.90625" style="794" bestFit="1" customWidth="1"/>
    <col min="7667" max="7667" width="14.36328125" style="794" bestFit="1" customWidth="1"/>
    <col min="7668" max="7668" width="17.453125" style="794" bestFit="1" customWidth="1"/>
    <col min="7669" max="7671" width="17.54296875" style="794" bestFit="1" customWidth="1"/>
    <col min="7672" max="7678" width="21" style="794" bestFit="1" customWidth="1"/>
    <col min="7679" max="7686" width="21.08984375" style="794" bestFit="1" customWidth="1"/>
    <col min="7687" max="7687" width="22.6328125" style="794" customWidth="1"/>
    <col min="7688" max="7688" width="22" style="794" customWidth="1"/>
    <col min="7689" max="7689" width="22.6328125" style="794" customWidth="1"/>
    <col min="7690" max="7695" width="21.08984375" style="794" bestFit="1" customWidth="1"/>
    <col min="7696" max="7696" width="19.54296875" style="794" customWidth="1"/>
    <col min="7697" max="7697" width="21.08984375" style="794" bestFit="1" customWidth="1"/>
    <col min="7698" max="7698" width="22.6328125" style="794" customWidth="1"/>
    <col min="7699" max="7699" width="22" style="794" customWidth="1"/>
    <col min="7700" max="7700" width="23.453125" style="794" bestFit="1" customWidth="1"/>
    <col min="7701" max="7703" width="9.08984375" style="794"/>
    <col min="7704" max="7704" width="11.36328125" style="794" customWidth="1"/>
    <col min="7705" max="7705" width="10.36328125" style="794" customWidth="1"/>
    <col min="7706" max="7913" width="9.08984375" style="794"/>
    <col min="7914" max="7914" width="2.90625" style="794" customWidth="1"/>
    <col min="7915" max="7915" width="13.08984375" style="794" customWidth="1"/>
    <col min="7916" max="7916" width="60.36328125" style="794" customWidth="1"/>
    <col min="7917" max="7921" width="10.90625" style="794" bestFit="1" customWidth="1"/>
    <col min="7922" max="7922" width="11.90625" style="794" bestFit="1" customWidth="1"/>
    <col min="7923" max="7923" width="14.36328125" style="794" bestFit="1" customWidth="1"/>
    <col min="7924" max="7924" width="17.453125" style="794" bestFit="1" customWidth="1"/>
    <col min="7925" max="7927" width="17.54296875" style="794" bestFit="1" customWidth="1"/>
    <col min="7928" max="7934" width="21" style="794" bestFit="1" customWidth="1"/>
    <col min="7935" max="7942" width="21.08984375" style="794" bestFit="1" customWidth="1"/>
    <col min="7943" max="7943" width="22.6328125" style="794" customWidth="1"/>
    <col min="7944" max="7944" width="22" style="794" customWidth="1"/>
    <col min="7945" max="7945" width="22.6328125" style="794" customWidth="1"/>
    <col min="7946" max="7951" width="21.08984375" style="794" bestFit="1" customWidth="1"/>
    <col min="7952" max="7952" width="19.54296875" style="794" customWidth="1"/>
    <col min="7953" max="7953" width="21.08984375" style="794" bestFit="1" customWidth="1"/>
    <col min="7954" max="7954" width="22.6328125" style="794" customWidth="1"/>
    <col min="7955" max="7955" width="22" style="794" customWidth="1"/>
    <col min="7956" max="7956" width="23.453125" style="794" bestFit="1" customWidth="1"/>
    <col min="7957" max="7959" width="9.08984375" style="794"/>
    <col min="7960" max="7960" width="11.36328125" style="794" customWidth="1"/>
    <col min="7961" max="7961" width="10.36328125" style="794" customWidth="1"/>
    <col min="7962" max="8169" width="9.08984375" style="794"/>
    <col min="8170" max="8170" width="2.90625" style="794" customWidth="1"/>
    <col min="8171" max="8171" width="13.08984375" style="794" customWidth="1"/>
    <col min="8172" max="8172" width="60.36328125" style="794" customWidth="1"/>
    <col min="8173" max="8177" width="10.90625" style="794" bestFit="1" customWidth="1"/>
    <col min="8178" max="8178" width="11.90625" style="794" bestFit="1" customWidth="1"/>
    <col min="8179" max="8179" width="14.36328125" style="794" bestFit="1" customWidth="1"/>
    <col min="8180" max="8180" width="17.453125" style="794" bestFit="1" customWidth="1"/>
    <col min="8181" max="8183" width="17.54296875" style="794" bestFit="1" customWidth="1"/>
    <col min="8184" max="8190" width="21" style="794" bestFit="1" customWidth="1"/>
    <col min="8191" max="8198" width="21.08984375" style="794" bestFit="1" customWidth="1"/>
    <col min="8199" max="8199" width="22.6328125" style="794" customWidth="1"/>
    <col min="8200" max="8200" width="22" style="794" customWidth="1"/>
    <col min="8201" max="8201" width="22.6328125" style="794" customWidth="1"/>
    <col min="8202" max="8207" width="21.08984375" style="794" bestFit="1" customWidth="1"/>
    <col min="8208" max="8208" width="19.54296875" style="794" customWidth="1"/>
    <col min="8209" max="8209" width="21.08984375" style="794" bestFit="1" customWidth="1"/>
    <col min="8210" max="8210" width="22.6328125" style="794" customWidth="1"/>
    <col min="8211" max="8211" width="22" style="794" customWidth="1"/>
    <col min="8212" max="8212" width="23.453125" style="794" bestFit="1" customWidth="1"/>
    <col min="8213" max="8215" width="9.08984375" style="794"/>
    <col min="8216" max="8216" width="11.36328125" style="794" customWidth="1"/>
    <col min="8217" max="8217" width="10.36328125" style="794" customWidth="1"/>
    <col min="8218" max="8425" width="9.08984375" style="794"/>
    <col min="8426" max="8426" width="2.90625" style="794" customWidth="1"/>
    <col min="8427" max="8427" width="13.08984375" style="794" customWidth="1"/>
    <col min="8428" max="8428" width="60.36328125" style="794" customWidth="1"/>
    <col min="8429" max="8433" width="10.90625" style="794" bestFit="1" customWidth="1"/>
    <col min="8434" max="8434" width="11.90625" style="794" bestFit="1" customWidth="1"/>
    <col min="8435" max="8435" width="14.36328125" style="794" bestFit="1" customWidth="1"/>
    <col min="8436" max="8436" width="17.453125" style="794" bestFit="1" customWidth="1"/>
    <col min="8437" max="8439" width="17.54296875" style="794" bestFit="1" customWidth="1"/>
    <col min="8440" max="8446" width="21" style="794" bestFit="1" customWidth="1"/>
    <col min="8447" max="8454" width="21.08984375" style="794" bestFit="1" customWidth="1"/>
    <col min="8455" max="8455" width="22.6328125" style="794" customWidth="1"/>
    <col min="8456" max="8456" width="22" style="794" customWidth="1"/>
    <col min="8457" max="8457" width="22.6328125" style="794" customWidth="1"/>
    <col min="8458" max="8463" width="21.08984375" style="794" bestFit="1" customWidth="1"/>
    <col min="8464" max="8464" width="19.54296875" style="794" customWidth="1"/>
    <col min="8465" max="8465" width="21.08984375" style="794" bestFit="1" customWidth="1"/>
    <col min="8466" max="8466" width="22.6328125" style="794" customWidth="1"/>
    <col min="8467" max="8467" width="22" style="794" customWidth="1"/>
    <col min="8468" max="8468" width="23.453125" style="794" bestFit="1" customWidth="1"/>
    <col min="8469" max="8471" width="9.08984375" style="794"/>
    <col min="8472" max="8472" width="11.36328125" style="794" customWidth="1"/>
    <col min="8473" max="8473" width="10.36328125" style="794" customWidth="1"/>
    <col min="8474" max="8681" width="9.08984375" style="794"/>
    <col min="8682" max="8682" width="2.90625" style="794" customWidth="1"/>
    <col min="8683" max="8683" width="13.08984375" style="794" customWidth="1"/>
    <col min="8684" max="8684" width="60.36328125" style="794" customWidth="1"/>
    <col min="8685" max="8689" width="10.90625" style="794" bestFit="1" customWidth="1"/>
    <col min="8690" max="8690" width="11.90625" style="794" bestFit="1" customWidth="1"/>
    <col min="8691" max="8691" width="14.36328125" style="794" bestFit="1" customWidth="1"/>
    <col min="8692" max="8692" width="17.453125" style="794" bestFit="1" customWidth="1"/>
    <col min="8693" max="8695" width="17.54296875" style="794" bestFit="1" customWidth="1"/>
    <col min="8696" max="8702" width="21" style="794" bestFit="1" customWidth="1"/>
    <col min="8703" max="8710" width="21.08984375" style="794" bestFit="1" customWidth="1"/>
    <col min="8711" max="8711" width="22.6328125" style="794" customWidth="1"/>
    <col min="8712" max="8712" width="22" style="794" customWidth="1"/>
    <col min="8713" max="8713" width="22.6328125" style="794" customWidth="1"/>
    <col min="8714" max="8719" width="21.08984375" style="794" bestFit="1" customWidth="1"/>
    <col min="8720" max="8720" width="19.54296875" style="794" customWidth="1"/>
    <col min="8721" max="8721" width="21.08984375" style="794" bestFit="1" customWidth="1"/>
    <col min="8722" max="8722" width="22.6328125" style="794" customWidth="1"/>
    <col min="8723" max="8723" width="22" style="794" customWidth="1"/>
    <col min="8724" max="8724" width="23.453125" style="794" bestFit="1" customWidth="1"/>
    <col min="8725" max="8727" width="9.08984375" style="794"/>
    <col min="8728" max="8728" width="11.36328125" style="794" customWidth="1"/>
    <col min="8729" max="8729" width="10.36328125" style="794" customWidth="1"/>
    <col min="8730" max="8937" width="9.08984375" style="794"/>
    <col min="8938" max="8938" width="2.90625" style="794" customWidth="1"/>
    <col min="8939" max="8939" width="13.08984375" style="794" customWidth="1"/>
    <col min="8940" max="8940" width="60.36328125" style="794" customWidth="1"/>
    <col min="8941" max="8945" width="10.90625" style="794" bestFit="1" customWidth="1"/>
    <col min="8946" max="8946" width="11.90625" style="794" bestFit="1" customWidth="1"/>
    <col min="8947" max="8947" width="14.36328125" style="794" bestFit="1" customWidth="1"/>
    <col min="8948" max="8948" width="17.453125" style="794" bestFit="1" customWidth="1"/>
    <col min="8949" max="8951" width="17.54296875" style="794" bestFit="1" customWidth="1"/>
    <col min="8952" max="8958" width="21" style="794" bestFit="1" customWidth="1"/>
    <col min="8959" max="8966" width="21.08984375" style="794" bestFit="1" customWidth="1"/>
    <col min="8967" max="8967" width="22.6328125" style="794" customWidth="1"/>
    <col min="8968" max="8968" width="22" style="794" customWidth="1"/>
    <col min="8969" max="8969" width="22.6328125" style="794" customWidth="1"/>
    <col min="8970" max="8975" width="21.08984375" style="794" bestFit="1" customWidth="1"/>
    <col min="8976" max="8976" width="19.54296875" style="794" customWidth="1"/>
    <col min="8977" max="8977" width="21.08984375" style="794" bestFit="1" customWidth="1"/>
    <col min="8978" max="8978" width="22.6328125" style="794" customWidth="1"/>
    <col min="8979" max="8979" width="22" style="794" customWidth="1"/>
    <col min="8980" max="8980" width="23.453125" style="794" bestFit="1" customWidth="1"/>
    <col min="8981" max="8983" width="9.08984375" style="794"/>
    <col min="8984" max="8984" width="11.36328125" style="794" customWidth="1"/>
    <col min="8985" max="8985" width="10.36328125" style="794" customWidth="1"/>
    <col min="8986" max="9193" width="9.08984375" style="794"/>
    <col min="9194" max="9194" width="2.90625" style="794" customWidth="1"/>
    <col min="9195" max="9195" width="13.08984375" style="794" customWidth="1"/>
    <col min="9196" max="9196" width="60.36328125" style="794" customWidth="1"/>
    <col min="9197" max="9201" width="10.90625" style="794" bestFit="1" customWidth="1"/>
    <col min="9202" max="9202" width="11.90625" style="794" bestFit="1" customWidth="1"/>
    <col min="9203" max="9203" width="14.36328125" style="794" bestFit="1" customWidth="1"/>
    <col min="9204" max="9204" width="17.453125" style="794" bestFit="1" customWidth="1"/>
    <col min="9205" max="9207" width="17.54296875" style="794" bestFit="1" customWidth="1"/>
    <col min="9208" max="9214" width="21" style="794" bestFit="1" customWidth="1"/>
    <col min="9215" max="9222" width="21.08984375" style="794" bestFit="1" customWidth="1"/>
    <col min="9223" max="9223" width="22.6328125" style="794" customWidth="1"/>
    <col min="9224" max="9224" width="22" style="794" customWidth="1"/>
    <col min="9225" max="9225" width="22.6328125" style="794" customWidth="1"/>
    <col min="9226" max="9231" width="21.08984375" style="794" bestFit="1" customWidth="1"/>
    <col min="9232" max="9232" width="19.54296875" style="794" customWidth="1"/>
    <col min="9233" max="9233" width="21.08984375" style="794" bestFit="1" customWidth="1"/>
    <col min="9234" max="9234" width="22.6328125" style="794" customWidth="1"/>
    <col min="9235" max="9235" width="22" style="794" customWidth="1"/>
    <col min="9236" max="9236" width="23.453125" style="794" bestFit="1" customWidth="1"/>
    <col min="9237" max="9239" width="9.08984375" style="794"/>
    <col min="9240" max="9240" width="11.36328125" style="794" customWidth="1"/>
    <col min="9241" max="9241" width="10.36328125" style="794" customWidth="1"/>
    <col min="9242" max="9449" width="9.08984375" style="794"/>
    <col min="9450" max="9450" width="2.90625" style="794" customWidth="1"/>
    <col min="9451" max="9451" width="13.08984375" style="794" customWidth="1"/>
    <col min="9452" max="9452" width="60.36328125" style="794" customWidth="1"/>
    <col min="9453" max="9457" width="10.90625" style="794" bestFit="1" customWidth="1"/>
    <col min="9458" max="9458" width="11.90625" style="794" bestFit="1" customWidth="1"/>
    <col min="9459" max="9459" width="14.36328125" style="794" bestFit="1" customWidth="1"/>
    <col min="9460" max="9460" width="17.453125" style="794" bestFit="1" customWidth="1"/>
    <col min="9461" max="9463" width="17.54296875" style="794" bestFit="1" customWidth="1"/>
    <col min="9464" max="9470" width="21" style="794" bestFit="1" customWidth="1"/>
    <col min="9471" max="9478" width="21.08984375" style="794" bestFit="1" customWidth="1"/>
    <col min="9479" max="9479" width="22.6328125" style="794" customWidth="1"/>
    <col min="9480" max="9480" width="22" style="794" customWidth="1"/>
    <col min="9481" max="9481" width="22.6328125" style="794" customWidth="1"/>
    <col min="9482" max="9487" width="21.08984375" style="794" bestFit="1" customWidth="1"/>
    <col min="9488" max="9488" width="19.54296875" style="794" customWidth="1"/>
    <col min="9489" max="9489" width="21.08984375" style="794" bestFit="1" customWidth="1"/>
    <col min="9490" max="9490" width="22.6328125" style="794" customWidth="1"/>
    <col min="9491" max="9491" width="22" style="794" customWidth="1"/>
    <col min="9492" max="9492" width="23.453125" style="794" bestFit="1" customWidth="1"/>
    <col min="9493" max="9495" width="9.08984375" style="794"/>
    <col min="9496" max="9496" width="11.36328125" style="794" customWidth="1"/>
    <col min="9497" max="9497" width="10.36328125" style="794" customWidth="1"/>
    <col min="9498" max="9705" width="9.08984375" style="794"/>
    <col min="9706" max="9706" width="2.90625" style="794" customWidth="1"/>
    <col min="9707" max="9707" width="13.08984375" style="794" customWidth="1"/>
    <col min="9708" max="9708" width="60.36328125" style="794" customWidth="1"/>
    <col min="9709" max="9713" width="10.90625" style="794" bestFit="1" customWidth="1"/>
    <col min="9714" max="9714" width="11.90625" style="794" bestFit="1" customWidth="1"/>
    <col min="9715" max="9715" width="14.36328125" style="794" bestFit="1" customWidth="1"/>
    <col min="9716" max="9716" width="17.453125" style="794" bestFit="1" customWidth="1"/>
    <col min="9717" max="9719" width="17.54296875" style="794" bestFit="1" customWidth="1"/>
    <col min="9720" max="9726" width="21" style="794" bestFit="1" customWidth="1"/>
    <col min="9727" max="9734" width="21.08984375" style="794" bestFit="1" customWidth="1"/>
    <col min="9735" max="9735" width="22.6328125" style="794" customWidth="1"/>
    <col min="9736" max="9736" width="22" style="794" customWidth="1"/>
    <col min="9737" max="9737" width="22.6328125" style="794" customWidth="1"/>
    <col min="9738" max="9743" width="21.08984375" style="794" bestFit="1" customWidth="1"/>
    <col min="9744" max="9744" width="19.54296875" style="794" customWidth="1"/>
    <col min="9745" max="9745" width="21.08984375" style="794" bestFit="1" customWidth="1"/>
    <col min="9746" max="9746" width="22.6328125" style="794" customWidth="1"/>
    <col min="9747" max="9747" width="22" style="794" customWidth="1"/>
    <col min="9748" max="9748" width="23.453125" style="794" bestFit="1" customWidth="1"/>
    <col min="9749" max="9751" width="9.08984375" style="794"/>
    <col min="9752" max="9752" width="11.36328125" style="794" customWidth="1"/>
    <col min="9753" max="9753" width="10.36328125" style="794" customWidth="1"/>
    <col min="9754" max="9961" width="9.08984375" style="794"/>
    <col min="9962" max="9962" width="2.90625" style="794" customWidth="1"/>
    <col min="9963" max="9963" width="13.08984375" style="794" customWidth="1"/>
    <col min="9964" max="9964" width="60.36328125" style="794" customWidth="1"/>
    <col min="9965" max="9969" width="10.90625" style="794" bestFit="1" customWidth="1"/>
    <col min="9970" max="9970" width="11.90625" style="794" bestFit="1" customWidth="1"/>
    <col min="9971" max="9971" width="14.36328125" style="794" bestFit="1" customWidth="1"/>
    <col min="9972" max="9972" width="17.453125" style="794" bestFit="1" customWidth="1"/>
    <col min="9973" max="9975" width="17.54296875" style="794" bestFit="1" customWidth="1"/>
    <col min="9976" max="9982" width="21" style="794" bestFit="1" customWidth="1"/>
    <col min="9983" max="9990" width="21.08984375" style="794" bestFit="1" customWidth="1"/>
    <col min="9991" max="9991" width="22.6328125" style="794" customWidth="1"/>
    <col min="9992" max="9992" width="22" style="794" customWidth="1"/>
    <col min="9993" max="9993" width="22.6328125" style="794" customWidth="1"/>
    <col min="9994" max="9999" width="21.08984375" style="794" bestFit="1" customWidth="1"/>
    <col min="10000" max="10000" width="19.54296875" style="794" customWidth="1"/>
    <col min="10001" max="10001" width="21.08984375" style="794" bestFit="1" customWidth="1"/>
    <col min="10002" max="10002" width="22.6328125" style="794" customWidth="1"/>
    <col min="10003" max="10003" width="22" style="794" customWidth="1"/>
    <col min="10004" max="10004" width="23.453125" style="794" bestFit="1" customWidth="1"/>
    <col min="10005" max="10007" width="9.08984375" style="794"/>
    <col min="10008" max="10008" width="11.36328125" style="794" customWidth="1"/>
    <col min="10009" max="10009" width="10.36328125" style="794" customWidth="1"/>
    <col min="10010" max="10217" width="9.08984375" style="794"/>
    <col min="10218" max="10218" width="2.90625" style="794" customWidth="1"/>
    <col min="10219" max="10219" width="13.08984375" style="794" customWidth="1"/>
    <col min="10220" max="10220" width="60.36328125" style="794" customWidth="1"/>
    <col min="10221" max="10225" width="10.90625" style="794" bestFit="1" customWidth="1"/>
    <col min="10226" max="10226" width="11.90625" style="794" bestFit="1" customWidth="1"/>
    <col min="10227" max="10227" width="14.36328125" style="794" bestFit="1" customWidth="1"/>
    <col min="10228" max="10228" width="17.453125" style="794" bestFit="1" customWidth="1"/>
    <col min="10229" max="10231" width="17.54296875" style="794" bestFit="1" customWidth="1"/>
    <col min="10232" max="10238" width="21" style="794" bestFit="1" customWidth="1"/>
    <col min="10239" max="10246" width="21.08984375" style="794" bestFit="1" customWidth="1"/>
    <col min="10247" max="10247" width="22.6328125" style="794" customWidth="1"/>
    <col min="10248" max="10248" width="22" style="794" customWidth="1"/>
    <col min="10249" max="10249" width="22.6328125" style="794" customWidth="1"/>
    <col min="10250" max="10255" width="21.08984375" style="794" bestFit="1" customWidth="1"/>
    <col min="10256" max="10256" width="19.54296875" style="794" customWidth="1"/>
    <col min="10257" max="10257" width="21.08984375" style="794" bestFit="1" customWidth="1"/>
    <col min="10258" max="10258" width="22.6328125" style="794" customWidth="1"/>
    <col min="10259" max="10259" width="22" style="794" customWidth="1"/>
    <col min="10260" max="10260" width="23.453125" style="794" bestFit="1" customWidth="1"/>
    <col min="10261" max="10263" width="9.08984375" style="794"/>
    <col min="10264" max="10264" width="11.36328125" style="794" customWidth="1"/>
    <col min="10265" max="10265" width="10.36328125" style="794" customWidth="1"/>
    <col min="10266" max="10473" width="9.08984375" style="794"/>
    <col min="10474" max="10474" width="2.90625" style="794" customWidth="1"/>
    <col min="10475" max="10475" width="13.08984375" style="794" customWidth="1"/>
    <col min="10476" max="10476" width="60.36328125" style="794" customWidth="1"/>
    <col min="10477" max="10481" width="10.90625" style="794" bestFit="1" customWidth="1"/>
    <col min="10482" max="10482" width="11.90625" style="794" bestFit="1" customWidth="1"/>
    <col min="10483" max="10483" width="14.36328125" style="794" bestFit="1" customWidth="1"/>
    <col min="10484" max="10484" width="17.453125" style="794" bestFit="1" customWidth="1"/>
    <col min="10485" max="10487" width="17.54296875" style="794" bestFit="1" customWidth="1"/>
    <col min="10488" max="10494" width="21" style="794" bestFit="1" customWidth="1"/>
    <col min="10495" max="10502" width="21.08984375" style="794" bestFit="1" customWidth="1"/>
    <col min="10503" max="10503" width="22.6328125" style="794" customWidth="1"/>
    <col min="10504" max="10504" width="22" style="794" customWidth="1"/>
    <col min="10505" max="10505" width="22.6328125" style="794" customWidth="1"/>
    <col min="10506" max="10511" width="21.08984375" style="794" bestFit="1" customWidth="1"/>
    <col min="10512" max="10512" width="19.54296875" style="794" customWidth="1"/>
    <col min="10513" max="10513" width="21.08984375" style="794" bestFit="1" customWidth="1"/>
    <col min="10514" max="10514" width="22.6328125" style="794" customWidth="1"/>
    <col min="10515" max="10515" width="22" style="794" customWidth="1"/>
    <col min="10516" max="10516" width="23.453125" style="794" bestFit="1" customWidth="1"/>
    <col min="10517" max="10519" width="9.08984375" style="794"/>
    <col min="10520" max="10520" width="11.36328125" style="794" customWidth="1"/>
    <col min="10521" max="10521" width="10.36328125" style="794" customWidth="1"/>
    <col min="10522" max="10729" width="9.08984375" style="794"/>
    <col min="10730" max="10730" width="2.90625" style="794" customWidth="1"/>
    <col min="10731" max="10731" width="13.08984375" style="794" customWidth="1"/>
    <col min="10732" max="10732" width="60.36328125" style="794" customWidth="1"/>
    <col min="10733" max="10737" width="10.90625" style="794" bestFit="1" customWidth="1"/>
    <col min="10738" max="10738" width="11.90625" style="794" bestFit="1" customWidth="1"/>
    <col min="10739" max="10739" width="14.36328125" style="794" bestFit="1" customWidth="1"/>
    <col min="10740" max="10740" width="17.453125" style="794" bestFit="1" customWidth="1"/>
    <col min="10741" max="10743" width="17.54296875" style="794" bestFit="1" customWidth="1"/>
    <col min="10744" max="10750" width="21" style="794" bestFit="1" customWidth="1"/>
    <col min="10751" max="10758" width="21.08984375" style="794" bestFit="1" customWidth="1"/>
    <col min="10759" max="10759" width="22.6328125" style="794" customWidth="1"/>
    <col min="10760" max="10760" width="22" style="794" customWidth="1"/>
    <col min="10761" max="10761" width="22.6328125" style="794" customWidth="1"/>
    <col min="10762" max="10767" width="21.08984375" style="794" bestFit="1" customWidth="1"/>
    <col min="10768" max="10768" width="19.54296875" style="794" customWidth="1"/>
    <col min="10769" max="10769" width="21.08984375" style="794" bestFit="1" customWidth="1"/>
    <col min="10770" max="10770" width="22.6328125" style="794" customWidth="1"/>
    <col min="10771" max="10771" width="22" style="794" customWidth="1"/>
    <col min="10772" max="10772" width="23.453125" style="794" bestFit="1" customWidth="1"/>
    <col min="10773" max="10775" width="9.08984375" style="794"/>
    <col min="10776" max="10776" width="11.36328125" style="794" customWidth="1"/>
    <col min="10777" max="10777" width="10.36328125" style="794" customWidth="1"/>
    <col min="10778" max="10985" width="9.08984375" style="794"/>
    <col min="10986" max="10986" width="2.90625" style="794" customWidth="1"/>
    <col min="10987" max="10987" width="13.08984375" style="794" customWidth="1"/>
    <col min="10988" max="10988" width="60.36328125" style="794" customWidth="1"/>
    <col min="10989" max="10993" width="10.90625" style="794" bestFit="1" customWidth="1"/>
    <col min="10994" max="10994" width="11.90625" style="794" bestFit="1" customWidth="1"/>
    <col min="10995" max="10995" width="14.36328125" style="794" bestFit="1" customWidth="1"/>
    <col min="10996" max="10996" width="17.453125" style="794" bestFit="1" customWidth="1"/>
    <col min="10997" max="10999" width="17.54296875" style="794" bestFit="1" customWidth="1"/>
    <col min="11000" max="11006" width="21" style="794" bestFit="1" customWidth="1"/>
    <col min="11007" max="11014" width="21.08984375" style="794" bestFit="1" customWidth="1"/>
    <col min="11015" max="11015" width="22.6328125" style="794" customWidth="1"/>
    <col min="11016" max="11016" width="22" style="794" customWidth="1"/>
    <col min="11017" max="11017" width="22.6328125" style="794" customWidth="1"/>
    <col min="11018" max="11023" width="21.08984375" style="794" bestFit="1" customWidth="1"/>
    <col min="11024" max="11024" width="19.54296875" style="794" customWidth="1"/>
    <col min="11025" max="11025" width="21.08984375" style="794" bestFit="1" customWidth="1"/>
    <col min="11026" max="11026" width="22.6328125" style="794" customWidth="1"/>
    <col min="11027" max="11027" width="22" style="794" customWidth="1"/>
    <col min="11028" max="11028" width="23.453125" style="794" bestFit="1" customWidth="1"/>
    <col min="11029" max="11031" width="9.08984375" style="794"/>
    <col min="11032" max="11032" width="11.36328125" style="794" customWidth="1"/>
    <col min="11033" max="11033" width="10.36328125" style="794" customWidth="1"/>
    <col min="11034" max="11241" width="9.08984375" style="794"/>
    <col min="11242" max="11242" width="2.90625" style="794" customWidth="1"/>
    <col min="11243" max="11243" width="13.08984375" style="794" customWidth="1"/>
    <col min="11244" max="11244" width="60.36328125" style="794" customWidth="1"/>
    <col min="11245" max="11249" width="10.90625" style="794" bestFit="1" customWidth="1"/>
    <col min="11250" max="11250" width="11.90625" style="794" bestFit="1" customWidth="1"/>
    <col min="11251" max="11251" width="14.36328125" style="794" bestFit="1" customWidth="1"/>
    <col min="11252" max="11252" width="17.453125" style="794" bestFit="1" customWidth="1"/>
    <col min="11253" max="11255" width="17.54296875" style="794" bestFit="1" customWidth="1"/>
    <col min="11256" max="11262" width="21" style="794" bestFit="1" customWidth="1"/>
    <col min="11263" max="11270" width="21.08984375" style="794" bestFit="1" customWidth="1"/>
    <col min="11271" max="11271" width="22.6328125" style="794" customWidth="1"/>
    <col min="11272" max="11272" width="22" style="794" customWidth="1"/>
    <col min="11273" max="11273" width="22.6328125" style="794" customWidth="1"/>
    <col min="11274" max="11279" width="21.08984375" style="794" bestFit="1" customWidth="1"/>
    <col min="11280" max="11280" width="19.54296875" style="794" customWidth="1"/>
    <col min="11281" max="11281" width="21.08984375" style="794" bestFit="1" customWidth="1"/>
    <col min="11282" max="11282" width="22.6328125" style="794" customWidth="1"/>
    <col min="11283" max="11283" width="22" style="794" customWidth="1"/>
    <col min="11284" max="11284" width="23.453125" style="794" bestFit="1" customWidth="1"/>
    <col min="11285" max="11287" width="9.08984375" style="794"/>
    <col min="11288" max="11288" width="11.36328125" style="794" customWidth="1"/>
    <col min="11289" max="11289" width="10.36328125" style="794" customWidth="1"/>
    <col min="11290" max="11497" width="9.08984375" style="794"/>
    <col min="11498" max="11498" width="2.90625" style="794" customWidth="1"/>
    <col min="11499" max="11499" width="13.08984375" style="794" customWidth="1"/>
    <col min="11500" max="11500" width="60.36328125" style="794" customWidth="1"/>
    <col min="11501" max="11505" width="10.90625" style="794" bestFit="1" customWidth="1"/>
    <col min="11506" max="11506" width="11.90625" style="794" bestFit="1" customWidth="1"/>
    <col min="11507" max="11507" width="14.36328125" style="794" bestFit="1" customWidth="1"/>
    <col min="11508" max="11508" width="17.453125" style="794" bestFit="1" customWidth="1"/>
    <col min="11509" max="11511" width="17.54296875" style="794" bestFit="1" customWidth="1"/>
    <col min="11512" max="11518" width="21" style="794" bestFit="1" customWidth="1"/>
    <col min="11519" max="11526" width="21.08984375" style="794" bestFit="1" customWidth="1"/>
    <col min="11527" max="11527" width="22.6328125" style="794" customWidth="1"/>
    <col min="11528" max="11528" width="22" style="794" customWidth="1"/>
    <col min="11529" max="11529" width="22.6328125" style="794" customWidth="1"/>
    <col min="11530" max="11535" width="21.08984375" style="794" bestFit="1" customWidth="1"/>
    <col min="11536" max="11536" width="19.54296875" style="794" customWidth="1"/>
    <col min="11537" max="11537" width="21.08984375" style="794" bestFit="1" customWidth="1"/>
    <col min="11538" max="11538" width="22.6328125" style="794" customWidth="1"/>
    <col min="11539" max="11539" width="22" style="794" customWidth="1"/>
    <col min="11540" max="11540" width="23.453125" style="794" bestFit="1" customWidth="1"/>
    <col min="11541" max="11543" width="9.08984375" style="794"/>
    <col min="11544" max="11544" width="11.36328125" style="794" customWidth="1"/>
    <col min="11545" max="11545" width="10.36328125" style="794" customWidth="1"/>
    <col min="11546" max="11753" width="9.08984375" style="794"/>
    <col min="11754" max="11754" width="2.90625" style="794" customWidth="1"/>
    <col min="11755" max="11755" width="13.08984375" style="794" customWidth="1"/>
    <col min="11756" max="11756" width="60.36328125" style="794" customWidth="1"/>
    <col min="11757" max="11761" width="10.90625" style="794" bestFit="1" customWidth="1"/>
    <col min="11762" max="11762" width="11.90625" style="794" bestFit="1" customWidth="1"/>
    <col min="11763" max="11763" width="14.36328125" style="794" bestFit="1" customWidth="1"/>
    <col min="11764" max="11764" width="17.453125" style="794" bestFit="1" customWidth="1"/>
    <col min="11765" max="11767" width="17.54296875" style="794" bestFit="1" customWidth="1"/>
    <col min="11768" max="11774" width="21" style="794" bestFit="1" customWidth="1"/>
    <col min="11775" max="11782" width="21.08984375" style="794" bestFit="1" customWidth="1"/>
    <col min="11783" max="11783" width="22.6328125" style="794" customWidth="1"/>
    <col min="11784" max="11784" width="22" style="794" customWidth="1"/>
    <col min="11785" max="11785" width="22.6328125" style="794" customWidth="1"/>
    <col min="11786" max="11791" width="21.08984375" style="794" bestFit="1" customWidth="1"/>
    <col min="11792" max="11792" width="19.54296875" style="794" customWidth="1"/>
    <col min="11793" max="11793" width="21.08984375" style="794" bestFit="1" customWidth="1"/>
    <col min="11794" max="11794" width="22.6328125" style="794" customWidth="1"/>
    <col min="11795" max="11795" width="22" style="794" customWidth="1"/>
    <col min="11796" max="11796" width="23.453125" style="794" bestFit="1" customWidth="1"/>
    <col min="11797" max="11799" width="9.08984375" style="794"/>
    <col min="11800" max="11800" width="11.36328125" style="794" customWidth="1"/>
    <col min="11801" max="11801" width="10.36328125" style="794" customWidth="1"/>
    <col min="11802" max="12009" width="9.08984375" style="794"/>
    <col min="12010" max="12010" width="2.90625" style="794" customWidth="1"/>
    <col min="12011" max="12011" width="13.08984375" style="794" customWidth="1"/>
    <col min="12012" max="12012" width="60.36328125" style="794" customWidth="1"/>
    <col min="12013" max="12017" width="10.90625" style="794" bestFit="1" customWidth="1"/>
    <col min="12018" max="12018" width="11.90625" style="794" bestFit="1" customWidth="1"/>
    <col min="12019" max="12019" width="14.36328125" style="794" bestFit="1" customWidth="1"/>
    <col min="12020" max="12020" width="17.453125" style="794" bestFit="1" customWidth="1"/>
    <col min="12021" max="12023" width="17.54296875" style="794" bestFit="1" customWidth="1"/>
    <col min="12024" max="12030" width="21" style="794" bestFit="1" customWidth="1"/>
    <col min="12031" max="12038" width="21.08984375" style="794" bestFit="1" customWidth="1"/>
    <col min="12039" max="12039" width="22.6328125" style="794" customWidth="1"/>
    <col min="12040" max="12040" width="22" style="794" customWidth="1"/>
    <col min="12041" max="12041" width="22.6328125" style="794" customWidth="1"/>
    <col min="12042" max="12047" width="21.08984375" style="794" bestFit="1" customWidth="1"/>
    <col min="12048" max="12048" width="19.54296875" style="794" customWidth="1"/>
    <col min="12049" max="12049" width="21.08984375" style="794" bestFit="1" customWidth="1"/>
    <col min="12050" max="12050" width="22.6328125" style="794" customWidth="1"/>
    <col min="12051" max="12051" width="22" style="794" customWidth="1"/>
    <col min="12052" max="12052" width="23.453125" style="794" bestFit="1" customWidth="1"/>
    <col min="12053" max="12055" width="9.08984375" style="794"/>
    <col min="12056" max="12056" width="11.36328125" style="794" customWidth="1"/>
    <col min="12057" max="12057" width="10.36328125" style="794" customWidth="1"/>
    <col min="12058" max="12265" width="9.08984375" style="794"/>
    <col min="12266" max="12266" width="2.90625" style="794" customWidth="1"/>
    <col min="12267" max="12267" width="13.08984375" style="794" customWidth="1"/>
    <col min="12268" max="12268" width="60.36328125" style="794" customWidth="1"/>
    <col min="12269" max="12273" width="10.90625" style="794" bestFit="1" customWidth="1"/>
    <col min="12274" max="12274" width="11.90625" style="794" bestFit="1" customWidth="1"/>
    <col min="12275" max="12275" width="14.36328125" style="794" bestFit="1" customWidth="1"/>
    <col min="12276" max="12276" width="17.453125" style="794" bestFit="1" customWidth="1"/>
    <col min="12277" max="12279" width="17.54296875" style="794" bestFit="1" customWidth="1"/>
    <col min="12280" max="12286" width="21" style="794" bestFit="1" customWidth="1"/>
    <col min="12287" max="12294" width="21.08984375" style="794" bestFit="1" customWidth="1"/>
    <col min="12295" max="12295" width="22.6328125" style="794" customWidth="1"/>
    <col min="12296" max="12296" width="22" style="794" customWidth="1"/>
    <col min="12297" max="12297" width="22.6328125" style="794" customWidth="1"/>
    <col min="12298" max="12303" width="21.08984375" style="794" bestFit="1" customWidth="1"/>
    <col min="12304" max="12304" width="19.54296875" style="794" customWidth="1"/>
    <col min="12305" max="12305" width="21.08984375" style="794" bestFit="1" customWidth="1"/>
    <col min="12306" max="12306" width="22.6328125" style="794" customWidth="1"/>
    <col min="12307" max="12307" width="22" style="794" customWidth="1"/>
    <col min="12308" max="12308" width="23.453125" style="794" bestFit="1" customWidth="1"/>
    <col min="12309" max="12311" width="9.08984375" style="794"/>
    <col min="12312" max="12312" width="11.36328125" style="794" customWidth="1"/>
    <col min="12313" max="12313" width="10.36328125" style="794" customWidth="1"/>
    <col min="12314" max="12521" width="9.08984375" style="794"/>
    <col min="12522" max="12522" width="2.90625" style="794" customWidth="1"/>
    <col min="12523" max="12523" width="13.08984375" style="794" customWidth="1"/>
    <col min="12524" max="12524" width="60.36328125" style="794" customWidth="1"/>
    <col min="12525" max="12529" width="10.90625" style="794" bestFit="1" customWidth="1"/>
    <col min="12530" max="12530" width="11.90625" style="794" bestFit="1" customWidth="1"/>
    <col min="12531" max="12531" width="14.36328125" style="794" bestFit="1" customWidth="1"/>
    <col min="12532" max="12532" width="17.453125" style="794" bestFit="1" customWidth="1"/>
    <col min="12533" max="12535" width="17.54296875" style="794" bestFit="1" customWidth="1"/>
    <col min="12536" max="12542" width="21" style="794" bestFit="1" customWidth="1"/>
    <col min="12543" max="12550" width="21.08984375" style="794" bestFit="1" customWidth="1"/>
    <col min="12551" max="12551" width="22.6328125" style="794" customWidth="1"/>
    <col min="12552" max="12552" width="22" style="794" customWidth="1"/>
    <col min="12553" max="12553" width="22.6328125" style="794" customWidth="1"/>
    <col min="12554" max="12559" width="21.08984375" style="794" bestFit="1" customWidth="1"/>
    <col min="12560" max="12560" width="19.54296875" style="794" customWidth="1"/>
    <col min="12561" max="12561" width="21.08984375" style="794" bestFit="1" customWidth="1"/>
    <col min="12562" max="12562" width="22.6328125" style="794" customWidth="1"/>
    <col min="12563" max="12563" width="22" style="794" customWidth="1"/>
    <col min="12564" max="12564" width="23.453125" style="794" bestFit="1" customWidth="1"/>
    <col min="12565" max="12567" width="9.08984375" style="794"/>
    <col min="12568" max="12568" width="11.36328125" style="794" customWidth="1"/>
    <col min="12569" max="12569" width="10.36328125" style="794" customWidth="1"/>
    <col min="12570" max="12777" width="9.08984375" style="794"/>
    <col min="12778" max="12778" width="2.90625" style="794" customWidth="1"/>
    <col min="12779" max="12779" width="13.08984375" style="794" customWidth="1"/>
    <col min="12780" max="12780" width="60.36328125" style="794" customWidth="1"/>
    <col min="12781" max="12785" width="10.90625" style="794" bestFit="1" customWidth="1"/>
    <col min="12786" max="12786" width="11.90625" style="794" bestFit="1" customWidth="1"/>
    <col min="12787" max="12787" width="14.36328125" style="794" bestFit="1" customWidth="1"/>
    <col min="12788" max="12788" width="17.453125" style="794" bestFit="1" customWidth="1"/>
    <col min="12789" max="12791" width="17.54296875" style="794" bestFit="1" customWidth="1"/>
    <col min="12792" max="12798" width="21" style="794" bestFit="1" customWidth="1"/>
    <col min="12799" max="12806" width="21.08984375" style="794" bestFit="1" customWidth="1"/>
    <col min="12807" max="12807" width="22.6328125" style="794" customWidth="1"/>
    <col min="12808" max="12808" width="22" style="794" customWidth="1"/>
    <col min="12809" max="12809" width="22.6328125" style="794" customWidth="1"/>
    <col min="12810" max="12815" width="21.08984375" style="794" bestFit="1" customWidth="1"/>
    <col min="12816" max="12816" width="19.54296875" style="794" customWidth="1"/>
    <col min="12817" max="12817" width="21.08984375" style="794" bestFit="1" customWidth="1"/>
    <col min="12818" max="12818" width="22.6328125" style="794" customWidth="1"/>
    <col min="12819" max="12819" width="22" style="794" customWidth="1"/>
    <col min="12820" max="12820" width="23.453125" style="794" bestFit="1" customWidth="1"/>
    <col min="12821" max="12823" width="9.08984375" style="794"/>
    <col min="12824" max="12824" width="11.36328125" style="794" customWidth="1"/>
    <col min="12825" max="12825" width="10.36328125" style="794" customWidth="1"/>
    <col min="12826" max="13033" width="9.08984375" style="794"/>
    <col min="13034" max="13034" width="2.90625" style="794" customWidth="1"/>
    <col min="13035" max="13035" width="13.08984375" style="794" customWidth="1"/>
    <col min="13036" max="13036" width="60.36328125" style="794" customWidth="1"/>
    <col min="13037" max="13041" width="10.90625" style="794" bestFit="1" customWidth="1"/>
    <col min="13042" max="13042" width="11.90625" style="794" bestFit="1" customWidth="1"/>
    <col min="13043" max="13043" width="14.36328125" style="794" bestFit="1" customWidth="1"/>
    <col min="13044" max="13044" width="17.453125" style="794" bestFit="1" customWidth="1"/>
    <col min="13045" max="13047" width="17.54296875" style="794" bestFit="1" customWidth="1"/>
    <col min="13048" max="13054" width="21" style="794" bestFit="1" customWidth="1"/>
    <col min="13055" max="13062" width="21.08984375" style="794" bestFit="1" customWidth="1"/>
    <col min="13063" max="13063" width="22.6328125" style="794" customWidth="1"/>
    <col min="13064" max="13064" width="22" style="794" customWidth="1"/>
    <col min="13065" max="13065" width="22.6328125" style="794" customWidth="1"/>
    <col min="13066" max="13071" width="21.08984375" style="794" bestFit="1" customWidth="1"/>
    <col min="13072" max="13072" width="19.54296875" style="794" customWidth="1"/>
    <col min="13073" max="13073" width="21.08984375" style="794" bestFit="1" customWidth="1"/>
    <col min="13074" max="13074" width="22.6328125" style="794" customWidth="1"/>
    <col min="13075" max="13075" width="22" style="794" customWidth="1"/>
    <col min="13076" max="13076" width="23.453125" style="794" bestFit="1" customWidth="1"/>
    <col min="13077" max="13079" width="9.08984375" style="794"/>
    <col min="13080" max="13080" width="11.36328125" style="794" customWidth="1"/>
    <col min="13081" max="13081" width="10.36328125" style="794" customWidth="1"/>
    <col min="13082" max="13289" width="9.08984375" style="794"/>
    <col min="13290" max="13290" width="2.90625" style="794" customWidth="1"/>
    <col min="13291" max="13291" width="13.08984375" style="794" customWidth="1"/>
    <col min="13292" max="13292" width="60.36328125" style="794" customWidth="1"/>
    <col min="13293" max="13297" width="10.90625" style="794" bestFit="1" customWidth="1"/>
    <col min="13298" max="13298" width="11.90625" style="794" bestFit="1" customWidth="1"/>
    <col min="13299" max="13299" width="14.36328125" style="794" bestFit="1" customWidth="1"/>
    <col min="13300" max="13300" width="17.453125" style="794" bestFit="1" customWidth="1"/>
    <col min="13301" max="13303" width="17.54296875" style="794" bestFit="1" customWidth="1"/>
    <col min="13304" max="13310" width="21" style="794" bestFit="1" customWidth="1"/>
    <col min="13311" max="13318" width="21.08984375" style="794" bestFit="1" customWidth="1"/>
    <col min="13319" max="13319" width="22.6328125" style="794" customWidth="1"/>
    <col min="13320" max="13320" width="22" style="794" customWidth="1"/>
    <col min="13321" max="13321" width="22.6328125" style="794" customWidth="1"/>
    <col min="13322" max="13327" width="21.08984375" style="794" bestFit="1" customWidth="1"/>
    <col min="13328" max="13328" width="19.54296875" style="794" customWidth="1"/>
    <col min="13329" max="13329" width="21.08984375" style="794" bestFit="1" customWidth="1"/>
    <col min="13330" max="13330" width="22.6328125" style="794" customWidth="1"/>
    <col min="13331" max="13331" width="22" style="794" customWidth="1"/>
    <col min="13332" max="13332" width="23.453125" style="794" bestFit="1" customWidth="1"/>
    <col min="13333" max="13335" width="9.08984375" style="794"/>
    <col min="13336" max="13336" width="11.36328125" style="794" customWidth="1"/>
    <col min="13337" max="13337" width="10.36328125" style="794" customWidth="1"/>
    <col min="13338" max="13545" width="9.08984375" style="794"/>
    <col min="13546" max="13546" width="2.90625" style="794" customWidth="1"/>
    <col min="13547" max="13547" width="13.08984375" style="794" customWidth="1"/>
    <col min="13548" max="13548" width="60.36328125" style="794" customWidth="1"/>
    <col min="13549" max="13553" width="10.90625" style="794" bestFit="1" customWidth="1"/>
    <col min="13554" max="13554" width="11.90625" style="794" bestFit="1" customWidth="1"/>
    <col min="13555" max="13555" width="14.36328125" style="794" bestFit="1" customWidth="1"/>
    <col min="13556" max="13556" width="17.453125" style="794" bestFit="1" customWidth="1"/>
    <col min="13557" max="13559" width="17.54296875" style="794" bestFit="1" customWidth="1"/>
    <col min="13560" max="13566" width="21" style="794" bestFit="1" customWidth="1"/>
    <col min="13567" max="13574" width="21.08984375" style="794" bestFit="1" customWidth="1"/>
    <col min="13575" max="13575" width="22.6328125" style="794" customWidth="1"/>
    <col min="13576" max="13576" width="22" style="794" customWidth="1"/>
    <col min="13577" max="13577" width="22.6328125" style="794" customWidth="1"/>
    <col min="13578" max="13583" width="21.08984375" style="794" bestFit="1" customWidth="1"/>
    <col min="13584" max="13584" width="19.54296875" style="794" customWidth="1"/>
    <col min="13585" max="13585" width="21.08984375" style="794" bestFit="1" customWidth="1"/>
    <col min="13586" max="13586" width="22.6328125" style="794" customWidth="1"/>
    <col min="13587" max="13587" width="22" style="794" customWidth="1"/>
    <col min="13588" max="13588" width="23.453125" style="794" bestFit="1" customWidth="1"/>
    <col min="13589" max="13591" width="9.08984375" style="794"/>
    <col min="13592" max="13592" width="11.36328125" style="794" customWidth="1"/>
    <col min="13593" max="13593" width="10.36328125" style="794" customWidth="1"/>
    <col min="13594" max="13801" width="9.08984375" style="794"/>
    <col min="13802" max="13802" width="2.90625" style="794" customWidth="1"/>
    <col min="13803" max="13803" width="13.08984375" style="794" customWidth="1"/>
    <col min="13804" max="13804" width="60.36328125" style="794" customWidth="1"/>
    <col min="13805" max="13809" width="10.90625" style="794" bestFit="1" customWidth="1"/>
    <col min="13810" max="13810" width="11.90625" style="794" bestFit="1" customWidth="1"/>
    <col min="13811" max="13811" width="14.36328125" style="794" bestFit="1" customWidth="1"/>
    <col min="13812" max="13812" width="17.453125" style="794" bestFit="1" customWidth="1"/>
    <col min="13813" max="13815" width="17.54296875" style="794" bestFit="1" customWidth="1"/>
    <col min="13816" max="13822" width="21" style="794" bestFit="1" customWidth="1"/>
    <col min="13823" max="13830" width="21.08984375" style="794" bestFit="1" customWidth="1"/>
    <col min="13831" max="13831" width="22.6328125" style="794" customWidth="1"/>
    <col min="13832" max="13832" width="22" style="794" customWidth="1"/>
    <col min="13833" max="13833" width="22.6328125" style="794" customWidth="1"/>
    <col min="13834" max="13839" width="21.08984375" style="794" bestFit="1" customWidth="1"/>
    <col min="13840" max="13840" width="19.54296875" style="794" customWidth="1"/>
    <col min="13841" max="13841" width="21.08984375" style="794" bestFit="1" customWidth="1"/>
    <col min="13842" max="13842" width="22.6328125" style="794" customWidth="1"/>
    <col min="13843" max="13843" width="22" style="794" customWidth="1"/>
    <col min="13844" max="13844" width="23.453125" style="794" bestFit="1" customWidth="1"/>
    <col min="13845" max="13847" width="9.08984375" style="794"/>
    <col min="13848" max="13848" width="11.36328125" style="794" customWidth="1"/>
    <col min="13849" max="13849" width="10.36328125" style="794" customWidth="1"/>
    <col min="13850" max="14057" width="9.08984375" style="794"/>
    <col min="14058" max="14058" width="2.90625" style="794" customWidth="1"/>
    <col min="14059" max="14059" width="13.08984375" style="794" customWidth="1"/>
    <col min="14060" max="14060" width="60.36328125" style="794" customWidth="1"/>
    <col min="14061" max="14065" width="10.90625" style="794" bestFit="1" customWidth="1"/>
    <col min="14066" max="14066" width="11.90625" style="794" bestFit="1" customWidth="1"/>
    <col min="14067" max="14067" width="14.36328125" style="794" bestFit="1" customWidth="1"/>
    <col min="14068" max="14068" width="17.453125" style="794" bestFit="1" customWidth="1"/>
    <col min="14069" max="14071" width="17.54296875" style="794" bestFit="1" customWidth="1"/>
    <col min="14072" max="14078" width="21" style="794" bestFit="1" customWidth="1"/>
    <col min="14079" max="14086" width="21.08984375" style="794" bestFit="1" customWidth="1"/>
    <col min="14087" max="14087" width="22.6328125" style="794" customWidth="1"/>
    <col min="14088" max="14088" width="22" style="794" customWidth="1"/>
    <col min="14089" max="14089" width="22.6328125" style="794" customWidth="1"/>
    <col min="14090" max="14095" width="21.08984375" style="794" bestFit="1" customWidth="1"/>
    <col min="14096" max="14096" width="19.54296875" style="794" customWidth="1"/>
    <col min="14097" max="14097" width="21.08984375" style="794" bestFit="1" customWidth="1"/>
    <col min="14098" max="14098" width="22.6328125" style="794" customWidth="1"/>
    <col min="14099" max="14099" width="22" style="794" customWidth="1"/>
    <col min="14100" max="14100" width="23.453125" style="794" bestFit="1" customWidth="1"/>
    <col min="14101" max="14103" width="9.08984375" style="794"/>
    <col min="14104" max="14104" width="11.36328125" style="794" customWidth="1"/>
    <col min="14105" max="14105" width="10.36328125" style="794" customWidth="1"/>
    <col min="14106" max="14313" width="9.08984375" style="794"/>
    <col min="14314" max="14314" width="2.90625" style="794" customWidth="1"/>
    <col min="14315" max="14315" width="13.08984375" style="794" customWidth="1"/>
    <col min="14316" max="14316" width="60.36328125" style="794" customWidth="1"/>
    <col min="14317" max="14321" width="10.90625" style="794" bestFit="1" customWidth="1"/>
    <col min="14322" max="14322" width="11.90625" style="794" bestFit="1" customWidth="1"/>
    <col min="14323" max="14323" width="14.36328125" style="794" bestFit="1" customWidth="1"/>
    <col min="14324" max="14324" width="17.453125" style="794" bestFit="1" customWidth="1"/>
    <col min="14325" max="14327" width="17.54296875" style="794" bestFit="1" customWidth="1"/>
    <col min="14328" max="14334" width="21" style="794" bestFit="1" customWidth="1"/>
    <col min="14335" max="14342" width="21.08984375" style="794" bestFit="1" customWidth="1"/>
    <col min="14343" max="14343" width="22.6328125" style="794" customWidth="1"/>
    <col min="14344" max="14344" width="22" style="794" customWidth="1"/>
    <col min="14345" max="14345" width="22.6328125" style="794" customWidth="1"/>
    <col min="14346" max="14351" width="21.08984375" style="794" bestFit="1" customWidth="1"/>
    <col min="14352" max="14352" width="19.54296875" style="794" customWidth="1"/>
    <col min="14353" max="14353" width="21.08984375" style="794" bestFit="1" customWidth="1"/>
    <col min="14354" max="14354" width="22.6328125" style="794" customWidth="1"/>
    <col min="14355" max="14355" width="22" style="794" customWidth="1"/>
    <col min="14356" max="14356" width="23.453125" style="794" bestFit="1" customWidth="1"/>
    <col min="14357" max="14359" width="9.08984375" style="794"/>
    <col min="14360" max="14360" width="11.36328125" style="794" customWidth="1"/>
    <col min="14361" max="14361" width="10.36328125" style="794" customWidth="1"/>
    <col min="14362" max="14569" width="9.08984375" style="794"/>
    <col min="14570" max="14570" width="2.90625" style="794" customWidth="1"/>
    <col min="14571" max="14571" width="13.08984375" style="794" customWidth="1"/>
    <col min="14572" max="14572" width="60.36328125" style="794" customWidth="1"/>
    <col min="14573" max="14577" width="10.90625" style="794" bestFit="1" customWidth="1"/>
    <col min="14578" max="14578" width="11.90625" style="794" bestFit="1" customWidth="1"/>
    <col min="14579" max="14579" width="14.36328125" style="794" bestFit="1" customWidth="1"/>
    <col min="14580" max="14580" width="17.453125" style="794" bestFit="1" customWidth="1"/>
    <col min="14581" max="14583" width="17.54296875" style="794" bestFit="1" customWidth="1"/>
    <col min="14584" max="14590" width="21" style="794" bestFit="1" customWidth="1"/>
    <col min="14591" max="14598" width="21.08984375" style="794" bestFit="1" customWidth="1"/>
    <col min="14599" max="14599" width="22.6328125" style="794" customWidth="1"/>
    <col min="14600" max="14600" width="22" style="794" customWidth="1"/>
    <col min="14601" max="14601" width="22.6328125" style="794" customWidth="1"/>
    <col min="14602" max="14607" width="21.08984375" style="794" bestFit="1" customWidth="1"/>
    <col min="14608" max="14608" width="19.54296875" style="794" customWidth="1"/>
    <col min="14609" max="14609" width="21.08984375" style="794" bestFit="1" customWidth="1"/>
    <col min="14610" max="14610" width="22.6328125" style="794" customWidth="1"/>
    <col min="14611" max="14611" width="22" style="794" customWidth="1"/>
    <col min="14612" max="14612" width="23.453125" style="794" bestFit="1" customWidth="1"/>
    <col min="14613" max="14615" width="9.08984375" style="794"/>
    <col min="14616" max="14616" width="11.36328125" style="794" customWidth="1"/>
    <col min="14617" max="14617" width="10.36328125" style="794" customWidth="1"/>
    <col min="14618" max="14825" width="9.08984375" style="794"/>
    <col min="14826" max="14826" width="2.90625" style="794" customWidth="1"/>
    <col min="14827" max="14827" width="13.08984375" style="794" customWidth="1"/>
    <col min="14828" max="14828" width="60.36328125" style="794" customWidth="1"/>
    <col min="14829" max="14833" width="10.90625" style="794" bestFit="1" customWidth="1"/>
    <col min="14834" max="14834" width="11.90625" style="794" bestFit="1" customWidth="1"/>
    <col min="14835" max="14835" width="14.36328125" style="794" bestFit="1" customWidth="1"/>
    <col min="14836" max="14836" width="17.453125" style="794" bestFit="1" customWidth="1"/>
    <col min="14837" max="14839" width="17.54296875" style="794" bestFit="1" customWidth="1"/>
    <col min="14840" max="14846" width="21" style="794" bestFit="1" customWidth="1"/>
    <col min="14847" max="14854" width="21.08984375" style="794" bestFit="1" customWidth="1"/>
    <col min="14855" max="14855" width="22.6328125" style="794" customWidth="1"/>
    <col min="14856" max="14856" width="22" style="794" customWidth="1"/>
    <col min="14857" max="14857" width="22.6328125" style="794" customWidth="1"/>
    <col min="14858" max="14863" width="21.08984375" style="794" bestFit="1" customWidth="1"/>
    <col min="14864" max="14864" width="19.54296875" style="794" customWidth="1"/>
    <col min="14865" max="14865" width="21.08984375" style="794" bestFit="1" customWidth="1"/>
    <col min="14866" max="14866" width="22.6328125" style="794" customWidth="1"/>
    <col min="14867" max="14867" width="22" style="794" customWidth="1"/>
    <col min="14868" max="14868" width="23.453125" style="794" bestFit="1" customWidth="1"/>
    <col min="14869" max="14871" width="9.08984375" style="794"/>
    <col min="14872" max="14872" width="11.36328125" style="794" customWidth="1"/>
    <col min="14873" max="14873" width="10.36328125" style="794" customWidth="1"/>
    <col min="14874" max="15081" width="9.08984375" style="794"/>
    <col min="15082" max="15082" width="2.90625" style="794" customWidth="1"/>
    <col min="15083" max="15083" width="13.08984375" style="794" customWidth="1"/>
    <col min="15084" max="15084" width="60.36328125" style="794" customWidth="1"/>
    <col min="15085" max="15089" width="10.90625" style="794" bestFit="1" customWidth="1"/>
    <col min="15090" max="15090" width="11.90625" style="794" bestFit="1" customWidth="1"/>
    <col min="15091" max="15091" width="14.36328125" style="794" bestFit="1" customWidth="1"/>
    <col min="15092" max="15092" width="17.453125" style="794" bestFit="1" customWidth="1"/>
    <col min="15093" max="15095" width="17.54296875" style="794" bestFit="1" customWidth="1"/>
    <col min="15096" max="15102" width="21" style="794" bestFit="1" customWidth="1"/>
    <col min="15103" max="15110" width="21.08984375" style="794" bestFit="1" customWidth="1"/>
    <col min="15111" max="15111" width="22.6328125" style="794" customWidth="1"/>
    <col min="15112" max="15112" width="22" style="794" customWidth="1"/>
    <col min="15113" max="15113" width="22.6328125" style="794" customWidth="1"/>
    <col min="15114" max="15119" width="21.08984375" style="794" bestFit="1" customWidth="1"/>
    <col min="15120" max="15120" width="19.54296875" style="794" customWidth="1"/>
    <col min="15121" max="15121" width="21.08984375" style="794" bestFit="1" customWidth="1"/>
    <col min="15122" max="15122" width="22.6328125" style="794" customWidth="1"/>
    <col min="15123" max="15123" width="22" style="794" customWidth="1"/>
    <col min="15124" max="15124" width="23.453125" style="794" bestFit="1" customWidth="1"/>
    <col min="15125" max="15127" width="9.08984375" style="794"/>
    <col min="15128" max="15128" width="11.36328125" style="794" customWidth="1"/>
    <col min="15129" max="15129" width="10.36328125" style="794" customWidth="1"/>
    <col min="15130" max="15337" width="9.08984375" style="794"/>
    <col min="15338" max="15338" width="2.90625" style="794" customWidth="1"/>
    <col min="15339" max="15339" width="13.08984375" style="794" customWidth="1"/>
    <col min="15340" max="15340" width="60.36328125" style="794" customWidth="1"/>
    <col min="15341" max="15345" width="10.90625" style="794" bestFit="1" customWidth="1"/>
    <col min="15346" max="15346" width="11.90625" style="794" bestFit="1" customWidth="1"/>
    <col min="15347" max="15347" width="14.36328125" style="794" bestFit="1" customWidth="1"/>
    <col min="15348" max="15348" width="17.453125" style="794" bestFit="1" customWidth="1"/>
    <col min="15349" max="15351" width="17.54296875" style="794" bestFit="1" customWidth="1"/>
    <col min="15352" max="15358" width="21" style="794" bestFit="1" customWidth="1"/>
    <col min="15359" max="15366" width="21.08984375" style="794" bestFit="1" customWidth="1"/>
    <col min="15367" max="15367" width="22.6328125" style="794" customWidth="1"/>
    <col min="15368" max="15368" width="22" style="794" customWidth="1"/>
    <col min="15369" max="15369" width="22.6328125" style="794" customWidth="1"/>
    <col min="15370" max="15375" width="21.08984375" style="794" bestFit="1" customWidth="1"/>
    <col min="15376" max="15376" width="19.54296875" style="794" customWidth="1"/>
    <col min="15377" max="15377" width="21.08984375" style="794" bestFit="1" customWidth="1"/>
    <col min="15378" max="15378" width="22.6328125" style="794" customWidth="1"/>
    <col min="15379" max="15379" width="22" style="794" customWidth="1"/>
    <col min="15380" max="15380" width="23.453125" style="794" bestFit="1" customWidth="1"/>
    <col min="15381" max="15383" width="9.08984375" style="794"/>
    <col min="15384" max="15384" width="11.36328125" style="794" customWidth="1"/>
    <col min="15385" max="15385" width="10.36328125" style="794" customWidth="1"/>
    <col min="15386" max="15593" width="9.08984375" style="794"/>
    <col min="15594" max="15594" width="2.90625" style="794" customWidth="1"/>
    <col min="15595" max="15595" width="13.08984375" style="794" customWidth="1"/>
    <col min="15596" max="15596" width="60.36328125" style="794" customWidth="1"/>
    <col min="15597" max="15601" width="10.90625" style="794" bestFit="1" customWidth="1"/>
    <col min="15602" max="15602" width="11.90625" style="794" bestFit="1" customWidth="1"/>
    <col min="15603" max="15603" width="14.36328125" style="794" bestFit="1" customWidth="1"/>
    <col min="15604" max="15604" width="17.453125" style="794" bestFit="1" customWidth="1"/>
    <col min="15605" max="15607" width="17.54296875" style="794" bestFit="1" customWidth="1"/>
    <col min="15608" max="15614" width="21" style="794" bestFit="1" customWidth="1"/>
    <col min="15615" max="15622" width="21.08984375" style="794" bestFit="1" customWidth="1"/>
    <col min="15623" max="15623" width="22.6328125" style="794" customWidth="1"/>
    <col min="15624" max="15624" width="22" style="794" customWidth="1"/>
    <col min="15625" max="15625" width="22.6328125" style="794" customWidth="1"/>
    <col min="15626" max="15631" width="21.08984375" style="794" bestFit="1" customWidth="1"/>
    <col min="15632" max="15632" width="19.54296875" style="794" customWidth="1"/>
    <col min="15633" max="15633" width="21.08984375" style="794" bestFit="1" customWidth="1"/>
    <col min="15634" max="15634" width="22.6328125" style="794" customWidth="1"/>
    <col min="15635" max="15635" width="22" style="794" customWidth="1"/>
    <col min="15636" max="15636" width="23.453125" style="794" bestFit="1" customWidth="1"/>
    <col min="15637" max="15639" width="9.08984375" style="794"/>
    <col min="15640" max="15640" width="11.36328125" style="794" customWidth="1"/>
    <col min="15641" max="15641" width="10.36328125" style="794" customWidth="1"/>
    <col min="15642" max="15849" width="9.08984375" style="794"/>
    <col min="15850" max="15850" width="2.90625" style="794" customWidth="1"/>
    <col min="15851" max="15851" width="13.08984375" style="794" customWidth="1"/>
    <col min="15852" max="15852" width="60.36328125" style="794" customWidth="1"/>
    <col min="15853" max="15857" width="10.90625" style="794" bestFit="1" customWidth="1"/>
    <col min="15858" max="15858" width="11.90625" style="794" bestFit="1" customWidth="1"/>
    <col min="15859" max="15859" width="14.36328125" style="794" bestFit="1" customWidth="1"/>
    <col min="15860" max="15860" width="17.453125" style="794" bestFit="1" customWidth="1"/>
    <col min="15861" max="15863" width="17.54296875" style="794" bestFit="1" customWidth="1"/>
    <col min="15864" max="15870" width="21" style="794" bestFit="1" customWidth="1"/>
    <col min="15871" max="15878" width="21.08984375" style="794" bestFit="1" customWidth="1"/>
    <col min="15879" max="15879" width="22.6328125" style="794" customWidth="1"/>
    <col min="15880" max="15880" width="22" style="794" customWidth="1"/>
    <col min="15881" max="15881" width="22.6328125" style="794" customWidth="1"/>
    <col min="15882" max="15887" width="21.08984375" style="794" bestFit="1" customWidth="1"/>
    <col min="15888" max="15888" width="19.54296875" style="794" customWidth="1"/>
    <col min="15889" max="15889" width="21.08984375" style="794" bestFit="1" customWidth="1"/>
    <col min="15890" max="15890" width="22.6328125" style="794" customWidth="1"/>
    <col min="15891" max="15891" width="22" style="794" customWidth="1"/>
    <col min="15892" max="15892" width="23.453125" style="794" bestFit="1" customWidth="1"/>
    <col min="15893" max="15895" width="9.08984375" style="794"/>
    <col min="15896" max="15896" width="11.36328125" style="794" customWidth="1"/>
    <col min="15897" max="15897" width="10.36328125" style="794" customWidth="1"/>
    <col min="15898" max="16105" width="9.08984375" style="794"/>
    <col min="16106" max="16106" width="2.90625" style="794" customWidth="1"/>
    <col min="16107" max="16107" width="13.08984375" style="794" customWidth="1"/>
    <col min="16108" max="16108" width="60.36328125" style="794" customWidth="1"/>
    <col min="16109" max="16113" width="10.90625" style="794" bestFit="1" customWidth="1"/>
    <col min="16114" max="16114" width="11.90625" style="794" bestFit="1" customWidth="1"/>
    <col min="16115" max="16115" width="14.36328125" style="794" bestFit="1" customWidth="1"/>
    <col min="16116" max="16116" width="17.453125" style="794" bestFit="1" customWidth="1"/>
    <col min="16117" max="16119" width="17.54296875" style="794" bestFit="1" customWidth="1"/>
    <col min="16120" max="16126" width="21" style="794" bestFit="1" customWidth="1"/>
    <col min="16127" max="16134" width="21.08984375" style="794" bestFit="1" customWidth="1"/>
    <col min="16135" max="16135" width="22.6328125" style="794" customWidth="1"/>
    <col min="16136" max="16136" width="22" style="794" customWidth="1"/>
    <col min="16137" max="16137" width="22.6328125" style="794" customWidth="1"/>
    <col min="16138" max="16143" width="21.08984375" style="794" bestFit="1" customWidth="1"/>
    <col min="16144" max="16144" width="19.54296875" style="794" customWidth="1"/>
    <col min="16145" max="16145" width="21.08984375" style="794" bestFit="1" customWidth="1"/>
    <col min="16146" max="16146" width="22.6328125" style="794" customWidth="1"/>
    <col min="16147" max="16147" width="22" style="794" customWidth="1"/>
    <col min="16148" max="16148" width="23.453125" style="794" bestFit="1" customWidth="1"/>
    <col min="16149" max="16151" width="9.08984375" style="794"/>
    <col min="16152" max="16152" width="11.36328125" style="794" customWidth="1"/>
    <col min="16153" max="16153" width="10.36328125" style="794" customWidth="1"/>
    <col min="16154" max="16384" width="9.08984375" style="794"/>
  </cols>
  <sheetData>
    <row r="1" spans="2:26" x14ac:dyDescent="0.3">
      <c r="B1" s="793"/>
    </row>
    <row r="2" spans="2:26" x14ac:dyDescent="0.3">
      <c r="B2" s="795"/>
      <c r="C2" s="795"/>
      <c r="D2" s="795"/>
      <c r="E2" s="796"/>
      <c r="F2" s="796"/>
      <c r="G2" s="796"/>
      <c r="H2" s="796"/>
      <c r="I2" s="796"/>
      <c r="J2" s="796"/>
      <c r="K2" s="796"/>
      <c r="L2" s="652" t="str">
        <f>Index!B2</f>
        <v xml:space="preserve">      Maharashtra State Power Generation Company Ltd.</v>
      </c>
      <c r="M2" s="796"/>
      <c r="N2" s="796"/>
      <c r="O2" s="796"/>
      <c r="P2" s="795"/>
      <c r="Q2" s="796"/>
      <c r="R2" s="796"/>
      <c r="S2" s="796"/>
      <c r="T2" s="796"/>
      <c r="U2" s="796"/>
      <c r="V2" s="796"/>
      <c r="W2" s="796"/>
      <c r="X2" s="796"/>
      <c r="Y2" s="796"/>
      <c r="Z2" s="796"/>
    </row>
    <row r="3" spans="2:26" x14ac:dyDescent="0.3">
      <c r="B3" s="797"/>
      <c r="C3" s="798"/>
      <c r="E3" s="797"/>
      <c r="F3" s="797"/>
      <c r="G3" s="797"/>
      <c r="H3" s="797"/>
      <c r="I3" s="797"/>
      <c r="J3" s="797"/>
      <c r="K3" s="797"/>
      <c r="L3" s="799" t="s">
        <v>974</v>
      </c>
      <c r="M3" s="797"/>
      <c r="N3" s="797"/>
      <c r="O3" s="797"/>
      <c r="P3" s="797"/>
      <c r="Q3" s="797"/>
      <c r="R3" s="797"/>
      <c r="S3" s="797"/>
      <c r="T3" s="797"/>
      <c r="U3" s="797"/>
      <c r="V3" s="797"/>
      <c r="W3" s="797"/>
      <c r="X3" s="798"/>
      <c r="Y3" s="798"/>
      <c r="Z3" s="798"/>
    </row>
    <row r="4" spans="2:26" x14ac:dyDescent="0.3">
      <c r="B4" s="795"/>
      <c r="C4" s="795"/>
      <c r="D4" s="795"/>
      <c r="L4" s="800" t="s">
        <v>1289</v>
      </c>
      <c r="P4" s="795"/>
    </row>
    <row r="5" spans="2:26" x14ac:dyDescent="0.3">
      <c r="B5" s="801"/>
      <c r="C5" s="801"/>
      <c r="D5" s="801"/>
    </row>
    <row r="6" spans="2:26" x14ac:dyDescent="0.3">
      <c r="B6" s="1636" t="s">
        <v>1290</v>
      </c>
      <c r="C6" s="802" t="s">
        <v>1291</v>
      </c>
      <c r="D6" s="1639" t="s">
        <v>1292</v>
      </c>
      <c r="E6" s="1639"/>
      <c r="F6" s="1639"/>
      <c r="G6" s="1639"/>
      <c r="H6" s="1639" t="s">
        <v>1292</v>
      </c>
      <c r="I6" s="1639"/>
      <c r="J6" s="1639"/>
      <c r="K6" s="1639"/>
      <c r="L6" s="1639" t="s">
        <v>425</v>
      </c>
      <c r="M6" s="1639"/>
      <c r="N6" s="1639"/>
      <c r="O6" s="1639"/>
      <c r="P6" s="1639" t="s">
        <v>1293</v>
      </c>
      <c r="Q6" s="1639"/>
      <c r="R6" s="1639"/>
      <c r="S6" s="1639"/>
      <c r="T6" s="803"/>
    </row>
    <row r="7" spans="2:26" x14ac:dyDescent="0.3">
      <c r="B7" s="1637"/>
      <c r="C7" s="804" t="s">
        <v>980</v>
      </c>
      <c r="D7" s="805" t="s">
        <v>1294</v>
      </c>
      <c r="E7" s="805" t="s">
        <v>1295</v>
      </c>
      <c r="F7" s="805" t="s">
        <v>1296</v>
      </c>
      <c r="G7" s="805" t="s">
        <v>1297</v>
      </c>
      <c r="H7" s="805" t="s">
        <v>1294</v>
      </c>
      <c r="I7" s="805" t="s">
        <v>1295</v>
      </c>
      <c r="J7" s="805" t="s">
        <v>1296</v>
      </c>
      <c r="K7" s="805" t="s">
        <v>1297</v>
      </c>
      <c r="L7" s="805" t="s">
        <v>1294</v>
      </c>
      <c r="M7" s="805" t="s">
        <v>1295</v>
      </c>
      <c r="N7" s="805" t="s">
        <v>1296</v>
      </c>
      <c r="O7" s="805" t="s">
        <v>1297</v>
      </c>
      <c r="P7" s="805" t="s">
        <v>1294</v>
      </c>
      <c r="Q7" s="805" t="s">
        <v>1295</v>
      </c>
      <c r="R7" s="805" t="s">
        <v>1296</v>
      </c>
      <c r="S7" s="805" t="s">
        <v>1297</v>
      </c>
      <c r="T7" s="805" t="s">
        <v>271</v>
      </c>
    </row>
    <row r="8" spans="2:26" x14ac:dyDescent="0.3">
      <c r="B8" s="1638"/>
      <c r="C8" s="802" t="s">
        <v>1298</v>
      </c>
      <c r="D8" s="803"/>
      <c r="E8" s="803"/>
      <c r="F8" s="803"/>
      <c r="G8" s="803"/>
      <c r="H8" s="803"/>
      <c r="I8" s="803"/>
      <c r="J8" s="803"/>
      <c r="K8" s="803"/>
      <c r="L8" s="803"/>
      <c r="M8" s="803"/>
      <c r="N8" s="803"/>
      <c r="O8" s="803"/>
      <c r="P8" s="803"/>
      <c r="Q8" s="803"/>
      <c r="R8" s="803"/>
      <c r="S8" s="803"/>
      <c r="T8" s="803"/>
    </row>
    <row r="9" spans="2:26" x14ac:dyDescent="0.3">
      <c r="B9" s="806"/>
      <c r="C9" s="806"/>
      <c r="D9" s="806"/>
      <c r="E9" s="806"/>
      <c r="F9" s="806"/>
      <c r="G9" s="806"/>
      <c r="H9" s="806"/>
      <c r="I9" s="806"/>
      <c r="J9" s="806"/>
      <c r="K9" s="806"/>
      <c r="L9" s="806"/>
      <c r="M9" s="806"/>
      <c r="N9" s="806"/>
      <c r="O9" s="806"/>
      <c r="P9" s="806"/>
      <c r="Q9" s="806"/>
      <c r="R9" s="806"/>
      <c r="S9" s="806"/>
      <c r="T9" s="806"/>
    </row>
    <row r="10" spans="2:26" x14ac:dyDescent="0.3">
      <c r="B10" s="807">
        <v>1.1000000000000001</v>
      </c>
      <c r="C10" s="808" t="s">
        <v>427</v>
      </c>
      <c r="D10" s="806"/>
      <c r="E10" s="806"/>
      <c r="F10" s="806"/>
      <c r="G10" s="806"/>
      <c r="H10" s="806"/>
      <c r="I10" s="806"/>
      <c r="J10" s="806"/>
      <c r="K10" s="806"/>
      <c r="L10" s="806"/>
      <c r="M10" s="806"/>
      <c r="N10" s="806"/>
      <c r="O10" s="806"/>
      <c r="P10" s="806"/>
      <c r="Q10" s="806"/>
      <c r="R10" s="806"/>
      <c r="S10" s="806"/>
      <c r="T10" s="806"/>
    </row>
    <row r="11" spans="2:26" x14ac:dyDescent="0.3">
      <c r="B11" s="806"/>
      <c r="C11" s="806" t="s">
        <v>1299</v>
      </c>
      <c r="D11" s="809"/>
      <c r="E11" s="809"/>
      <c r="F11" s="809"/>
      <c r="G11" s="809"/>
      <c r="H11" s="809"/>
      <c r="I11" s="809"/>
      <c r="J11" s="809"/>
      <c r="K11" s="809"/>
      <c r="L11" s="809"/>
      <c r="M11" s="809"/>
      <c r="N11" s="809"/>
      <c r="O11" s="809"/>
      <c r="P11" s="809"/>
      <c r="Q11" s="809"/>
      <c r="R11" s="809"/>
      <c r="S11" s="809"/>
      <c r="T11" s="810"/>
    </row>
    <row r="12" spans="2:26" x14ac:dyDescent="0.3">
      <c r="B12" s="806"/>
      <c r="C12" s="806" t="s">
        <v>1300</v>
      </c>
      <c r="D12" s="460"/>
      <c r="E12" s="460"/>
      <c r="F12" s="460"/>
      <c r="G12" s="460"/>
      <c r="H12" s="460"/>
      <c r="I12" s="460"/>
      <c r="J12" s="460"/>
      <c r="K12" s="460"/>
      <c r="L12" s="460"/>
      <c r="M12" s="460"/>
      <c r="N12" s="460"/>
      <c r="O12" s="460"/>
      <c r="P12" s="460"/>
      <c r="Q12" s="460"/>
      <c r="R12" s="460"/>
      <c r="S12" s="460"/>
      <c r="T12" s="810"/>
    </row>
    <row r="13" spans="2:26" x14ac:dyDescent="0.3">
      <c r="B13" s="806"/>
      <c r="C13" s="806" t="s">
        <v>419</v>
      </c>
      <c r="D13" s="809"/>
      <c r="E13" s="809"/>
      <c r="F13" s="809"/>
      <c r="G13" s="809"/>
      <c r="H13" s="809"/>
      <c r="I13" s="809"/>
      <c r="J13" s="809"/>
      <c r="K13" s="809"/>
      <c r="L13" s="809"/>
      <c r="M13" s="809"/>
      <c r="N13" s="809"/>
      <c r="O13" s="809"/>
      <c r="P13" s="809"/>
      <c r="Q13" s="809"/>
      <c r="R13" s="809"/>
      <c r="S13" s="809"/>
      <c r="T13" s="811"/>
      <c r="U13" s="812"/>
    </row>
    <row r="14" spans="2:26" x14ac:dyDescent="0.3">
      <c r="B14" s="806"/>
      <c r="C14" s="806" t="s">
        <v>1301</v>
      </c>
      <c r="D14" s="809"/>
      <c r="E14" s="809"/>
      <c r="F14" s="809"/>
      <c r="G14" s="809"/>
      <c r="H14" s="809"/>
      <c r="I14" s="809"/>
      <c r="J14" s="809"/>
      <c r="K14" s="809"/>
      <c r="L14" s="809"/>
      <c r="M14" s="809"/>
      <c r="N14" s="809"/>
      <c r="O14" s="809"/>
      <c r="P14" s="809"/>
      <c r="Q14" s="809"/>
      <c r="R14" s="809"/>
      <c r="S14" s="809"/>
      <c r="T14" s="810"/>
    </row>
    <row r="15" spans="2:26" x14ac:dyDescent="0.3">
      <c r="B15" s="806"/>
      <c r="C15" s="806" t="s">
        <v>1302</v>
      </c>
      <c r="D15" s="809"/>
      <c r="E15" s="809"/>
      <c r="F15" s="809"/>
      <c r="G15" s="809"/>
      <c r="H15" s="809"/>
      <c r="I15" s="809"/>
      <c r="J15" s="809"/>
      <c r="K15" s="809"/>
      <c r="L15" s="809"/>
      <c r="M15" s="809"/>
      <c r="N15" s="809"/>
      <c r="O15" s="809"/>
      <c r="P15" s="809"/>
      <c r="Q15" s="809"/>
      <c r="R15" s="809"/>
      <c r="S15" s="809"/>
      <c r="T15" s="810"/>
    </row>
    <row r="16" spans="2:26" x14ac:dyDescent="0.3">
      <c r="B16" s="806"/>
      <c r="C16" s="806"/>
      <c r="D16" s="809"/>
      <c r="E16" s="809"/>
      <c r="F16" s="809"/>
      <c r="G16" s="809"/>
      <c r="H16" s="809"/>
      <c r="I16" s="809"/>
      <c r="J16" s="809"/>
      <c r="K16" s="809"/>
      <c r="L16" s="809"/>
      <c r="M16" s="809"/>
      <c r="N16" s="809"/>
      <c r="O16" s="809"/>
      <c r="P16" s="809"/>
      <c r="Q16" s="809"/>
      <c r="R16" s="809"/>
      <c r="S16" s="809"/>
      <c r="T16" s="810"/>
    </row>
    <row r="17" spans="2:21" s="815" customFormat="1" x14ac:dyDescent="0.3">
      <c r="B17" s="808">
        <v>1.2</v>
      </c>
      <c r="C17" s="808" t="s">
        <v>426</v>
      </c>
      <c r="D17" s="813"/>
      <c r="E17" s="813"/>
      <c r="F17" s="813"/>
      <c r="G17" s="813"/>
      <c r="H17" s="813"/>
      <c r="I17" s="813"/>
      <c r="J17" s="813"/>
      <c r="K17" s="813"/>
      <c r="L17" s="813"/>
      <c r="M17" s="813"/>
      <c r="N17" s="813"/>
      <c r="O17" s="813"/>
      <c r="P17" s="813"/>
      <c r="Q17" s="813"/>
      <c r="R17" s="813"/>
      <c r="S17" s="813"/>
      <c r="T17" s="814"/>
    </row>
    <row r="18" spans="2:21" x14ac:dyDescent="0.3">
      <c r="B18" s="806"/>
      <c r="C18" s="806" t="s">
        <v>1299</v>
      </c>
      <c r="D18" s="810"/>
      <c r="E18" s="810"/>
      <c r="F18" s="810"/>
      <c r="G18" s="810"/>
      <c r="H18" s="810"/>
      <c r="I18" s="810"/>
      <c r="J18" s="810"/>
      <c r="K18" s="810"/>
      <c r="L18" s="810"/>
      <c r="M18" s="810"/>
      <c r="N18" s="810"/>
      <c r="O18" s="810"/>
      <c r="P18" s="810"/>
      <c r="Q18" s="810"/>
      <c r="R18" s="810"/>
      <c r="S18" s="810"/>
      <c r="T18" s="810"/>
    </row>
    <row r="19" spans="2:21" x14ac:dyDescent="0.3">
      <c r="B19" s="806"/>
      <c r="C19" s="806" t="s">
        <v>1300</v>
      </c>
      <c r="D19" s="816"/>
      <c r="E19" s="816"/>
      <c r="F19" s="816"/>
      <c r="G19" s="816"/>
      <c r="H19" s="816"/>
      <c r="I19" s="816"/>
      <c r="J19" s="816"/>
      <c r="K19" s="816"/>
      <c r="L19" s="816"/>
      <c r="M19" s="816"/>
      <c r="N19" s="816"/>
      <c r="O19" s="816"/>
      <c r="P19" s="816"/>
      <c r="Q19" s="816"/>
      <c r="R19" s="816"/>
      <c r="S19" s="816"/>
      <c r="T19" s="810"/>
    </row>
    <row r="20" spans="2:21" x14ac:dyDescent="0.3">
      <c r="B20" s="806"/>
      <c r="C20" s="806" t="s">
        <v>419</v>
      </c>
      <c r="D20" s="810"/>
      <c r="E20" s="810"/>
      <c r="F20" s="810"/>
      <c r="G20" s="810"/>
      <c r="H20" s="810"/>
      <c r="I20" s="810"/>
      <c r="J20" s="810"/>
      <c r="K20" s="810"/>
      <c r="L20" s="810"/>
      <c r="M20" s="810"/>
      <c r="N20" s="810"/>
      <c r="O20" s="810"/>
      <c r="P20" s="810"/>
      <c r="Q20" s="810"/>
      <c r="R20" s="810"/>
      <c r="S20" s="810"/>
      <c r="T20" s="811"/>
      <c r="U20" s="812"/>
    </row>
    <row r="21" spans="2:21" x14ac:dyDescent="0.3">
      <c r="B21" s="806"/>
      <c r="C21" s="806" t="s">
        <v>1301</v>
      </c>
      <c r="D21" s="810"/>
      <c r="E21" s="810"/>
      <c r="F21" s="810"/>
      <c r="G21" s="810"/>
      <c r="H21" s="810"/>
      <c r="I21" s="810"/>
      <c r="J21" s="810"/>
      <c r="K21" s="810"/>
      <c r="L21" s="810"/>
      <c r="M21" s="810"/>
      <c r="N21" s="810"/>
      <c r="O21" s="810"/>
      <c r="P21" s="810"/>
      <c r="Q21" s="810"/>
      <c r="R21" s="810"/>
      <c r="S21" s="810"/>
      <c r="T21" s="810"/>
    </row>
    <row r="22" spans="2:21" x14ac:dyDescent="0.3">
      <c r="B22" s="806"/>
      <c r="C22" s="806" t="s">
        <v>1302</v>
      </c>
      <c r="D22" s="810"/>
      <c r="E22" s="810"/>
      <c r="F22" s="810"/>
      <c r="G22" s="810"/>
      <c r="H22" s="810"/>
      <c r="I22" s="810"/>
      <c r="J22" s="810"/>
      <c r="K22" s="810"/>
      <c r="L22" s="810"/>
      <c r="M22" s="810"/>
      <c r="N22" s="810"/>
      <c r="O22" s="810"/>
      <c r="P22" s="810"/>
      <c r="Q22" s="810"/>
      <c r="R22" s="810"/>
      <c r="S22" s="810"/>
      <c r="T22" s="810"/>
    </row>
    <row r="23" spans="2:21" x14ac:dyDescent="0.3">
      <c r="B23" s="806"/>
      <c r="C23" s="806"/>
      <c r="D23" s="810"/>
      <c r="E23" s="810"/>
      <c r="F23" s="810"/>
      <c r="G23" s="810"/>
      <c r="H23" s="810"/>
      <c r="I23" s="810"/>
      <c r="J23" s="810"/>
      <c r="K23" s="810"/>
      <c r="L23" s="810"/>
      <c r="M23" s="810"/>
      <c r="N23" s="810"/>
      <c r="O23" s="810"/>
      <c r="P23" s="810"/>
      <c r="Q23" s="810"/>
      <c r="R23" s="810"/>
      <c r="S23" s="810"/>
      <c r="T23" s="810"/>
    </row>
    <row r="24" spans="2:21" x14ac:dyDescent="0.3">
      <c r="B24" s="808">
        <v>1.3</v>
      </c>
      <c r="C24" s="808" t="s">
        <v>1303</v>
      </c>
      <c r="D24" s="810"/>
      <c r="E24" s="810"/>
      <c r="F24" s="810"/>
      <c r="G24" s="810"/>
      <c r="H24" s="810"/>
      <c r="I24" s="810"/>
      <c r="J24" s="810"/>
      <c r="K24" s="810"/>
      <c r="L24" s="810"/>
      <c r="M24" s="810"/>
      <c r="N24" s="810"/>
      <c r="O24" s="810"/>
      <c r="P24" s="810"/>
      <c r="Q24" s="810"/>
      <c r="R24" s="810"/>
      <c r="S24" s="810"/>
      <c r="T24" s="810"/>
    </row>
    <row r="25" spans="2:21" x14ac:dyDescent="0.3">
      <c r="B25" s="806"/>
      <c r="C25" s="806" t="s">
        <v>1299</v>
      </c>
      <c r="D25" s="810"/>
      <c r="E25" s="810"/>
      <c r="F25" s="810"/>
      <c r="G25" s="810"/>
      <c r="H25" s="810"/>
      <c r="I25" s="810"/>
      <c r="J25" s="810"/>
      <c r="K25" s="810"/>
      <c r="L25" s="810"/>
      <c r="M25" s="810"/>
      <c r="N25" s="810"/>
      <c r="O25" s="810"/>
      <c r="P25" s="810"/>
      <c r="Q25" s="810"/>
      <c r="R25" s="810"/>
      <c r="S25" s="810"/>
      <c r="T25" s="810"/>
    </row>
    <row r="26" spans="2:21" x14ac:dyDescent="0.3">
      <c r="B26" s="806"/>
      <c r="C26" s="806" t="s">
        <v>1300</v>
      </c>
      <c r="D26" s="816"/>
      <c r="E26" s="816"/>
      <c r="F26" s="816"/>
      <c r="G26" s="816"/>
      <c r="H26" s="816"/>
      <c r="I26" s="816"/>
      <c r="J26" s="816"/>
      <c r="K26" s="816"/>
      <c r="L26" s="816"/>
      <c r="M26" s="816"/>
      <c r="N26" s="816"/>
      <c r="O26" s="816"/>
      <c r="P26" s="816"/>
      <c r="Q26" s="816"/>
      <c r="R26" s="816"/>
      <c r="S26" s="816"/>
      <c r="T26" s="811"/>
    </row>
    <row r="27" spans="2:21" x14ac:dyDescent="0.3">
      <c r="B27" s="806"/>
      <c r="C27" s="806" t="s">
        <v>419</v>
      </c>
      <c r="D27" s="810"/>
      <c r="E27" s="810"/>
      <c r="F27" s="810"/>
      <c r="G27" s="810"/>
      <c r="H27" s="810"/>
      <c r="I27" s="810"/>
      <c r="J27" s="810"/>
      <c r="K27" s="810"/>
      <c r="L27" s="810"/>
      <c r="M27" s="810"/>
      <c r="N27" s="810"/>
      <c r="O27" s="810"/>
      <c r="P27" s="810"/>
      <c r="Q27" s="810"/>
      <c r="R27" s="810"/>
      <c r="S27" s="810"/>
      <c r="T27" s="811"/>
      <c r="U27" s="812"/>
    </row>
    <row r="28" spans="2:21" x14ac:dyDescent="0.3">
      <c r="B28" s="806"/>
      <c r="C28" s="806" t="s">
        <v>1301</v>
      </c>
      <c r="D28" s="810"/>
      <c r="E28" s="810"/>
      <c r="F28" s="810"/>
      <c r="G28" s="810"/>
      <c r="H28" s="810"/>
      <c r="I28" s="810"/>
      <c r="J28" s="810"/>
      <c r="K28" s="810"/>
      <c r="L28" s="810"/>
      <c r="M28" s="810"/>
      <c r="N28" s="810"/>
      <c r="O28" s="810"/>
      <c r="P28" s="810"/>
      <c r="Q28" s="810"/>
      <c r="R28" s="810"/>
      <c r="S28" s="810"/>
      <c r="T28" s="810"/>
    </row>
    <row r="29" spans="2:21" ht="29.4" customHeight="1" x14ac:dyDescent="0.3">
      <c r="B29" s="806"/>
      <c r="C29" s="817" t="s">
        <v>1302</v>
      </c>
      <c r="D29" s="810"/>
      <c r="E29" s="810"/>
      <c r="F29" s="810"/>
      <c r="G29" s="810"/>
      <c r="H29" s="810"/>
      <c r="I29" s="810"/>
      <c r="J29" s="810"/>
      <c r="K29" s="810"/>
      <c r="L29" s="810"/>
      <c r="M29" s="810"/>
      <c r="N29" s="810"/>
      <c r="O29" s="810"/>
      <c r="P29" s="810"/>
      <c r="Q29" s="810"/>
      <c r="R29" s="810"/>
      <c r="S29" s="810"/>
      <c r="T29" s="810"/>
    </row>
    <row r="30" spans="2:21" x14ac:dyDescent="0.3">
      <c r="B30" s="806"/>
      <c r="C30" s="806"/>
      <c r="D30" s="810"/>
      <c r="E30" s="810"/>
      <c r="F30" s="810"/>
      <c r="G30" s="810"/>
      <c r="H30" s="810"/>
      <c r="I30" s="810"/>
      <c r="J30" s="810"/>
      <c r="K30" s="810"/>
      <c r="L30" s="810"/>
      <c r="M30" s="810"/>
      <c r="N30" s="810"/>
      <c r="O30" s="810"/>
      <c r="P30" s="810"/>
      <c r="Q30" s="810"/>
      <c r="R30" s="810"/>
      <c r="S30" s="810"/>
      <c r="T30" s="810"/>
    </row>
    <row r="31" spans="2:21" x14ac:dyDescent="0.3">
      <c r="B31" s="806"/>
      <c r="C31" s="806"/>
      <c r="D31" s="810"/>
      <c r="E31" s="810"/>
      <c r="F31" s="810"/>
      <c r="G31" s="810"/>
      <c r="H31" s="810"/>
      <c r="I31" s="810"/>
      <c r="J31" s="810"/>
      <c r="K31" s="810"/>
      <c r="L31" s="810"/>
      <c r="M31" s="810"/>
      <c r="N31" s="810"/>
      <c r="O31" s="810"/>
      <c r="P31" s="810"/>
      <c r="Q31" s="810"/>
      <c r="R31" s="810"/>
      <c r="S31" s="810"/>
      <c r="T31" s="810"/>
    </row>
    <row r="32" spans="2:21" x14ac:dyDescent="0.3">
      <c r="B32" s="807">
        <v>1.4</v>
      </c>
      <c r="C32" s="808" t="s">
        <v>1304</v>
      </c>
      <c r="D32" s="810"/>
      <c r="E32" s="810"/>
      <c r="F32" s="810"/>
      <c r="G32" s="810"/>
      <c r="H32" s="810"/>
      <c r="I32" s="810"/>
      <c r="J32" s="810"/>
      <c r="K32" s="810"/>
      <c r="L32" s="810"/>
      <c r="M32" s="810"/>
      <c r="N32" s="810"/>
      <c r="O32" s="810"/>
      <c r="P32" s="810"/>
      <c r="Q32" s="810"/>
      <c r="R32" s="810"/>
      <c r="S32" s="810"/>
      <c r="T32" s="810"/>
    </row>
    <row r="33" spans="2:21" x14ac:dyDescent="0.3">
      <c r="B33" s="806"/>
      <c r="C33" s="806" t="s">
        <v>1299</v>
      </c>
      <c r="D33" s="816"/>
      <c r="E33" s="816"/>
      <c r="F33" s="816"/>
      <c r="G33" s="816"/>
      <c r="H33" s="816"/>
      <c r="I33" s="816"/>
      <c r="J33" s="816"/>
      <c r="K33" s="816"/>
      <c r="L33" s="816"/>
      <c r="M33" s="816"/>
      <c r="N33" s="816"/>
      <c r="O33" s="816"/>
      <c r="P33" s="816"/>
      <c r="Q33" s="816"/>
      <c r="R33" s="816"/>
      <c r="S33" s="816"/>
      <c r="T33" s="810"/>
    </row>
    <row r="34" spans="2:21" x14ac:dyDescent="0.3">
      <c r="B34" s="806"/>
      <c r="C34" s="806" t="s">
        <v>1300</v>
      </c>
      <c r="D34" s="816"/>
      <c r="E34" s="816"/>
      <c r="F34" s="816"/>
      <c r="G34" s="816"/>
      <c r="H34" s="816"/>
      <c r="I34" s="816"/>
      <c r="J34" s="816"/>
      <c r="K34" s="816"/>
      <c r="L34" s="816"/>
      <c r="M34" s="816"/>
      <c r="N34" s="816"/>
      <c r="O34" s="816"/>
      <c r="P34" s="816"/>
      <c r="Q34" s="816"/>
      <c r="R34" s="816"/>
      <c r="S34" s="816"/>
      <c r="T34" s="810"/>
    </row>
    <row r="35" spans="2:21" x14ac:dyDescent="0.3">
      <c r="B35" s="806"/>
      <c r="C35" s="806" t="s">
        <v>419</v>
      </c>
      <c r="D35" s="816"/>
      <c r="E35" s="816"/>
      <c r="F35" s="816"/>
      <c r="G35" s="816"/>
      <c r="H35" s="816"/>
      <c r="I35" s="816"/>
      <c r="J35" s="816"/>
      <c r="K35" s="816"/>
      <c r="L35" s="816"/>
      <c r="M35" s="816"/>
      <c r="N35" s="816"/>
      <c r="O35" s="816"/>
      <c r="P35" s="816"/>
      <c r="Q35" s="816"/>
      <c r="R35" s="816"/>
      <c r="S35" s="816"/>
      <c r="T35" s="810"/>
    </row>
    <row r="36" spans="2:21" x14ac:dyDescent="0.3">
      <c r="B36" s="806"/>
      <c r="C36" s="806" t="s">
        <v>1301</v>
      </c>
      <c r="D36" s="816"/>
      <c r="E36" s="816"/>
      <c r="F36" s="816"/>
      <c r="G36" s="816"/>
      <c r="H36" s="816"/>
      <c r="I36" s="816"/>
      <c r="J36" s="816"/>
      <c r="K36" s="816"/>
      <c r="L36" s="816"/>
      <c r="M36" s="816"/>
      <c r="N36" s="816"/>
      <c r="O36" s="816"/>
      <c r="P36" s="816"/>
      <c r="Q36" s="816"/>
      <c r="R36" s="816"/>
      <c r="S36" s="816"/>
      <c r="T36" s="810"/>
    </row>
    <row r="37" spans="2:21" x14ac:dyDescent="0.3">
      <c r="B37" s="806"/>
      <c r="C37" s="806" t="s">
        <v>1302</v>
      </c>
      <c r="D37" s="810"/>
      <c r="E37" s="810"/>
      <c r="F37" s="810"/>
      <c r="G37" s="810"/>
      <c r="H37" s="810"/>
      <c r="I37" s="810"/>
      <c r="J37" s="810"/>
      <c r="K37" s="810"/>
      <c r="L37" s="810"/>
      <c r="M37" s="810"/>
      <c r="N37" s="810"/>
      <c r="O37" s="810"/>
      <c r="P37" s="810"/>
      <c r="Q37" s="810"/>
      <c r="R37" s="810"/>
      <c r="S37" s="810"/>
      <c r="T37" s="810"/>
    </row>
    <row r="38" spans="2:21" x14ac:dyDescent="0.3">
      <c r="B38" s="806"/>
      <c r="C38" s="806"/>
      <c r="D38" s="810"/>
      <c r="E38" s="810"/>
      <c r="F38" s="810"/>
      <c r="G38" s="810"/>
      <c r="H38" s="810"/>
      <c r="I38" s="810"/>
      <c r="J38" s="810"/>
      <c r="K38" s="810"/>
      <c r="L38" s="810"/>
      <c r="M38" s="810"/>
      <c r="N38" s="810"/>
      <c r="O38" s="810"/>
      <c r="P38" s="810"/>
      <c r="Q38" s="810"/>
      <c r="R38" s="810"/>
      <c r="S38" s="810"/>
      <c r="T38" s="810"/>
    </row>
    <row r="39" spans="2:21" x14ac:dyDescent="0.3">
      <c r="B39" s="806">
        <v>2</v>
      </c>
      <c r="C39" s="808" t="s">
        <v>1305</v>
      </c>
      <c r="D39" s="810"/>
      <c r="E39" s="810"/>
      <c r="F39" s="810"/>
      <c r="G39" s="810"/>
      <c r="H39" s="810"/>
      <c r="I39" s="810"/>
      <c r="J39" s="810"/>
      <c r="K39" s="810"/>
      <c r="L39" s="810"/>
      <c r="M39" s="810"/>
      <c r="N39" s="810"/>
      <c r="O39" s="810"/>
      <c r="P39" s="810"/>
      <c r="Q39" s="810"/>
      <c r="R39" s="810"/>
      <c r="S39" s="810"/>
      <c r="T39" s="818">
        <f>SUM(D39:S39)</f>
        <v>0</v>
      </c>
    </row>
    <row r="40" spans="2:21" x14ac:dyDescent="0.3">
      <c r="B40" s="806"/>
      <c r="C40" s="819" t="s">
        <v>1306</v>
      </c>
      <c r="D40" s="816"/>
      <c r="E40" s="816"/>
      <c r="F40" s="816"/>
      <c r="G40" s="816"/>
      <c r="H40" s="816"/>
      <c r="I40" s="816"/>
      <c r="J40" s="816"/>
      <c r="K40" s="816"/>
      <c r="L40" s="816"/>
      <c r="M40" s="816"/>
      <c r="N40" s="816"/>
      <c r="O40" s="816"/>
      <c r="P40" s="816"/>
      <c r="Q40" s="816"/>
      <c r="R40" s="816"/>
      <c r="S40" s="816"/>
      <c r="T40" s="810"/>
    </row>
    <row r="41" spans="2:21" x14ac:dyDescent="0.3">
      <c r="B41" s="806"/>
      <c r="C41" s="819" t="s">
        <v>1307</v>
      </c>
      <c r="D41" s="816"/>
      <c r="E41" s="816"/>
      <c r="F41" s="816"/>
      <c r="G41" s="816"/>
      <c r="H41" s="816"/>
      <c r="I41" s="816"/>
      <c r="J41" s="816"/>
      <c r="K41" s="816"/>
      <c r="L41" s="816"/>
      <c r="M41" s="816"/>
      <c r="N41" s="816"/>
      <c r="O41" s="816"/>
      <c r="P41" s="816"/>
      <c r="Q41" s="816"/>
      <c r="R41" s="816"/>
      <c r="S41" s="816"/>
      <c r="T41" s="810"/>
    </row>
    <row r="42" spans="2:21" x14ac:dyDescent="0.3">
      <c r="B42" s="806"/>
      <c r="C42" s="808" t="s">
        <v>1308</v>
      </c>
      <c r="D42" s="816"/>
      <c r="E42" s="816"/>
      <c r="F42" s="816"/>
      <c r="G42" s="816"/>
      <c r="H42" s="816"/>
      <c r="I42" s="816"/>
      <c r="J42" s="816"/>
      <c r="K42" s="816"/>
      <c r="L42" s="816"/>
      <c r="M42" s="816"/>
      <c r="N42" s="816"/>
      <c r="O42" s="816"/>
      <c r="P42" s="816"/>
      <c r="Q42" s="816"/>
      <c r="R42" s="816"/>
      <c r="S42" s="816"/>
      <c r="T42" s="810"/>
      <c r="U42" s="812"/>
    </row>
    <row r="51" spans="9:11" x14ac:dyDescent="0.3">
      <c r="I51" s="812"/>
      <c r="K51" s="812"/>
    </row>
    <row r="52" spans="9:11" x14ac:dyDescent="0.3">
      <c r="I52" s="812"/>
      <c r="K52" s="812"/>
    </row>
    <row r="53" spans="9:11" x14ac:dyDescent="0.3">
      <c r="I53" s="812"/>
      <c r="K53" s="812"/>
    </row>
    <row r="54" spans="9:11" x14ac:dyDescent="0.3">
      <c r="I54" s="812"/>
      <c r="K54" s="812"/>
    </row>
    <row r="55" spans="9:11" x14ac:dyDescent="0.3">
      <c r="K55" s="812"/>
    </row>
  </sheetData>
  <mergeCells count="5">
    <mergeCell ref="B6:B8"/>
    <mergeCell ref="D6:G6"/>
    <mergeCell ref="H6:K6"/>
    <mergeCell ref="L6:O6"/>
    <mergeCell ref="P6:S6"/>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AJ329"/>
  <sheetViews>
    <sheetView workbookViewId="0">
      <selection activeCell="A4" sqref="A4:T4"/>
    </sheetView>
  </sheetViews>
  <sheetFormatPr defaultColWidth="8.6328125" defaultRowHeight="12.5" x14ac:dyDescent="0.25"/>
  <cols>
    <col min="1" max="1" width="14.6328125" style="820" customWidth="1"/>
    <col min="2" max="2" width="32.6328125" style="841" bestFit="1" customWidth="1"/>
    <col min="3" max="3" width="23.08984375" style="820" customWidth="1"/>
    <col min="4" max="4" width="19.6328125" style="820" customWidth="1"/>
    <col min="5" max="5" width="19" style="820" customWidth="1"/>
    <col min="6" max="14" width="22.36328125" style="820" customWidth="1"/>
    <col min="15" max="15" width="23.453125" style="820" customWidth="1"/>
    <col min="16" max="33" width="22.36328125" style="820" customWidth="1"/>
    <col min="34" max="34" width="9.36328125" style="820" bestFit="1" customWidth="1"/>
    <col min="35" max="35" width="25.6328125" style="820" customWidth="1"/>
    <col min="36" max="36" width="22.36328125" style="820" customWidth="1"/>
    <col min="37" max="16384" width="8.6328125" style="820"/>
  </cols>
  <sheetData>
    <row r="2" spans="1:33" ht="14.15" customHeight="1" x14ac:dyDescent="0.25">
      <c r="A2" s="1620"/>
      <c r="B2" s="1551"/>
      <c r="C2" s="1551"/>
      <c r="D2" s="1551"/>
      <c r="E2" s="1551"/>
      <c r="F2" s="1551"/>
      <c r="G2" s="1551"/>
      <c r="H2" s="1551"/>
      <c r="I2" s="1551"/>
      <c r="J2" s="1551"/>
      <c r="K2" s="1551"/>
      <c r="L2" s="1551"/>
      <c r="M2" s="1551"/>
      <c r="N2" s="1551"/>
      <c r="O2" s="1551"/>
      <c r="P2" s="1551"/>
      <c r="Q2" s="1551"/>
      <c r="R2" s="1551"/>
      <c r="S2" s="1551"/>
      <c r="T2" s="1551"/>
    </row>
    <row r="3" spans="1:33" ht="14.15" customHeight="1" x14ac:dyDescent="0.25">
      <c r="A3" s="1620" t="str">
        <f>Index!B2</f>
        <v xml:space="preserve">      Maharashtra State Power Generation Company Ltd.</v>
      </c>
      <c r="B3" s="1551"/>
      <c r="C3" s="1551"/>
      <c r="D3" s="1551"/>
      <c r="E3" s="1551"/>
      <c r="F3" s="1551"/>
      <c r="G3" s="1551"/>
      <c r="H3" s="1551"/>
      <c r="I3" s="1551"/>
      <c r="J3" s="1551"/>
      <c r="K3" s="1551"/>
      <c r="L3" s="1551"/>
      <c r="M3" s="1551"/>
      <c r="N3" s="1551"/>
      <c r="O3" s="1551"/>
      <c r="P3" s="1551"/>
      <c r="Q3" s="1551"/>
      <c r="R3" s="1551"/>
      <c r="S3" s="1551"/>
      <c r="T3" s="1551"/>
    </row>
    <row r="4" spans="1:33" ht="14.15" customHeight="1" x14ac:dyDescent="0.25">
      <c r="A4" s="1640" t="s">
        <v>1309</v>
      </c>
      <c r="B4" s="1552"/>
      <c r="C4" s="1552"/>
      <c r="D4" s="1552"/>
      <c r="E4" s="1552"/>
      <c r="F4" s="1552"/>
      <c r="G4" s="1552"/>
      <c r="H4" s="1552"/>
      <c r="I4" s="1552"/>
      <c r="J4" s="1552"/>
      <c r="K4" s="1552"/>
      <c r="L4" s="1552"/>
      <c r="M4" s="1552"/>
      <c r="N4" s="1552"/>
      <c r="O4" s="1552"/>
      <c r="P4" s="1552"/>
      <c r="Q4" s="1552"/>
      <c r="R4" s="1552"/>
      <c r="S4" s="1552"/>
      <c r="T4" s="1552"/>
    </row>
    <row r="5" spans="1:33" ht="13" x14ac:dyDescent="0.3">
      <c r="B5" s="821" t="s">
        <v>525</v>
      </c>
      <c r="F5" s="822" t="s">
        <v>10</v>
      </c>
    </row>
    <row r="6" spans="1:33" ht="26.15" customHeight="1" x14ac:dyDescent="0.35">
      <c r="A6" s="823"/>
      <c r="B6" s="1641" t="s">
        <v>418</v>
      </c>
      <c r="C6" s="1643" t="s">
        <v>774</v>
      </c>
      <c r="D6" s="1643" t="s">
        <v>527</v>
      </c>
      <c r="E6" s="1643" t="s">
        <v>598</v>
      </c>
      <c r="F6" s="1645" t="s">
        <v>599</v>
      </c>
      <c r="G6" s="1646"/>
      <c r="H6" s="1646"/>
      <c r="I6" s="1646"/>
      <c r="J6" s="1646"/>
      <c r="K6" s="1646"/>
      <c r="L6" s="1646"/>
      <c r="M6" s="1646"/>
      <c r="N6" s="1646"/>
      <c r="O6" s="1646"/>
      <c r="P6" s="1646"/>
      <c r="Q6" s="1646"/>
      <c r="R6" s="1646"/>
      <c r="S6" s="1646"/>
      <c r="T6" s="1646"/>
      <c r="U6" s="1646"/>
      <c r="V6" s="1646"/>
      <c r="W6" s="1646"/>
      <c r="X6" s="1646"/>
      <c r="Y6" s="1646"/>
      <c r="Z6" s="1646"/>
      <c r="AA6" s="1646"/>
      <c r="AB6" s="1646"/>
      <c r="AC6" s="1646"/>
      <c r="AD6" s="1647"/>
      <c r="AE6" s="824" t="s">
        <v>549</v>
      </c>
      <c r="AF6" s="824" t="s">
        <v>542</v>
      </c>
      <c r="AG6" s="824" t="s">
        <v>550</v>
      </c>
    </row>
    <row r="7" spans="1:33" ht="12.9" customHeight="1" x14ac:dyDescent="0.25">
      <c r="A7" s="823"/>
      <c r="B7" s="1642"/>
      <c r="C7" s="1644"/>
      <c r="D7" s="1644"/>
      <c r="E7" s="1644"/>
      <c r="F7" s="825" t="s">
        <v>528</v>
      </c>
      <c r="G7" s="825" t="s">
        <v>529</v>
      </c>
      <c r="H7" s="825" t="s">
        <v>530</v>
      </c>
      <c r="I7" s="825" t="s">
        <v>531</v>
      </c>
      <c r="J7" s="825" t="s">
        <v>532</v>
      </c>
      <c r="K7" s="825" t="s">
        <v>533</v>
      </c>
      <c r="L7" s="825" t="s">
        <v>534</v>
      </c>
      <c r="M7" s="825" t="s">
        <v>535</v>
      </c>
      <c r="N7" s="825" t="s">
        <v>536</v>
      </c>
      <c r="O7" s="825" t="s">
        <v>537</v>
      </c>
      <c r="P7" s="825" t="s">
        <v>538</v>
      </c>
      <c r="Q7" s="825" t="s">
        <v>539</v>
      </c>
      <c r="R7" s="825" t="s">
        <v>540</v>
      </c>
      <c r="S7" s="825" t="s">
        <v>541</v>
      </c>
      <c r="T7" s="825" t="s">
        <v>326</v>
      </c>
      <c r="U7" s="825" t="s">
        <v>517</v>
      </c>
      <c r="V7" s="825" t="s">
        <v>518</v>
      </c>
      <c r="W7" s="825" t="s">
        <v>519</v>
      </c>
      <c r="X7" s="825" t="s">
        <v>520</v>
      </c>
      <c r="Y7" s="825" t="s">
        <v>521</v>
      </c>
      <c r="Z7" s="825" t="s">
        <v>913</v>
      </c>
      <c r="AA7" s="825" t="s">
        <v>914</v>
      </c>
      <c r="AB7" s="825" t="s">
        <v>918</v>
      </c>
      <c r="AC7" s="825" t="s">
        <v>915</v>
      </c>
      <c r="AD7" s="825" t="s">
        <v>917</v>
      </c>
      <c r="AE7" s="824"/>
      <c r="AF7" s="824"/>
      <c r="AG7" s="824"/>
    </row>
    <row r="8" spans="1:33" x14ac:dyDescent="0.25">
      <c r="A8" s="826" t="s">
        <v>543</v>
      </c>
      <c r="B8" s="827">
        <v>2005</v>
      </c>
      <c r="C8" s="828"/>
      <c r="D8" s="282"/>
      <c r="E8" s="282"/>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82"/>
      <c r="AF8" s="282"/>
      <c r="AG8" s="282"/>
    </row>
    <row r="9" spans="1:33" x14ac:dyDescent="0.25">
      <c r="A9" s="826" t="s">
        <v>544</v>
      </c>
      <c r="B9" s="827" t="s">
        <v>528</v>
      </c>
      <c r="C9" s="826"/>
      <c r="D9" s="282"/>
      <c r="E9" s="282"/>
      <c r="F9" s="284"/>
      <c r="G9" s="293"/>
      <c r="H9" s="293"/>
      <c r="I9" s="293"/>
      <c r="J9" s="293"/>
      <c r="K9" s="293"/>
      <c r="L9" s="293"/>
      <c r="M9" s="293"/>
      <c r="N9" s="293"/>
      <c r="O9" s="293"/>
      <c r="P9" s="293"/>
      <c r="Q9" s="293"/>
      <c r="R9" s="293"/>
      <c r="S9" s="293"/>
      <c r="T9" s="293"/>
      <c r="U9" s="293"/>
      <c r="V9" s="293"/>
      <c r="W9" s="293"/>
      <c r="X9" s="293"/>
      <c r="Y9" s="293"/>
      <c r="Z9" s="293"/>
      <c r="AA9" s="293"/>
      <c r="AB9" s="293"/>
      <c r="AC9" s="293"/>
      <c r="AD9" s="293"/>
      <c r="AE9" s="282"/>
      <c r="AF9" s="282"/>
      <c r="AG9" s="282"/>
    </row>
    <row r="10" spans="1:33" x14ac:dyDescent="0.25">
      <c r="A10" s="826" t="s">
        <v>544</v>
      </c>
      <c r="B10" s="827" t="s">
        <v>529</v>
      </c>
      <c r="C10" s="826"/>
      <c r="D10" s="282"/>
      <c r="E10" s="282"/>
      <c r="F10" s="294"/>
      <c r="G10" s="284"/>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82"/>
      <c r="AF10" s="282"/>
      <c r="AG10" s="282"/>
    </row>
    <row r="11" spans="1:33" x14ac:dyDescent="0.25">
      <c r="A11" s="826" t="s">
        <v>544</v>
      </c>
      <c r="B11" s="827" t="s">
        <v>530</v>
      </c>
      <c r="C11" s="826"/>
      <c r="D11" s="282"/>
      <c r="E11" s="282"/>
      <c r="F11" s="294"/>
      <c r="G11" s="294"/>
      <c r="H11" s="284"/>
      <c r="I11" s="293"/>
      <c r="J11" s="293"/>
      <c r="K11" s="293"/>
      <c r="L11" s="293"/>
      <c r="M11" s="293"/>
      <c r="N11" s="293"/>
      <c r="O11" s="293"/>
      <c r="P11" s="293"/>
      <c r="Q11" s="293"/>
      <c r="R11" s="293"/>
      <c r="S11" s="293"/>
      <c r="T11" s="293"/>
      <c r="U11" s="293"/>
      <c r="V11" s="293"/>
      <c r="W11" s="293"/>
      <c r="X11" s="293"/>
      <c r="Y11" s="293"/>
      <c r="Z11" s="293"/>
      <c r="AA11" s="293"/>
      <c r="AB11" s="293"/>
      <c r="AC11" s="293"/>
      <c r="AD11" s="293"/>
      <c r="AE11" s="282"/>
      <c r="AF11" s="282"/>
      <c r="AG11" s="282"/>
    </row>
    <row r="12" spans="1:33" x14ac:dyDescent="0.25">
      <c r="A12" s="826" t="s">
        <v>544</v>
      </c>
      <c r="B12" s="827" t="s">
        <v>531</v>
      </c>
      <c r="C12" s="826"/>
      <c r="D12" s="282"/>
      <c r="E12" s="282"/>
      <c r="F12" s="294"/>
      <c r="G12" s="294"/>
      <c r="H12" s="294"/>
      <c r="I12" s="284"/>
      <c r="J12" s="293"/>
      <c r="K12" s="293"/>
      <c r="L12" s="293"/>
      <c r="M12" s="293"/>
      <c r="N12" s="293"/>
      <c r="O12" s="293"/>
      <c r="P12" s="293"/>
      <c r="Q12" s="293"/>
      <c r="R12" s="293"/>
      <c r="S12" s="293"/>
      <c r="T12" s="293"/>
      <c r="U12" s="293"/>
      <c r="V12" s="293"/>
      <c r="W12" s="293"/>
      <c r="X12" s="293"/>
      <c r="Y12" s="293"/>
      <c r="Z12" s="293"/>
      <c r="AA12" s="293"/>
      <c r="AB12" s="293"/>
      <c r="AC12" s="293"/>
      <c r="AD12" s="293"/>
      <c r="AE12" s="282"/>
      <c r="AF12" s="282"/>
      <c r="AG12" s="282"/>
    </row>
    <row r="13" spans="1:33" x14ac:dyDescent="0.25">
      <c r="A13" s="826" t="s">
        <v>544</v>
      </c>
      <c r="B13" s="827" t="s">
        <v>532</v>
      </c>
      <c r="C13" s="826"/>
      <c r="D13" s="282"/>
      <c r="E13" s="282"/>
      <c r="F13" s="294"/>
      <c r="G13" s="294"/>
      <c r="H13" s="294"/>
      <c r="I13" s="294"/>
      <c r="J13" s="284"/>
      <c r="K13" s="293"/>
      <c r="L13" s="293"/>
      <c r="M13" s="293"/>
      <c r="N13" s="293"/>
      <c r="O13" s="293"/>
      <c r="P13" s="293"/>
      <c r="Q13" s="293"/>
      <c r="R13" s="293"/>
      <c r="S13" s="293"/>
      <c r="T13" s="293"/>
      <c r="U13" s="293"/>
      <c r="V13" s="293"/>
      <c r="W13" s="293"/>
      <c r="X13" s="293"/>
      <c r="Y13" s="293"/>
      <c r="Z13" s="293"/>
      <c r="AA13" s="293"/>
      <c r="AB13" s="293"/>
      <c r="AC13" s="293"/>
      <c r="AD13" s="293"/>
      <c r="AE13" s="282"/>
      <c r="AF13" s="282"/>
      <c r="AG13" s="282"/>
    </row>
    <row r="14" spans="1:33" x14ac:dyDescent="0.25">
      <c r="A14" s="826" t="s">
        <v>544</v>
      </c>
      <c r="B14" s="827" t="s">
        <v>533</v>
      </c>
      <c r="C14" s="826"/>
      <c r="D14" s="282"/>
      <c r="E14" s="282"/>
      <c r="F14" s="294"/>
      <c r="G14" s="294"/>
      <c r="H14" s="294"/>
      <c r="I14" s="294"/>
      <c r="J14" s="294"/>
      <c r="K14" s="284"/>
      <c r="L14" s="293"/>
      <c r="M14" s="293"/>
      <c r="N14" s="293"/>
      <c r="O14" s="293"/>
      <c r="P14" s="293"/>
      <c r="Q14" s="293"/>
      <c r="R14" s="293"/>
      <c r="S14" s="293"/>
      <c r="T14" s="293"/>
      <c r="U14" s="293"/>
      <c r="V14" s="293"/>
      <c r="W14" s="293"/>
      <c r="X14" s="293"/>
      <c r="Y14" s="293"/>
      <c r="Z14" s="293"/>
      <c r="AA14" s="293"/>
      <c r="AB14" s="293"/>
      <c r="AC14" s="293"/>
      <c r="AD14" s="293"/>
      <c r="AE14" s="282"/>
      <c r="AF14" s="282"/>
      <c r="AG14" s="282"/>
    </row>
    <row r="15" spans="1:33" x14ac:dyDescent="0.25">
      <c r="A15" s="826" t="s">
        <v>544</v>
      </c>
      <c r="B15" s="827" t="s">
        <v>534</v>
      </c>
      <c r="C15" s="826"/>
      <c r="D15" s="282"/>
      <c r="E15" s="282"/>
      <c r="F15" s="294"/>
      <c r="G15" s="294"/>
      <c r="H15" s="294"/>
      <c r="I15" s="294"/>
      <c r="J15" s="294"/>
      <c r="K15" s="294"/>
      <c r="L15" s="284"/>
      <c r="M15" s="293"/>
      <c r="N15" s="293"/>
      <c r="O15" s="293"/>
      <c r="P15" s="293"/>
      <c r="Q15" s="293"/>
      <c r="R15" s="293"/>
      <c r="S15" s="293"/>
      <c r="T15" s="293"/>
      <c r="U15" s="293"/>
      <c r="V15" s="293"/>
      <c r="W15" s="293"/>
      <c r="X15" s="293"/>
      <c r="Y15" s="293"/>
      <c r="Z15" s="293"/>
      <c r="AA15" s="293"/>
      <c r="AB15" s="293"/>
      <c r="AC15" s="293"/>
      <c r="AD15" s="293"/>
      <c r="AE15" s="282"/>
      <c r="AF15" s="282"/>
      <c r="AG15" s="282"/>
    </row>
    <row r="16" spans="1:33" x14ac:dyDescent="0.25">
      <c r="A16" s="826" t="s">
        <v>544</v>
      </c>
      <c r="B16" s="827" t="s">
        <v>535</v>
      </c>
      <c r="C16" s="826"/>
      <c r="D16" s="282"/>
      <c r="E16" s="282"/>
      <c r="F16" s="294"/>
      <c r="G16" s="294"/>
      <c r="H16" s="294"/>
      <c r="I16" s="294"/>
      <c r="J16" s="294"/>
      <c r="K16" s="294"/>
      <c r="L16" s="294"/>
      <c r="M16" s="284"/>
      <c r="N16" s="293"/>
      <c r="O16" s="293"/>
      <c r="P16" s="293"/>
      <c r="Q16" s="293"/>
      <c r="R16" s="293"/>
      <c r="S16" s="293"/>
      <c r="T16" s="293"/>
      <c r="U16" s="293"/>
      <c r="V16" s="293"/>
      <c r="W16" s="293"/>
      <c r="X16" s="293"/>
      <c r="Y16" s="293"/>
      <c r="Z16" s="293"/>
      <c r="AA16" s="293"/>
      <c r="AB16" s="293"/>
      <c r="AC16" s="293"/>
      <c r="AD16" s="293"/>
      <c r="AE16" s="282"/>
      <c r="AF16" s="282"/>
      <c r="AG16" s="282"/>
    </row>
    <row r="17" spans="1:33" x14ac:dyDescent="0.25">
      <c r="A17" s="826" t="s">
        <v>544</v>
      </c>
      <c r="B17" s="827" t="s">
        <v>536</v>
      </c>
      <c r="C17" s="826"/>
      <c r="D17" s="282"/>
      <c r="E17" s="282"/>
      <c r="F17" s="294"/>
      <c r="G17" s="294"/>
      <c r="H17" s="294"/>
      <c r="I17" s="294"/>
      <c r="J17" s="294"/>
      <c r="K17" s="294"/>
      <c r="L17" s="294"/>
      <c r="M17" s="294"/>
      <c r="N17" s="284"/>
      <c r="O17" s="293"/>
      <c r="P17" s="293"/>
      <c r="Q17" s="293"/>
      <c r="R17" s="293"/>
      <c r="S17" s="293"/>
      <c r="T17" s="293"/>
      <c r="U17" s="293"/>
      <c r="V17" s="293"/>
      <c r="W17" s="293"/>
      <c r="X17" s="293"/>
      <c r="Y17" s="293"/>
      <c r="Z17" s="293"/>
      <c r="AA17" s="293"/>
      <c r="AB17" s="293"/>
      <c r="AC17" s="293"/>
      <c r="AD17" s="293"/>
      <c r="AE17" s="282"/>
      <c r="AF17" s="282"/>
      <c r="AG17" s="282"/>
    </row>
    <row r="18" spans="1:33" x14ac:dyDescent="0.25">
      <c r="A18" s="826" t="s">
        <v>544</v>
      </c>
      <c r="B18" s="827" t="s">
        <v>537</v>
      </c>
      <c r="C18" s="282"/>
      <c r="D18" s="282"/>
      <c r="E18" s="282"/>
      <c r="F18" s="294"/>
      <c r="G18" s="294"/>
      <c r="H18" s="294"/>
      <c r="I18" s="294"/>
      <c r="J18" s="294"/>
      <c r="K18" s="294"/>
      <c r="L18" s="294"/>
      <c r="M18" s="294"/>
      <c r="N18" s="294"/>
      <c r="O18" s="284"/>
      <c r="P18" s="293"/>
      <c r="Q18" s="293"/>
      <c r="R18" s="293"/>
      <c r="S18" s="293"/>
      <c r="T18" s="293"/>
      <c r="U18" s="293"/>
      <c r="V18" s="293"/>
      <c r="W18" s="293"/>
      <c r="X18" s="293"/>
      <c r="Y18" s="293"/>
      <c r="Z18" s="293"/>
      <c r="AA18" s="293"/>
      <c r="AB18" s="293"/>
      <c r="AC18" s="293"/>
      <c r="AD18" s="293"/>
      <c r="AE18" s="282"/>
      <c r="AF18" s="282"/>
      <c r="AG18" s="282"/>
    </row>
    <row r="19" spans="1:33" x14ac:dyDescent="0.25">
      <c r="A19" s="826" t="s">
        <v>544</v>
      </c>
      <c r="B19" s="827" t="s">
        <v>538</v>
      </c>
      <c r="C19" s="282"/>
      <c r="D19" s="282"/>
      <c r="E19" s="282"/>
      <c r="F19" s="294"/>
      <c r="G19" s="294"/>
      <c r="H19" s="294"/>
      <c r="I19" s="294"/>
      <c r="J19" s="294"/>
      <c r="K19" s="294"/>
      <c r="L19" s="294"/>
      <c r="M19" s="294"/>
      <c r="N19" s="294"/>
      <c r="O19" s="294"/>
      <c r="P19" s="284"/>
      <c r="Q19" s="293"/>
      <c r="R19" s="293"/>
      <c r="S19" s="293"/>
      <c r="T19" s="293"/>
      <c r="U19" s="293"/>
      <c r="V19" s="293"/>
      <c r="W19" s="293"/>
      <c r="X19" s="293"/>
      <c r="Y19" s="293"/>
      <c r="Z19" s="293"/>
      <c r="AA19" s="293"/>
      <c r="AB19" s="293"/>
      <c r="AC19" s="293"/>
      <c r="AD19" s="293"/>
      <c r="AE19" s="282"/>
      <c r="AF19" s="282"/>
      <c r="AG19" s="282"/>
    </row>
    <row r="20" spans="1:33" x14ac:dyDescent="0.25">
      <c r="A20" s="826" t="s">
        <v>544</v>
      </c>
      <c r="B20" s="827" t="s">
        <v>539</v>
      </c>
      <c r="C20" s="282"/>
      <c r="D20" s="282"/>
      <c r="E20" s="282"/>
      <c r="F20" s="294"/>
      <c r="G20" s="294"/>
      <c r="H20" s="294"/>
      <c r="I20" s="294"/>
      <c r="J20" s="294"/>
      <c r="K20" s="294"/>
      <c r="L20" s="294"/>
      <c r="M20" s="294"/>
      <c r="N20" s="294"/>
      <c r="O20" s="294"/>
      <c r="P20" s="294"/>
      <c r="Q20" s="284"/>
      <c r="R20" s="293"/>
      <c r="S20" s="293"/>
      <c r="T20" s="293"/>
      <c r="U20" s="293"/>
      <c r="V20" s="293"/>
      <c r="W20" s="293"/>
      <c r="X20" s="293"/>
      <c r="Y20" s="293"/>
      <c r="Z20" s="293"/>
      <c r="AA20" s="293"/>
      <c r="AB20" s="293"/>
      <c r="AC20" s="293"/>
      <c r="AD20" s="293"/>
      <c r="AE20" s="282"/>
      <c r="AF20" s="282"/>
      <c r="AG20" s="282"/>
    </row>
    <row r="21" spans="1:33" x14ac:dyDescent="0.25">
      <c r="A21" s="826" t="s">
        <v>544</v>
      </c>
      <c r="B21" s="827" t="s">
        <v>540</v>
      </c>
      <c r="C21" s="282"/>
      <c r="D21" s="282"/>
      <c r="E21" s="282"/>
      <c r="F21" s="294"/>
      <c r="G21" s="294"/>
      <c r="H21" s="294"/>
      <c r="I21" s="294"/>
      <c r="J21" s="294"/>
      <c r="K21" s="294"/>
      <c r="L21" s="294"/>
      <c r="M21" s="294"/>
      <c r="N21" s="294"/>
      <c r="O21" s="294"/>
      <c r="P21" s="294"/>
      <c r="Q21" s="294"/>
      <c r="R21" s="284"/>
      <c r="S21" s="293"/>
      <c r="T21" s="293"/>
      <c r="U21" s="293"/>
      <c r="V21" s="293"/>
      <c r="W21" s="293"/>
      <c r="X21" s="293"/>
      <c r="Y21" s="293"/>
      <c r="Z21" s="293"/>
      <c r="AA21" s="293"/>
      <c r="AB21" s="293"/>
      <c r="AC21" s="293"/>
      <c r="AD21" s="293"/>
      <c r="AE21" s="282"/>
      <c r="AF21" s="282"/>
      <c r="AG21" s="282"/>
    </row>
    <row r="22" spans="1:33" x14ac:dyDescent="0.25">
      <c r="A22" s="826" t="s">
        <v>544</v>
      </c>
      <c r="B22" s="827" t="s">
        <v>541</v>
      </c>
      <c r="C22" s="282"/>
      <c r="D22" s="282"/>
      <c r="E22" s="282"/>
      <c r="F22" s="294"/>
      <c r="G22" s="294"/>
      <c r="H22" s="294"/>
      <c r="I22" s="294"/>
      <c r="J22" s="294"/>
      <c r="K22" s="294"/>
      <c r="L22" s="294"/>
      <c r="M22" s="294"/>
      <c r="N22" s="294"/>
      <c r="O22" s="294"/>
      <c r="P22" s="294"/>
      <c r="Q22" s="294"/>
      <c r="R22" s="294"/>
      <c r="S22" s="284"/>
      <c r="T22" s="293"/>
      <c r="U22" s="293"/>
      <c r="V22" s="293"/>
      <c r="W22" s="293"/>
      <c r="X22" s="293"/>
      <c r="Y22" s="293"/>
      <c r="Z22" s="293"/>
      <c r="AA22" s="293"/>
      <c r="AB22" s="293"/>
      <c r="AC22" s="293"/>
      <c r="AD22" s="293"/>
      <c r="AE22" s="282"/>
      <c r="AF22" s="282"/>
      <c r="AG22" s="282"/>
    </row>
    <row r="23" spans="1:33" x14ac:dyDescent="0.25">
      <c r="A23" s="826" t="s">
        <v>544</v>
      </c>
      <c r="B23" s="827" t="s">
        <v>545</v>
      </c>
      <c r="C23" s="282"/>
      <c r="D23" s="282"/>
      <c r="E23" s="282"/>
      <c r="F23" s="294"/>
      <c r="G23" s="294"/>
      <c r="H23" s="294"/>
      <c r="I23" s="294"/>
      <c r="J23" s="294"/>
      <c r="K23" s="294"/>
      <c r="L23" s="294"/>
      <c r="M23" s="294"/>
      <c r="N23" s="294"/>
      <c r="O23" s="294"/>
      <c r="P23" s="294"/>
      <c r="Q23" s="294"/>
      <c r="R23" s="294"/>
      <c r="S23" s="294"/>
      <c r="T23" s="284"/>
      <c r="U23" s="293"/>
      <c r="V23" s="293"/>
      <c r="W23" s="293"/>
      <c r="X23" s="293"/>
      <c r="Y23" s="293"/>
      <c r="Z23" s="293"/>
      <c r="AA23" s="293"/>
      <c r="AB23" s="293"/>
      <c r="AC23" s="293"/>
      <c r="AD23" s="293"/>
      <c r="AE23" s="282"/>
      <c r="AF23" s="282"/>
      <c r="AG23" s="282"/>
    </row>
    <row r="24" spans="1:33" x14ac:dyDescent="0.25">
      <c r="A24" s="826" t="s">
        <v>544</v>
      </c>
      <c r="B24" s="827" t="s">
        <v>546</v>
      </c>
      <c r="C24" s="282"/>
      <c r="D24" s="282"/>
      <c r="E24" s="282"/>
      <c r="F24" s="294"/>
      <c r="G24" s="294"/>
      <c r="H24" s="294"/>
      <c r="I24" s="294"/>
      <c r="J24" s="294"/>
      <c r="K24" s="294"/>
      <c r="L24" s="294"/>
      <c r="M24" s="294"/>
      <c r="N24" s="294"/>
      <c r="O24" s="294"/>
      <c r="P24" s="294"/>
      <c r="Q24" s="294"/>
      <c r="R24" s="294"/>
      <c r="S24" s="294"/>
      <c r="T24" s="294"/>
      <c r="U24" s="284"/>
      <c r="V24" s="293"/>
      <c r="W24" s="293"/>
      <c r="X24" s="293"/>
      <c r="Y24" s="293"/>
      <c r="Z24" s="293"/>
      <c r="AA24" s="293"/>
      <c r="AB24" s="293"/>
      <c r="AC24" s="293"/>
      <c r="AD24" s="293"/>
      <c r="AE24" s="282"/>
      <c r="AF24" s="282"/>
      <c r="AG24" s="282"/>
    </row>
    <row r="25" spans="1:33" x14ac:dyDescent="0.25">
      <c r="A25" s="826" t="s">
        <v>544</v>
      </c>
      <c r="B25" s="827" t="s">
        <v>547</v>
      </c>
      <c r="C25" s="282"/>
      <c r="D25" s="282"/>
      <c r="E25" s="282"/>
      <c r="F25" s="294"/>
      <c r="G25" s="294"/>
      <c r="H25" s="294"/>
      <c r="I25" s="294"/>
      <c r="J25" s="294"/>
      <c r="K25" s="294"/>
      <c r="L25" s="294"/>
      <c r="M25" s="294"/>
      <c r="N25" s="294"/>
      <c r="O25" s="294"/>
      <c r="P25" s="294"/>
      <c r="Q25" s="294"/>
      <c r="R25" s="294"/>
      <c r="S25" s="294"/>
      <c r="T25" s="294"/>
      <c r="U25" s="294"/>
      <c r="V25" s="284"/>
      <c r="W25" s="293"/>
      <c r="X25" s="293"/>
      <c r="Y25" s="293"/>
      <c r="Z25" s="293"/>
      <c r="AA25" s="293"/>
      <c r="AB25" s="293"/>
      <c r="AC25" s="293"/>
      <c r="AD25" s="293"/>
      <c r="AE25" s="282"/>
      <c r="AF25" s="282"/>
      <c r="AG25" s="282"/>
    </row>
    <row r="26" spans="1:33" x14ac:dyDescent="0.25">
      <c r="A26" s="826" t="s">
        <v>544</v>
      </c>
      <c r="B26" s="827" t="s">
        <v>557</v>
      </c>
      <c r="C26" s="282"/>
      <c r="D26" s="282"/>
      <c r="E26" s="282"/>
      <c r="F26" s="294"/>
      <c r="G26" s="294"/>
      <c r="H26" s="294"/>
      <c r="I26" s="294"/>
      <c r="J26" s="294"/>
      <c r="K26" s="294"/>
      <c r="L26" s="294"/>
      <c r="M26" s="294"/>
      <c r="N26" s="294"/>
      <c r="O26" s="294"/>
      <c r="P26" s="294"/>
      <c r="Q26" s="294"/>
      <c r="R26" s="294"/>
      <c r="S26" s="294"/>
      <c r="T26" s="294"/>
      <c r="U26" s="294"/>
      <c r="V26" s="294"/>
      <c r="W26" s="284"/>
      <c r="X26" s="293"/>
      <c r="Y26" s="293"/>
      <c r="Z26" s="293"/>
      <c r="AA26" s="293"/>
      <c r="AB26" s="293"/>
      <c r="AC26" s="293"/>
      <c r="AD26" s="293"/>
      <c r="AE26" s="282"/>
      <c r="AF26" s="282"/>
      <c r="AG26" s="282"/>
    </row>
    <row r="27" spans="1:33" x14ac:dyDescent="0.25">
      <c r="A27" s="826" t="s">
        <v>544</v>
      </c>
      <c r="B27" s="827" t="s">
        <v>558</v>
      </c>
      <c r="C27" s="282"/>
      <c r="D27" s="282"/>
      <c r="E27" s="282"/>
      <c r="F27" s="294"/>
      <c r="G27" s="294"/>
      <c r="H27" s="294"/>
      <c r="I27" s="294"/>
      <c r="J27" s="294"/>
      <c r="K27" s="294"/>
      <c r="L27" s="294"/>
      <c r="M27" s="294"/>
      <c r="N27" s="294"/>
      <c r="O27" s="294"/>
      <c r="P27" s="294"/>
      <c r="Q27" s="294"/>
      <c r="R27" s="294"/>
      <c r="S27" s="294"/>
      <c r="T27" s="294"/>
      <c r="U27" s="294"/>
      <c r="V27" s="294"/>
      <c r="W27" s="294"/>
      <c r="X27" s="284"/>
      <c r="Y27" s="293"/>
      <c r="Z27" s="293"/>
      <c r="AA27" s="293"/>
      <c r="AB27" s="293"/>
      <c r="AC27" s="293"/>
      <c r="AD27" s="293"/>
      <c r="AE27" s="282"/>
      <c r="AF27" s="282"/>
      <c r="AG27" s="282"/>
    </row>
    <row r="28" spans="1:33" x14ac:dyDescent="0.25">
      <c r="A28" s="826" t="s">
        <v>544</v>
      </c>
      <c r="B28" s="827" t="s">
        <v>559</v>
      </c>
      <c r="C28" s="282"/>
      <c r="D28" s="282"/>
      <c r="E28" s="282"/>
      <c r="F28" s="294"/>
      <c r="G28" s="294"/>
      <c r="H28" s="294"/>
      <c r="I28" s="294"/>
      <c r="J28" s="294"/>
      <c r="K28" s="294"/>
      <c r="L28" s="294"/>
      <c r="M28" s="294"/>
      <c r="N28" s="294"/>
      <c r="O28" s="294"/>
      <c r="P28" s="294"/>
      <c r="Q28" s="294"/>
      <c r="R28" s="294"/>
      <c r="S28" s="294"/>
      <c r="T28" s="294"/>
      <c r="U28" s="294"/>
      <c r="V28" s="294"/>
      <c r="W28" s="294"/>
      <c r="X28" s="294"/>
      <c r="Y28" s="284"/>
      <c r="Z28" s="293"/>
      <c r="AA28" s="293"/>
      <c r="AB28" s="293"/>
      <c r="AC28" s="293"/>
      <c r="AD28" s="293"/>
      <c r="AE28" s="282"/>
      <c r="AF28" s="282"/>
      <c r="AG28" s="282"/>
    </row>
    <row r="29" spans="1:33" ht="29.4" customHeight="1" x14ac:dyDescent="0.25">
      <c r="A29" s="826" t="s">
        <v>544</v>
      </c>
      <c r="B29" s="827" t="s">
        <v>1310</v>
      </c>
      <c r="C29" s="829"/>
      <c r="D29" s="282"/>
      <c r="E29" s="282"/>
      <c r="F29" s="294"/>
      <c r="G29" s="294"/>
      <c r="H29" s="294"/>
      <c r="I29" s="294"/>
      <c r="J29" s="294"/>
      <c r="K29" s="294"/>
      <c r="L29" s="294"/>
      <c r="M29" s="294"/>
      <c r="N29" s="294"/>
      <c r="O29" s="294"/>
      <c r="P29" s="294"/>
      <c r="Q29" s="294"/>
      <c r="R29" s="294"/>
      <c r="S29" s="294"/>
      <c r="T29" s="294"/>
      <c r="U29" s="294"/>
      <c r="V29" s="294"/>
      <c r="W29" s="294"/>
      <c r="X29" s="294"/>
      <c r="Y29" s="294"/>
      <c r="Z29" s="284"/>
      <c r="AA29" s="293"/>
      <c r="AB29" s="293"/>
      <c r="AC29" s="293"/>
      <c r="AD29" s="293"/>
      <c r="AE29" s="282"/>
      <c r="AF29" s="282"/>
      <c r="AG29" s="282"/>
    </row>
    <row r="30" spans="1:33" x14ac:dyDescent="0.25">
      <c r="A30" s="826" t="s">
        <v>544</v>
      </c>
      <c r="B30" s="827" t="s">
        <v>1311</v>
      </c>
      <c r="C30" s="282"/>
      <c r="D30" s="282"/>
      <c r="E30" s="282"/>
      <c r="F30" s="294"/>
      <c r="G30" s="294"/>
      <c r="H30" s="294"/>
      <c r="I30" s="294"/>
      <c r="J30" s="294"/>
      <c r="K30" s="294"/>
      <c r="L30" s="294"/>
      <c r="M30" s="294"/>
      <c r="N30" s="294"/>
      <c r="O30" s="294"/>
      <c r="P30" s="294"/>
      <c r="Q30" s="294"/>
      <c r="R30" s="294"/>
      <c r="S30" s="294"/>
      <c r="T30" s="294"/>
      <c r="U30" s="294"/>
      <c r="V30" s="294"/>
      <c r="W30" s="294"/>
      <c r="X30" s="294"/>
      <c r="Y30" s="294"/>
      <c r="Z30" s="294"/>
      <c r="AA30" s="284"/>
      <c r="AB30" s="293"/>
      <c r="AC30" s="293"/>
      <c r="AD30" s="293"/>
      <c r="AE30" s="282"/>
      <c r="AF30" s="282"/>
      <c r="AG30" s="282"/>
    </row>
    <row r="31" spans="1:33" x14ac:dyDescent="0.25">
      <c r="A31" s="826" t="s">
        <v>544</v>
      </c>
      <c r="B31" s="827" t="s">
        <v>1312</v>
      </c>
      <c r="C31" s="282"/>
      <c r="D31" s="282"/>
      <c r="E31" s="282"/>
      <c r="F31" s="294"/>
      <c r="G31" s="294"/>
      <c r="H31" s="294"/>
      <c r="I31" s="294"/>
      <c r="J31" s="294"/>
      <c r="K31" s="294"/>
      <c r="L31" s="294"/>
      <c r="M31" s="294"/>
      <c r="N31" s="294"/>
      <c r="O31" s="294"/>
      <c r="P31" s="294"/>
      <c r="Q31" s="294"/>
      <c r="R31" s="294"/>
      <c r="S31" s="294"/>
      <c r="T31" s="294"/>
      <c r="U31" s="294"/>
      <c r="V31" s="294"/>
      <c r="W31" s="294"/>
      <c r="X31" s="294"/>
      <c r="Y31" s="294"/>
      <c r="Z31" s="294"/>
      <c r="AA31" s="294"/>
      <c r="AB31" s="284"/>
      <c r="AC31" s="293"/>
      <c r="AD31" s="293"/>
      <c r="AE31" s="282"/>
      <c r="AF31" s="282"/>
      <c r="AG31" s="282"/>
    </row>
    <row r="32" spans="1:33" x14ac:dyDescent="0.25">
      <c r="A32" s="826" t="s">
        <v>544</v>
      </c>
      <c r="B32" s="827" t="s">
        <v>1313</v>
      </c>
      <c r="C32" s="282"/>
      <c r="D32" s="282"/>
      <c r="E32" s="282"/>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84"/>
      <c r="AD32" s="293"/>
      <c r="AE32" s="282"/>
      <c r="AF32" s="282"/>
      <c r="AG32" s="282"/>
    </row>
    <row r="33" spans="1:36" x14ac:dyDescent="0.25">
      <c r="A33" s="826" t="s">
        <v>544</v>
      </c>
      <c r="B33" s="827" t="s">
        <v>1314</v>
      </c>
      <c r="C33" s="282"/>
      <c r="D33" s="282"/>
      <c r="E33" s="282"/>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84"/>
      <c r="AE33" s="282"/>
      <c r="AF33" s="282"/>
      <c r="AG33" s="282"/>
    </row>
    <row r="34" spans="1:36" ht="13" x14ac:dyDescent="0.3">
      <c r="A34" s="830"/>
      <c r="B34" s="831" t="s">
        <v>271</v>
      </c>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row>
    <row r="36" spans="1:36" s="833" customFormat="1" ht="13" x14ac:dyDescent="0.3">
      <c r="A36" s="820"/>
      <c r="B36" s="821" t="s">
        <v>548</v>
      </c>
      <c r="C36" s="820"/>
      <c r="D36" s="820"/>
      <c r="E36" s="820"/>
      <c r="F36" s="822" t="s">
        <v>10</v>
      </c>
      <c r="G36" s="820"/>
      <c r="H36" s="832"/>
      <c r="I36" s="820"/>
      <c r="J36" s="832"/>
      <c r="K36" s="832"/>
      <c r="L36" s="820"/>
      <c r="M36" s="820"/>
      <c r="N36" s="820"/>
      <c r="O36" s="820"/>
      <c r="P36" s="820"/>
      <c r="Q36" s="820"/>
      <c r="R36" s="820"/>
      <c r="S36" s="820"/>
      <c r="T36" s="820"/>
      <c r="U36" s="820"/>
      <c r="V36" s="820"/>
      <c r="W36" s="820"/>
      <c r="X36" s="820"/>
      <c r="Y36" s="820"/>
      <c r="Z36" s="820"/>
      <c r="AA36" s="820"/>
      <c r="AB36" s="820"/>
      <c r="AC36" s="820"/>
      <c r="AD36" s="820"/>
      <c r="AE36" s="820"/>
      <c r="AF36" s="820"/>
      <c r="AG36" s="820"/>
      <c r="AI36" s="834"/>
      <c r="AJ36" s="834"/>
    </row>
    <row r="37" spans="1:36" ht="26.15" customHeight="1" x14ac:dyDescent="0.35">
      <c r="A37" s="835"/>
      <c r="B37" s="836" t="s">
        <v>418</v>
      </c>
      <c r="C37" s="1643" t="s">
        <v>526</v>
      </c>
      <c r="D37" s="1643" t="s">
        <v>527</v>
      </c>
      <c r="E37" s="1643" t="s">
        <v>598</v>
      </c>
      <c r="F37" s="1645" t="s">
        <v>599</v>
      </c>
      <c r="G37" s="1646"/>
      <c r="H37" s="1646"/>
      <c r="I37" s="1646"/>
      <c r="J37" s="1646"/>
      <c r="K37" s="1646"/>
      <c r="L37" s="1646"/>
      <c r="M37" s="1646"/>
      <c r="N37" s="1646"/>
      <c r="O37" s="1646"/>
      <c r="P37" s="1646"/>
      <c r="Q37" s="1646"/>
      <c r="R37" s="1646"/>
      <c r="S37" s="1646"/>
      <c r="T37" s="1646"/>
      <c r="U37" s="1646"/>
      <c r="V37" s="1646"/>
      <c r="W37" s="1646"/>
      <c r="X37" s="1646"/>
      <c r="Y37" s="1646"/>
      <c r="Z37" s="1646"/>
      <c r="AA37" s="1646"/>
      <c r="AB37" s="1646"/>
      <c r="AC37" s="1646"/>
      <c r="AD37" s="1647"/>
      <c r="AE37" s="824" t="s">
        <v>549</v>
      </c>
      <c r="AF37" s="824" t="s">
        <v>542</v>
      </c>
      <c r="AG37" s="824" t="s">
        <v>550</v>
      </c>
    </row>
    <row r="38" spans="1:36" ht="12.9" customHeight="1" x14ac:dyDescent="0.25">
      <c r="A38" s="835"/>
      <c r="B38" s="836"/>
      <c r="C38" s="1644"/>
      <c r="D38" s="1644"/>
      <c r="E38" s="1644"/>
      <c r="F38" s="825" t="s">
        <v>528</v>
      </c>
      <c r="G38" s="825" t="s">
        <v>529</v>
      </c>
      <c r="H38" s="825" t="s">
        <v>530</v>
      </c>
      <c r="I38" s="825" t="s">
        <v>531</v>
      </c>
      <c r="J38" s="825" t="s">
        <v>532</v>
      </c>
      <c r="K38" s="825" t="s">
        <v>533</v>
      </c>
      <c r="L38" s="825" t="s">
        <v>534</v>
      </c>
      <c r="M38" s="825" t="s">
        <v>535</v>
      </c>
      <c r="N38" s="825" t="s">
        <v>536</v>
      </c>
      <c r="O38" s="825" t="s">
        <v>537</v>
      </c>
      <c r="P38" s="825" t="s">
        <v>538</v>
      </c>
      <c r="Q38" s="825" t="s">
        <v>539</v>
      </c>
      <c r="R38" s="825" t="s">
        <v>540</v>
      </c>
      <c r="S38" s="825" t="s">
        <v>541</v>
      </c>
      <c r="T38" s="825" t="s">
        <v>326</v>
      </c>
      <c r="U38" s="825" t="s">
        <v>517</v>
      </c>
      <c r="V38" s="825" t="s">
        <v>518</v>
      </c>
      <c r="W38" s="825" t="s">
        <v>519</v>
      </c>
      <c r="X38" s="825" t="s">
        <v>520</v>
      </c>
      <c r="Y38" s="825" t="s">
        <v>521</v>
      </c>
      <c r="Z38" s="825" t="s">
        <v>913</v>
      </c>
      <c r="AA38" s="825" t="s">
        <v>914</v>
      </c>
      <c r="AB38" s="825" t="s">
        <v>918</v>
      </c>
      <c r="AC38" s="825" t="s">
        <v>915</v>
      </c>
      <c r="AD38" s="825" t="s">
        <v>917</v>
      </c>
      <c r="AE38" s="824"/>
      <c r="AF38" s="824"/>
      <c r="AG38" s="824"/>
    </row>
    <row r="39" spans="1:36" x14ac:dyDescent="0.25">
      <c r="A39" s="826" t="s">
        <v>543</v>
      </c>
      <c r="B39" s="827">
        <v>2005</v>
      </c>
      <c r="C39" s="826"/>
      <c r="D39" s="826"/>
      <c r="E39" s="837"/>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82"/>
      <c r="AF39" s="282"/>
      <c r="AG39" s="838"/>
      <c r="AI39" s="832"/>
    </row>
    <row r="40" spans="1:36" x14ac:dyDescent="0.25">
      <c r="A40" s="826" t="s">
        <v>544</v>
      </c>
      <c r="B40" s="827" t="s">
        <v>528</v>
      </c>
      <c r="C40" s="826"/>
      <c r="D40" s="826"/>
      <c r="E40" s="837"/>
      <c r="F40" s="284"/>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82"/>
      <c r="AF40" s="282"/>
      <c r="AG40" s="838"/>
    </row>
    <row r="41" spans="1:36" x14ac:dyDescent="0.25">
      <c r="A41" s="826" t="s">
        <v>544</v>
      </c>
      <c r="B41" s="827" t="s">
        <v>529</v>
      </c>
      <c r="C41" s="826"/>
      <c r="D41" s="826"/>
      <c r="E41" s="837"/>
      <c r="F41" s="294"/>
      <c r="G41" s="284"/>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82"/>
      <c r="AF41" s="282"/>
      <c r="AG41" s="838"/>
    </row>
    <row r="42" spans="1:36" x14ac:dyDescent="0.25">
      <c r="A42" s="826" t="s">
        <v>544</v>
      </c>
      <c r="B42" s="827" t="s">
        <v>530</v>
      </c>
      <c r="C42" s="826"/>
      <c r="D42" s="826"/>
      <c r="E42" s="837"/>
      <c r="F42" s="294"/>
      <c r="G42" s="294"/>
      <c r="H42" s="284"/>
      <c r="I42" s="293"/>
      <c r="J42" s="293"/>
      <c r="K42" s="293"/>
      <c r="L42" s="293"/>
      <c r="M42" s="293"/>
      <c r="N42" s="293"/>
      <c r="O42" s="293"/>
      <c r="P42" s="293"/>
      <c r="Q42" s="293"/>
      <c r="R42" s="293"/>
      <c r="S42" s="293"/>
      <c r="T42" s="293"/>
      <c r="U42" s="293"/>
      <c r="V42" s="293"/>
      <c r="W42" s="293"/>
      <c r="X42" s="293"/>
      <c r="Y42" s="293"/>
      <c r="Z42" s="293"/>
      <c r="AA42" s="293"/>
      <c r="AB42" s="293"/>
      <c r="AC42" s="293"/>
      <c r="AD42" s="293"/>
      <c r="AE42" s="282"/>
      <c r="AF42" s="282"/>
      <c r="AG42" s="838"/>
    </row>
    <row r="43" spans="1:36" x14ac:dyDescent="0.25">
      <c r="A43" s="826" t="s">
        <v>544</v>
      </c>
      <c r="B43" s="827" t="s">
        <v>531</v>
      </c>
      <c r="C43" s="826"/>
      <c r="D43" s="826"/>
      <c r="E43" s="837"/>
      <c r="F43" s="294"/>
      <c r="G43" s="294"/>
      <c r="H43" s="294"/>
      <c r="I43" s="284"/>
      <c r="J43" s="293"/>
      <c r="K43" s="293"/>
      <c r="L43" s="293"/>
      <c r="M43" s="293"/>
      <c r="N43" s="293"/>
      <c r="O43" s="293"/>
      <c r="P43" s="293"/>
      <c r="Q43" s="293"/>
      <c r="R43" s="293"/>
      <c r="S43" s="293"/>
      <c r="T43" s="293"/>
      <c r="U43" s="293"/>
      <c r="V43" s="293"/>
      <c r="W43" s="293"/>
      <c r="X43" s="293"/>
      <c r="Y43" s="293"/>
      <c r="Z43" s="293"/>
      <c r="AA43" s="293"/>
      <c r="AB43" s="293"/>
      <c r="AC43" s="293"/>
      <c r="AD43" s="293"/>
      <c r="AE43" s="282"/>
      <c r="AF43" s="282"/>
      <c r="AG43" s="838"/>
    </row>
    <row r="44" spans="1:36" x14ac:dyDescent="0.25">
      <c r="A44" s="826" t="s">
        <v>544</v>
      </c>
      <c r="B44" s="827" t="s">
        <v>532</v>
      </c>
      <c r="C44" s="826"/>
      <c r="D44" s="826"/>
      <c r="E44" s="837"/>
      <c r="F44" s="294"/>
      <c r="G44" s="294"/>
      <c r="H44" s="294"/>
      <c r="I44" s="294"/>
      <c r="J44" s="284"/>
      <c r="K44" s="293"/>
      <c r="L44" s="293"/>
      <c r="M44" s="293"/>
      <c r="N44" s="293"/>
      <c r="O44" s="293"/>
      <c r="P44" s="293"/>
      <c r="Q44" s="293"/>
      <c r="R44" s="293"/>
      <c r="S44" s="293"/>
      <c r="T44" s="293"/>
      <c r="U44" s="293"/>
      <c r="V44" s="293"/>
      <c r="W44" s="293"/>
      <c r="X44" s="293"/>
      <c r="Y44" s="293"/>
      <c r="Z44" s="293"/>
      <c r="AA44" s="293"/>
      <c r="AB44" s="293"/>
      <c r="AC44" s="293"/>
      <c r="AD44" s="293"/>
      <c r="AE44" s="282"/>
      <c r="AF44" s="282"/>
      <c r="AG44" s="838"/>
    </row>
    <row r="45" spans="1:36" x14ac:dyDescent="0.25">
      <c r="A45" s="826" t="s">
        <v>544</v>
      </c>
      <c r="B45" s="827" t="s">
        <v>533</v>
      </c>
      <c r="C45" s="826"/>
      <c r="D45" s="826"/>
      <c r="E45" s="837"/>
      <c r="F45" s="294"/>
      <c r="G45" s="294"/>
      <c r="H45" s="294"/>
      <c r="I45" s="294"/>
      <c r="J45" s="294"/>
      <c r="K45" s="284"/>
      <c r="L45" s="293"/>
      <c r="M45" s="293"/>
      <c r="N45" s="293"/>
      <c r="O45" s="293"/>
      <c r="P45" s="293"/>
      <c r="Q45" s="293"/>
      <c r="R45" s="293"/>
      <c r="S45" s="293"/>
      <c r="T45" s="293"/>
      <c r="U45" s="293"/>
      <c r="V45" s="293"/>
      <c r="W45" s="293"/>
      <c r="X45" s="293"/>
      <c r="Y45" s="293"/>
      <c r="Z45" s="293"/>
      <c r="AA45" s="293"/>
      <c r="AB45" s="293"/>
      <c r="AC45" s="293"/>
      <c r="AD45" s="293"/>
      <c r="AE45" s="282"/>
      <c r="AF45" s="282"/>
      <c r="AG45" s="838"/>
    </row>
    <row r="46" spans="1:36" x14ac:dyDescent="0.25">
      <c r="A46" s="826" t="s">
        <v>544</v>
      </c>
      <c r="B46" s="827" t="s">
        <v>534</v>
      </c>
      <c r="C46" s="826"/>
      <c r="D46" s="826"/>
      <c r="E46" s="837"/>
      <c r="F46" s="294"/>
      <c r="G46" s="294"/>
      <c r="H46" s="294"/>
      <c r="I46" s="294"/>
      <c r="J46" s="294"/>
      <c r="K46" s="294"/>
      <c r="L46" s="284"/>
      <c r="M46" s="293"/>
      <c r="N46" s="293"/>
      <c r="O46" s="293"/>
      <c r="P46" s="293"/>
      <c r="Q46" s="293"/>
      <c r="R46" s="293"/>
      <c r="S46" s="293"/>
      <c r="T46" s="293"/>
      <c r="U46" s="293"/>
      <c r="V46" s="293"/>
      <c r="W46" s="293"/>
      <c r="X46" s="293"/>
      <c r="Y46" s="293"/>
      <c r="Z46" s="293"/>
      <c r="AA46" s="293"/>
      <c r="AB46" s="293"/>
      <c r="AC46" s="293"/>
      <c r="AD46" s="293"/>
      <c r="AE46" s="282"/>
      <c r="AF46" s="282"/>
      <c r="AG46" s="838"/>
    </row>
    <row r="47" spans="1:36" x14ac:dyDescent="0.25">
      <c r="A47" s="826" t="s">
        <v>544</v>
      </c>
      <c r="B47" s="827" t="s">
        <v>535</v>
      </c>
      <c r="C47" s="826"/>
      <c r="D47" s="826"/>
      <c r="E47" s="837"/>
      <c r="F47" s="294"/>
      <c r="G47" s="294"/>
      <c r="H47" s="294"/>
      <c r="I47" s="294"/>
      <c r="J47" s="294"/>
      <c r="K47" s="294"/>
      <c r="L47" s="294"/>
      <c r="M47" s="284"/>
      <c r="N47" s="293"/>
      <c r="O47" s="293"/>
      <c r="P47" s="293"/>
      <c r="Q47" s="293"/>
      <c r="R47" s="293"/>
      <c r="S47" s="293"/>
      <c r="T47" s="293"/>
      <c r="U47" s="293"/>
      <c r="V47" s="293"/>
      <c r="W47" s="293"/>
      <c r="X47" s="293"/>
      <c r="Y47" s="293"/>
      <c r="Z47" s="293"/>
      <c r="AA47" s="293"/>
      <c r="AB47" s="293"/>
      <c r="AC47" s="293"/>
      <c r="AD47" s="293"/>
      <c r="AE47" s="282"/>
      <c r="AF47" s="282"/>
      <c r="AG47" s="838"/>
    </row>
    <row r="48" spans="1:36" x14ac:dyDescent="0.25">
      <c r="A48" s="826" t="s">
        <v>544</v>
      </c>
      <c r="B48" s="827" t="s">
        <v>536</v>
      </c>
      <c r="C48" s="826"/>
      <c r="D48" s="826"/>
      <c r="E48" s="837"/>
      <c r="F48" s="294"/>
      <c r="G48" s="294"/>
      <c r="H48" s="294"/>
      <c r="I48" s="294"/>
      <c r="J48" s="294"/>
      <c r="K48" s="294"/>
      <c r="L48" s="294"/>
      <c r="M48" s="294"/>
      <c r="N48" s="284"/>
      <c r="O48" s="293"/>
      <c r="P48" s="293"/>
      <c r="Q48" s="293"/>
      <c r="R48" s="293"/>
      <c r="S48" s="293"/>
      <c r="T48" s="293"/>
      <c r="U48" s="293"/>
      <c r="V48" s="293"/>
      <c r="W48" s="293"/>
      <c r="X48" s="293"/>
      <c r="Y48" s="293"/>
      <c r="Z48" s="293"/>
      <c r="AA48" s="293"/>
      <c r="AB48" s="293"/>
      <c r="AC48" s="293"/>
      <c r="AD48" s="293"/>
      <c r="AE48" s="282"/>
      <c r="AF48" s="282"/>
      <c r="AG48" s="838"/>
    </row>
    <row r="49" spans="1:33" x14ac:dyDescent="0.25">
      <c r="A49" s="826" t="s">
        <v>544</v>
      </c>
      <c r="B49" s="827" t="s">
        <v>537</v>
      </c>
      <c r="C49" s="282"/>
      <c r="D49" s="826"/>
      <c r="E49" s="837"/>
      <c r="F49" s="294"/>
      <c r="G49" s="294"/>
      <c r="H49" s="294"/>
      <c r="I49" s="294"/>
      <c r="J49" s="294"/>
      <c r="K49" s="294"/>
      <c r="L49" s="294"/>
      <c r="M49" s="294"/>
      <c r="N49" s="294"/>
      <c r="O49" s="284"/>
      <c r="P49" s="293"/>
      <c r="Q49" s="293"/>
      <c r="R49" s="293"/>
      <c r="S49" s="293"/>
      <c r="T49" s="293"/>
      <c r="U49" s="293"/>
      <c r="V49" s="293"/>
      <c r="W49" s="293"/>
      <c r="X49" s="293"/>
      <c r="Y49" s="293"/>
      <c r="Z49" s="293"/>
      <c r="AA49" s="293"/>
      <c r="AB49" s="293"/>
      <c r="AC49" s="293"/>
      <c r="AD49" s="293"/>
      <c r="AE49" s="282"/>
      <c r="AF49" s="282"/>
      <c r="AG49" s="838"/>
    </row>
    <row r="50" spans="1:33" x14ac:dyDescent="0.25">
      <c r="A50" s="826" t="s">
        <v>544</v>
      </c>
      <c r="B50" s="827" t="s">
        <v>538</v>
      </c>
      <c r="C50" s="282"/>
      <c r="D50" s="826"/>
      <c r="E50" s="837"/>
      <c r="F50" s="294"/>
      <c r="G50" s="294"/>
      <c r="H50" s="294"/>
      <c r="I50" s="294"/>
      <c r="J50" s="294"/>
      <c r="K50" s="294"/>
      <c r="L50" s="294"/>
      <c r="M50" s="294"/>
      <c r="N50" s="294"/>
      <c r="O50" s="294"/>
      <c r="P50" s="284"/>
      <c r="Q50" s="293"/>
      <c r="R50" s="293"/>
      <c r="S50" s="293"/>
      <c r="T50" s="293"/>
      <c r="U50" s="293"/>
      <c r="V50" s="293"/>
      <c r="W50" s="293"/>
      <c r="X50" s="293"/>
      <c r="Y50" s="293"/>
      <c r="Z50" s="293"/>
      <c r="AA50" s="293"/>
      <c r="AB50" s="293"/>
      <c r="AC50" s="293"/>
      <c r="AD50" s="293"/>
      <c r="AE50" s="282"/>
      <c r="AF50" s="282"/>
      <c r="AG50" s="838"/>
    </row>
    <row r="51" spans="1:33" x14ac:dyDescent="0.25">
      <c r="A51" s="826" t="s">
        <v>544</v>
      </c>
      <c r="B51" s="827" t="s">
        <v>539</v>
      </c>
      <c r="C51" s="839"/>
      <c r="D51" s="282"/>
      <c r="E51" s="837"/>
      <c r="F51" s="294"/>
      <c r="G51" s="294"/>
      <c r="H51" s="294"/>
      <c r="I51" s="294"/>
      <c r="J51" s="294"/>
      <c r="K51" s="294"/>
      <c r="L51" s="294"/>
      <c r="M51" s="294"/>
      <c r="N51" s="294"/>
      <c r="O51" s="294"/>
      <c r="P51" s="294"/>
      <c r="Q51" s="284"/>
      <c r="R51" s="293"/>
      <c r="S51" s="293"/>
      <c r="T51" s="293"/>
      <c r="U51" s="293"/>
      <c r="V51" s="293"/>
      <c r="W51" s="293"/>
      <c r="X51" s="293"/>
      <c r="Y51" s="293"/>
      <c r="Z51" s="293"/>
      <c r="AA51" s="293"/>
      <c r="AB51" s="293"/>
      <c r="AC51" s="293"/>
      <c r="AD51" s="293"/>
      <c r="AE51" s="282"/>
      <c r="AF51" s="282"/>
      <c r="AG51" s="838"/>
    </row>
    <row r="52" spans="1:33" x14ac:dyDescent="0.25">
      <c r="A52" s="826" t="s">
        <v>544</v>
      </c>
      <c r="B52" s="827" t="s">
        <v>540</v>
      </c>
      <c r="C52" s="282"/>
      <c r="D52" s="282"/>
      <c r="E52" s="837"/>
      <c r="F52" s="294"/>
      <c r="G52" s="294"/>
      <c r="H52" s="294"/>
      <c r="I52" s="294"/>
      <c r="J52" s="294"/>
      <c r="K52" s="294"/>
      <c r="L52" s="294"/>
      <c r="M52" s="294"/>
      <c r="N52" s="294"/>
      <c r="O52" s="294"/>
      <c r="P52" s="294"/>
      <c r="Q52" s="294"/>
      <c r="R52" s="284"/>
      <c r="S52" s="293"/>
      <c r="T52" s="293"/>
      <c r="U52" s="293"/>
      <c r="V52" s="293"/>
      <c r="W52" s="293"/>
      <c r="X52" s="293"/>
      <c r="Y52" s="293"/>
      <c r="Z52" s="293"/>
      <c r="AA52" s="293"/>
      <c r="AB52" s="293"/>
      <c r="AC52" s="293"/>
      <c r="AD52" s="293"/>
      <c r="AE52" s="282"/>
      <c r="AF52" s="282"/>
      <c r="AG52" s="838"/>
    </row>
    <row r="53" spans="1:33" x14ac:dyDescent="0.25">
      <c r="A53" s="826" t="s">
        <v>544</v>
      </c>
      <c r="B53" s="827" t="s">
        <v>541</v>
      </c>
      <c r="C53" s="282"/>
      <c r="D53" s="282"/>
      <c r="E53" s="837"/>
      <c r="F53" s="294"/>
      <c r="G53" s="294"/>
      <c r="H53" s="294"/>
      <c r="I53" s="294"/>
      <c r="J53" s="294"/>
      <c r="K53" s="294"/>
      <c r="L53" s="294"/>
      <c r="M53" s="294"/>
      <c r="N53" s="294"/>
      <c r="O53" s="294"/>
      <c r="P53" s="294"/>
      <c r="Q53" s="294"/>
      <c r="R53" s="294"/>
      <c r="S53" s="284"/>
      <c r="T53" s="293"/>
      <c r="U53" s="293"/>
      <c r="V53" s="293"/>
      <c r="W53" s="293"/>
      <c r="X53" s="293"/>
      <c r="Y53" s="293"/>
      <c r="Z53" s="293"/>
      <c r="AA53" s="293"/>
      <c r="AB53" s="293"/>
      <c r="AC53" s="293"/>
      <c r="AD53" s="293"/>
      <c r="AE53" s="282"/>
      <c r="AF53" s="282"/>
      <c r="AG53" s="838"/>
    </row>
    <row r="54" spans="1:33" x14ac:dyDescent="0.25">
      <c r="A54" s="826" t="s">
        <v>544</v>
      </c>
      <c r="B54" s="827" t="s">
        <v>545</v>
      </c>
      <c r="C54" s="282"/>
      <c r="D54" s="282"/>
      <c r="E54" s="840"/>
      <c r="F54" s="294"/>
      <c r="G54" s="294"/>
      <c r="H54" s="294"/>
      <c r="I54" s="294"/>
      <c r="J54" s="294"/>
      <c r="K54" s="294"/>
      <c r="L54" s="294"/>
      <c r="M54" s="294"/>
      <c r="N54" s="294"/>
      <c r="O54" s="294"/>
      <c r="P54" s="294"/>
      <c r="Q54" s="294"/>
      <c r="R54" s="294"/>
      <c r="S54" s="294"/>
      <c r="T54" s="284"/>
      <c r="U54" s="293"/>
      <c r="V54" s="293"/>
      <c r="W54" s="293"/>
      <c r="X54" s="293"/>
      <c r="Y54" s="293"/>
      <c r="Z54" s="293"/>
      <c r="AA54" s="293"/>
      <c r="AB54" s="293"/>
      <c r="AC54" s="293"/>
      <c r="AD54" s="293"/>
      <c r="AE54" s="282"/>
      <c r="AF54" s="282"/>
      <c r="AG54" s="838"/>
    </row>
    <row r="55" spans="1:33" x14ac:dyDescent="0.25">
      <c r="A55" s="826" t="s">
        <v>544</v>
      </c>
      <c r="B55" s="827" t="s">
        <v>546</v>
      </c>
      <c r="C55" s="282"/>
      <c r="D55" s="282"/>
      <c r="E55" s="840"/>
      <c r="F55" s="294"/>
      <c r="G55" s="294"/>
      <c r="H55" s="294"/>
      <c r="I55" s="294"/>
      <c r="J55" s="294"/>
      <c r="K55" s="294"/>
      <c r="L55" s="294"/>
      <c r="M55" s="294"/>
      <c r="N55" s="294"/>
      <c r="O55" s="294"/>
      <c r="P55" s="294"/>
      <c r="Q55" s="294"/>
      <c r="R55" s="294"/>
      <c r="S55" s="294"/>
      <c r="T55" s="294"/>
      <c r="U55" s="284"/>
      <c r="V55" s="293"/>
      <c r="W55" s="293"/>
      <c r="X55" s="293"/>
      <c r="Y55" s="293"/>
      <c r="Z55" s="293"/>
      <c r="AA55" s="293"/>
      <c r="AB55" s="293"/>
      <c r="AC55" s="293"/>
      <c r="AD55" s="293"/>
      <c r="AE55" s="282"/>
      <c r="AF55" s="282"/>
      <c r="AG55" s="838"/>
    </row>
    <row r="56" spans="1:33" x14ac:dyDescent="0.25">
      <c r="A56" s="826" t="s">
        <v>544</v>
      </c>
      <c r="B56" s="827" t="s">
        <v>547</v>
      </c>
      <c r="C56" s="282"/>
      <c r="D56" s="282"/>
      <c r="E56" s="840"/>
      <c r="F56" s="294"/>
      <c r="G56" s="294"/>
      <c r="H56" s="294"/>
      <c r="I56" s="294"/>
      <c r="J56" s="294"/>
      <c r="K56" s="294"/>
      <c r="L56" s="294"/>
      <c r="M56" s="294"/>
      <c r="N56" s="294"/>
      <c r="O56" s="294"/>
      <c r="P56" s="294"/>
      <c r="Q56" s="294"/>
      <c r="R56" s="294"/>
      <c r="S56" s="294"/>
      <c r="T56" s="294"/>
      <c r="U56" s="294"/>
      <c r="V56" s="284"/>
      <c r="W56" s="293"/>
      <c r="X56" s="293"/>
      <c r="Y56" s="293"/>
      <c r="Z56" s="293"/>
      <c r="AA56" s="293"/>
      <c r="AB56" s="293"/>
      <c r="AC56" s="293"/>
      <c r="AD56" s="293"/>
      <c r="AE56" s="282"/>
      <c r="AF56" s="282"/>
      <c r="AG56" s="838"/>
    </row>
    <row r="57" spans="1:33" x14ac:dyDescent="0.25">
      <c r="A57" s="826" t="s">
        <v>544</v>
      </c>
      <c r="B57" s="827" t="s">
        <v>557</v>
      </c>
      <c r="C57" s="282"/>
      <c r="D57" s="282"/>
      <c r="E57" s="840"/>
      <c r="F57" s="294"/>
      <c r="G57" s="294"/>
      <c r="H57" s="294"/>
      <c r="I57" s="294"/>
      <c r="J57" s="294"/>
      <c r="K57" s="294"/>
      <c r="L57" s="294"/>
      <c r="M57" s="294"/>
      <c r="N57" s="294"/>
      <c r="O57" s="294"/>
      <c r="P57" s="294"/>
      <c r="Q57" s="294"/>
      <c r="R57" s="294"/>
      <c r="S57" s="294"/>
      <c r="T57" s="294"/>
      <c r="U57" s="294"/>
      <c r="V57" s="294"/>
      <c r="W57" s="284"/>
      <c r="X57" s="293"/>
      <c r="Y57" s="293"/>
      <c r="Z57" s="293"/>
      <c r="AA57" s="293"/>
      <c r="AB57" s="293"/>
      <c r="AC57" s="293"/>
      <c r="AD57" s="293"/>
      <c r="AE57" s="282"/>
      <c r="AF57" s="282"/>
      <c r="AG57" s="838"/>
    </row>
    <row r="58" spans="1:33" x14ac:dyDescent="0.25">
      <c r="A58" s="826" t="s">
        <v>544</v>
      </c>
      <c r="B58" s="827" t="s">
        <v>558</v>
      </c>
      <c r="C58" s="282"/>
      <c r="D58" s="282"/>
      <c r="E58" s="840"/>
      <c r="F58" s="294"/>
      <c r="G58" s="294"/>
      <c r="H58" s="294"/>
      <c r="I58" s="294"/>
      <c r="J58" s="294"/>
      <c r="K58" s="294"/>
      <c r="L58" s="294"/>
      <c r="M58" s="294"/>
      <c r="N58" s="294"/>
      <c r="O58" s="294"/>
      <c r="P58" s="294"/>
      <c r="Q58" s="294"/>
      <c r="R58" s="294"/>
      <c r="S58" s="294"/>
      <c r="T58" s="294"/>
      <c r="U58" s="294"/>
      <c r="V58" s="294"/>
      <c r="W58" s="294"/>
      <c r="X58" s="284"/>
      <c r="Y58" s="293"/>
      <c r="Z58" s="293"/>
      <c r="AA58" s="293"/>
      <c r="AB58" s="293"/>
      <c r="AC58" s="293"/>
      <c r="AD58" s="293"/>
      <c r="AE58" s="282"/>
      <c r="AF58" s="282"/>
      <c r="AG58" s="838"/>
    </row>
    <row r="59" spans="1:33" x14ac:dyDescent="0.25">
      <c r="A59" s="826" t="s">
        <v>544</v>
      </c>
      <c r="B59" s="827" t="s">
        <v>559</v>
      </c>
      <c r="C59" s="282"/>
      <c r="D59" s="282"/>
      <c r="E59" s="840"/>
      <c r="F59" s="294"/>
      <c r="G59" s="294"/>
      <c r="H59" s="294"/>
      <c r="I59" s="294"/>
      <c r="J59" s="294"/>
      <c r="K59" s="294"/>
      <c r="L59" s="294"/>
      <c r="M59" s="294"/>
      <c r="N59" s="294"/>
      <c r="O59" s="294"/>
      <c r="P59" s="294"/>
      <c r="Q59" s="294"/>
      <c r="R59" s="294"/>
      <c r="S59" s="294"/>
      <c r="T59" s="294"/>
      <c r="U59" s="294"/>
      <c r="V59" s="294"/>
      <c r="W59" s="294"/>
      <c r="X59" s="294"/>
      <c r="Y59" s="284"/>
      <c r="Z59" s="293"/>
      <c r="AA59" s="293"/>
      <c r="AB59" s="293"/>
      <c r="AC59" s="293"/>
      <c r="AD59" s="293"/>
      <c r="AE59" s="282"/>
      <c r="AF59" s="282"/>
      <c r="AG59" s="838"/>
    </row>
    <row r="60" spans="1:33" x14ac:dyDescent="0.25">
      <c r="A60" s="826" t="s">
        <v>544</v>
      </c>
      <c r="B60" s="827" t="s">
        <v>1310</v>
      </c>
      <c r="C60" s="282"/>
      <c r="D60" s="282"/>
      <c r="E60" s="840"/>
      <c r="F60" s="294"/>
      <c r="G60" s="294"/>
      <c r="H60" s="294"/>
      <c r="I60" s="294"/>
      <c r="J60" s="294"/>
      <c r="K60" s="294"/>
      <c r="L60" s="294"/>
      <c r="M60" s="294"/>
      <c r="N60" s="294"/>
      <c r="O60" s="294"/>
      <c r="P60" s="294"/>
      <c r="Q60" s="294"/>
      <c r="R60" s="294"/>
      <c r="S60" s="294"/>
      <c r="T60" s="294"/>
      <c r="U60" s="294"/>
      <c r="V60" s="294"/>
      <c r="W60" s="294"/>
      <c r="X60" s="294"/>
      <c r="Y60" s="294"/>
      <c r="Z60" s="284"/>
      <c r="AA60" s="293"/>
      <c r="AB60" s="293"/>
      <c r="AC60" s="293"/>
      <c r="AD60" s="293"/>
      <c r="AE60" s="282"/>
      <c r="AF60" s="282"/>
      <c r="AG60" s="838"/>
    </row>
    <row r="61" spans="1:33" x14ac:dyDescent="0.25">
      <c r="A61" s="826" t="s">
        <v>544</v>
      </c>
      <c r="B61" s="827" t="s">
        <v>1311</v>
      </c>
      <c r="C61" s="282"/>
      <c r="D61" s="282"/>
      <c r="E61" s="840"/>
      <c r="F61" s="294"/>
      <c r="G61" s="294"/>
      <c r="H61" s="294"/>
      <c r="I61" s="294"/>
      <c r="J61" s="294"/>
      <c r="K61" s="294"/>
      <c r="L61" s="294"/>
      <c r="M61" s="294"/>
      <c r="N61" s="294"/>
      <c r="O61" s="294"/>
      <c r="P61" s="294"/>
      <c r="Q61" s="294"/>
      <c r="R61" s="294"/>
      <c r="S61" s="294"/>
      <c r="T61" s="294"/>
      <c r="U61" s="294"/>
      <c r="V61" s="294"/>
      <c r="W61" s="294"/>
      <c r="X61" s="294"/>
      <c r="Y61" s="294"/>
      <c r="Z61" s="294"/>
      <c r="AA61" s="284"/>
      <c r="AB61" s="293"/>
      <c r="AC61" s="293"/>
      <c r="AD61" s="293"/>
      <c r="AE61" s="282"/>
      <c r="AF61" s="282"/>
      <c r="AG61" s="838"/>
    </row>
    <row r="62" spans="1:33" x14ac:dyDescent="0.25">
      <c r="A62" s="826" t="s">
        <v>544</v>
      </c>
      <c r="B62" s="827" t="s">
        <v>1312</v>
      </c>
      <c r="C62" s="282"/>
      <c r="D62" s="282"/>
      <c r="E62" s="840"/>
      <c r="F62" s="294"/>
      <c r="G62" s="294"/>
      <c r="H62" s="294"/>
      <c r="I62" s="294"/>
      <c r="J62" s="294"/>
      <c r="K62" s="294"/>
      <c r="L62" s="294"/>
      <c r="M62" s="294"/>
      <c r="N62" s="294"/>
      <c r="O62" s="294"/>
      <c r="P62" s="294"/>
      <c r="Q62" s="294"/>
      <c r="R62" s="294"/>
      <c r="S62" s="294"/>
      <c r="T62" s="294"/>
      <c r="U62" s="294"/>
      <c r="V62" s="294"/>
      <c r="W62" s="294"/>
      <c r="X62" s="294"/>
      <c r="Y62" s="294"/>
      <c r="Z62" s="294"/>
      <c r="AA62" s="294"/>
      <c r="AB62" s="284"/>
      <c r="AC62" s="293"/>
      <c r="AD62" s="293"/>
      <c r="AE62" s="282"/>
      <c r="AF62" s="282"/>
      <c r="AG62" s="838"/>
    </row>
    <row r="63" spans="1:33" x14ac:dyDescent="0.25">
      <c r="A63" s="826" t="s">
        <v>544</v>
      </c>
      <c r="B63" s="827" t="s">
        <v>1313</v>
      </c>
      <c r="C63" s="282"/>
      <c r="D63" s="282"/>
      <c r="E63" s="840"/>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84"/>
      <c r="AD63" s="293"/>
      <c r="AE63" s="282"/>
      <c r="AF63" s="282"/>
      <c r="AG63" s="838"/>
    </row>
    <row r="64" spans="1:33" x14ac:dyDescent="0.25">
      <c r="A64" s="826" t="s">
        <v>544</v>
      </c>
      <c r="B64" s="827" t="s">
        <v>1314</v>
      </c>
      <c r="C64" s="282"/>
      <c r="D64" s="282"/>
      <c r="E64" s="840"/>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84"/>
      <c r="AE64" s="282"/>
      <c r="AF64" s="282"/>
      <c r="AG64" s="838"/>
    </row>
    <row r="65" spans="1:33" ht="13" x14ac:dyDescent="0.3">
      <c r="A65" s="830"/>
      <c r="B65" s="831" t="s">
        <v>271</v>
      </c>
      <c r="C65" s="285"/>
      <c r="D65" s="285"/>
      <c r="E65" s="285"/>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5"/>
      <c r="AF65" s="285"/>
      <c r="AG65" s="285"/>
    </row>
    <row r="66" spans="1:33" x14ac:dyDescent="0.25">
      <c r="C66" s="842"/>
    </row>
    <row r="68" spans="1:33" s="843" customFormat="1" x14ac:dyDescent="0.25">
      <c r="A68" s="820"/>
      <c r="B68" s="841"/>
      <c r="C68" s="820"/>
      <c r="D68" s="820"/>
      <c r="E68" s="820"/>
      <c r="F68" s="820"/>
      <c r="G68" s="820"/>
      <c r="H68" s="820"/>
      <c r="I68" s="820"/>
      <c r="J68" s="820"/>
      <c r="K68" s="820"/>
      <c r="L68" s="820"/>
      <c r="M68" s="820"/>
      <c r="N68" s="820"/>
      <c r="O68" s="820"/>
      <c r="P68" s="820"/>
      <c r="Q68" s="820"/>
      <c r="R68" s="820"/>
      <c r="S68" s="820"/>
      <c r="T68" s="820"/>
      <c r="U68" s="820"/>
      <c r="V68" s="820"/>
      <c r="W68" s="820"/>
      <c r="X68" s="820"/>
      <c r="Y68" s="820"/>
      <c r="Z68" s="820"/>
      <c r="AA68" s="820"/>
      <c r="AB68" s="820"/>
      <c r="AC68" s="820"/>
      <c r="AD68" s="820"/>
      <c r="AE68" s="820"/>
      <c r="AF68" s="820"/>
      <c r="AG68" s="820"/>
    </row>
    <row r="69" spans="1:33" ht="13" x14ac:dyDescent="0.3">
      <c r="B69" s="821" t="s">
        <v>551</v>
      </c>
      <c r="F69" s="822" t="s">
        <v>10</v>
      </c>
    </row>
    <row r="70" spans="1:33" ht="26.15" customHeight="1" x14ac:dyDescent="0.35">
      <c r="A70" s="823"/>
      <c r="B70" s="836" t="s">
        <v>418</v>
      </c>
      <c r="C70" s="1643" t="s">
        <v>526</v>
      </c>
      <c r="D70" s="1643" t="s">
        <v>527</v>
      </c>
      <c r="E70" s="1643" t="s">
        <v>598</v>
      </c>
      <c r="F70" s="1645" t="s">
        <v>599</v>
      </c>
      <c r="G70" s="1646"/>
      <c r="H70" s="1646"/>
      <c r="I70" s="1646"/>
      <c r="J70" s="1646"/>
      <c r="K70" s="1646"/>
      <c r="L70" s="1646"/>
      <c r="M70" s="1646"/>
      <c r="N70" s="1646"/>
      <c r="O70" s="1646"/>
      <c r="P70" s="1646"/>
      <c r="Q70" s="1646"/>
      <c r="R70" s="1646"/>
      <c r="S70" s="1646"/>
      <c r="T70" s="1646"/>
      <c r="U70" s="1646"/>
      <c r="V70" s="1646"/>
      <c r="W70" s="1646"/>
      <c r="X70" s="1646"/>
      <c r="Y70" s="1646"/>
      <c r="Z70" s="1646"/>
      <c r="AA70" s="1646"/>
      <c r="AB70" s="1646"/>
      <c r="AC70" s="1646"/>
      <c r="AD70" s="1647"/>
      <c r="AE70" s="824" t="s">
        <v>549</v>
      </c>
      <c r="AF70" s="824" t="s">
        <v>542</v>
      </c>
      <c r="AG70" s="824" t="s">
        <v>550</v>
      </c>
    </row>
    <row r="71" spans="1:33" ht="12.9" customHeight="1" x14ac:dyDescent="0.25">
      <c r="A71" s="823"/>
      <c r="B71" s="836"/>
      <c r="C71" s="1644"/>
      <c r="D71" s="1644"/>
      <c r="E71" s="1644"/>
      <c r="F71" s="825" t="s">
        <v>528</v>
      </c>
      <c r="G71" s="825" t="s">
        <v>529</v>
      </c>
      <c r="H71" s="825" t="s">
        <v>530</v>
      </c>
      <c r="I71" s="825" t="s">
        <v>531</v>
      </c>
      <c r="J71" s="825" t="s">
        <v>532</v>
      </c>
      <c r="K71" s="825" t="s">
        <v>533</v>
      </c>
      <c r="L71" s="825" t="s">
        <v>534</v>
      </c>
      <c r="M71" s="825" t="s">
        <v>535</v>
      </c>
      <c r="N71" s="825" t="s">
        <v>536</v>
      </c>
      <c r="O71" s="825" t="s">
        <v>537</v>
      </c>
      <c r="P71" s="825" t="s">
        <v>538</v>
      </c>
      <c r="Q71" s="825" t="s">
        <v>539</v>
      </c>
      <c r="R71" s="825" t="s">
        <v>540</v>
      </c>
      <c r="S71" s="825" t="s">
        <v>541</v>
      </c>
      <c r="T71" s="825" t="s">
        <v>326</v>
      </c>
      <c r="U71" s="825" t="s">
        <v>517</v>
      </c>
      <c r="V71" s="825" t="s">
        <v>518</v>
      </c>
      <c r="W71" s="825" t="s">
        <v>519</v>
      </c>
      <c r="X71" s="825" t="s">
        <v>520</v>
      </c>
      <c r="Y71" s="825" t="s">
        <v>521</v>
      </c>
      <c r="Z71" s="825" t="s">
        <v>913</v>
      </c>
      <c r="AA71" s="825" t="s">
        <v>914</v>
      </c>
      <c r="AB71" s="825" t="s">
        <v>918</v>
      </c>
      <c r="AC71" s="825" t="s">
        <v>915</v>
      </c>
      <c r="AD71" s="825" t="s">
        <v>917</v>
      </c>
      <c r="AE71" s="824"/>
      <c r="AF71" s="824"/>
      <c r="AG71" s="824"/>
    </row>
    <row r="72" spans="1:33" x14ac:dyDescent="0.25">
      <c r="A72" s="826" t="s">
        <v>543</v>
      </c>
      <c r="B72" s="827">
        <v>2005</v>
      </c>
      <c r="C72" s="844"/>
      <c r="D72" s="844"/>
      <c r="E72" s="837"/>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c r="AE72" s="838"/>
      <c r="AF72" s="838"/>
      <c r="AG72" s="838"/>
    </row>
    <row r="73" spans="1:33" x14ac:dyDescent="0.25">
      <c r="A73" s="826" t="s">
        <v>544</v>
      </c>
      <c r="B73" s="827" t="s">
        <v>528</v>
      </c>
      <c r="C73" s="844"/>
      <c r="D73" s="844"/>
      <c r="E73" s="837"/>
      <c r="F73" s="284"/>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838"/>
      <c r="AF73" s="838"/>
      <c r="AG73" s="838"/>
    </row>
    <row r="74" spans="1:33" x14ac:dyDescent="0.25">
      <c r="A74" s="826" t="s">
        <v>544</v>
      </c>
      <c r="B74" s="827" t="s">
        <v>529</v>
      </c>
      <c r="C74" s="844"/>
      <c r="D74" s="844"/>
      <c r="E74" s="837"/>
      <c r="F74" s="294"/>
      <c r="G74" s="284"/>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838"/>
      <c r="AF74" s="838"/>
      <c r="AG74" s="838"/>
    </row>
    <row r="75" spans="1:33" x14ac:dyDescent="0.25">
      <c r="A75" s="826" t="s">
        <v>544</v>
      </c>
      <c r="B75" s="827" t="s">
        <v>530</v>
      </c>
      <c r="C75" s="844"/>
      <c r="D75" s="844"/>
      <c r="E75" s="837"/>
      <c r="F75" s="294"/>
      <c r="G75" s="294"/>
      <c r="H75" s="284"/>
      <c r="I75" s="293"/>
      <c r="J75" s="293"/>
      <c r="K75" s="293"/>
      <c r="L75" s="293"/>
      <c r="M75" s="293"/>
      <c r="N75" s="293"/>
      <c r="O75" s="293"/>
      <c r="P75" s="293"/>
      <c r="Q75" s="293"/>
      <c r="R75" s="293"/>
      <c r="S75" s="293"/>
      <c r="T75" s="293"/>
      <c r="U75" s="293"/>
      <c r="V75" s="293"/>
      <c r="W75" s="293"/>
      <c r="X75" s="293"/>
      <c r="Y75" s="293"/>
      <c r="Z75" s="293"/>
      <c r="AA75" s="293"/>
      <c r="AB75" s="293"/>
      <c r="AC75" s="293"/>
      <c r="AD75" s="293"/>
      <c r="AE75" s="838"/>
      <c r="AF75" s="838"/>
      <c r="AG75" s="838"/>
    </row>
    <row r="76" spans="1:33" x14ac:dyDescent="0.25">
      <c r="A76" s="826" t="s">
        <v>544</v>
      </c>
      <c r="B76" s="827" t="s">
        <v>531</v>
      </c>
      <c r="C76" s="844"/>
      <c r="D76" s="844"/>
      <c r="E76" s="837"/>
      <c r="F76" s="294"/>
      <c r="G76" s="294"/>
      <c r="H76" s="294"/>
      <c r="I76" s="284"/>
      <c r="J76" s="293"/>
      <c r="K76" s="293"/>
      <c r="L76" s="293"/>
      <c r="M76" s="293"/>
      <c r="N76" s="293"/>
      <c r="O76" s="293"/>
      <c r="P76" s="293"/>
      <c r="Q76" s="293"/>
      <c r="R76" s="293"/>
      <c r="S76" s="293"/>
      <c r="T76" s="293"/>
      <c r="U76" s="293"/>
      <c r="V76" s="293"/>
      <c r="W76" s="293"/>
      <c r="X76" s="293"/>
      <c r="Y76" s="293"/>
      <c r="Z76" s="293"/>
      <c r="AA76" s="293"/>
      <c r="AB76" s="293"/>
      <c r="AC76" s="293"/>
      <c r="AD76" s="293"/>
      <c r="AE76" s="838"/>
      <c r="AF76" s="838"/>
      <c r="AG76" s="838"/>
    </row>
    <row r="77" spans="1:33" x14ac:dyDescent="0.25">
      <c r="A77" s="826" t="s">
        <v>544</v>
      </c>
      <c r="B77" s="827" t="s">
        <v>532</v>
      </c>
      <c r="C77" s="844"/>
      <c r="D77" s="844"/>
      <c r="E77" s="837"/>
      <c r="F77" s="294"/>
      <c r="G77" s="294"/>
      <c r="H77" s="294"/>
      <c r="I77" s="294"/>
      <c r="J77" s="284"/>
      <c r="K77" s="293"/>
      <c r="L77" s="293"/>
      <c r="M77" s="293"/>
      <c r="N77" s="293"/>
      <c r="O77" s="293"/>
      <c r="P77" s="293"/>
      <c r="Q77" s="293"/>
      <c r="R77" s="293"/>
      <c r="S77" s="293"/>
      <c r="T77" s="293"/>
      <c r="U77" s="293"/>
      <c r="V77" s="293"/>
      <c r="W77" s="293"/>
      <c r="X77" s="293"/>
      <c r="Y77" s="293"/>
      <c r="Z77" s="293"/>
      <c r="AA77" s="293"/>
      <c r="AB77" s="293"/>
      <c r="AC77" s="293"/>
      <c r="AD77" s="293"/>
      <c r="AE77" s="838"/>
      <c r="AF77" s="838"/>
      <c r="AG77" s="838"/>
    </row>
    <row r="78" spans="1:33" x14ac:dyDescent="0.25">
      <c r="A78" s="826" t="s">
        <v>544</v>
      </c>
      <c r="B78" s="827" t="s">
        <v>533</v>
      </c>
      <c r="C78" s="844"/>
      <c r="D78" s="844"/>
      <c r="E78" s="837"/>
      <c r="F78" s="294"/>
      <c r="G78" s="294"/>
      <c r="H78" s="294"/>
      <c r="I78" s="294"/>
      <c r="J78" s="294"/>
      <c r="K78" s="284"/>
      <c r="L78" s="293"/>
      <c r="M78" s="293"/>
      <c r="N78" s="293"/>
      <c r="O78" s="293"/>
      <c r="P78" s="293"/>
      <c r="Q78" s="293"/>
      <c r="R78" s="293"/>
      <c r="S78" s="293"/>
      <c r="T78" s="293"/>
      <c r="U78" s="293"/>
      <c r="V78" s="293"/>
      <c r="W78" s="293"/>
      <c r="X78" s="293"/>
      <c r="Y78" s="293"/>
      <c r="Z78" s="293"/>
      <c r="AA78" s="293"/>
      <c r="AB78" s="293"/>
      <c r="AC78" s="293"/>
      <c r="AD78" s="293"/>
      <c r="AE78" s="838"/>
      <c r="AF78" s="838"/>
      <c r="AG78" s="838"/>
    </row>
    <row r="79" spans="1:33" x14ac:dyDescent="0.25">
      <c r="A79" s="826" t="s">
        <v>544</v>
      </c>
      <c r="B79" s="827" t="s">
        <v>534</v>
      </c>
      <c r="C79" s="844"/>
      <c r="D79" s="844"/>
      <c r="E79" s="837"/>
      <c r="F79" s="294"/>
      <c r="G79" s="294"/>
      <c r="H79" s="294"/>
      <c r="I79" s="294"/>
      <c r="J79" s="294"/>
      <c r="K79" s="294"/>
      <c r="L79" s="284"/>
      <c r="M79" s="293"/>
      <c r="N79" s="293"/>
      <c r="O79" s="293"/>
      <c r="P79" s="293"/>
      <c r="Q79" s="293"/>
      <c r="R79" s="293"/>
      <c r="S79" s="293"/>
      <c r="T79" s="293"/>
      <c r="U79" s="293"/>
      <c r="V79" s="293"/>
      <c r="W79" s="293"/>
      <c r="X79" s="293"/>
      <c r="Y79" s="293"/>
      <c r="Z79" s="293"/>
      <c r="AA79" s="293"/>
      <c r="AB79" s="293"/>
      <c r="AC79" s="293"/>
      <c r="AD79" s="293"/>
      <c r="AE79" s="838"/>
      <c r="AF79" s="838"/>
      <c r="AG79" s="838"/>
    </row>
    <row r="80" spans="1:33" x14ac:dyDescent="0.25">
      <c r="A80" s="826" t="s">
        <v>544</v>
      </c>
      <c r="B80" s="827" t="s">
        <v>535</v>
      </c>
      <c r="C80" s="844"/>
      <c r="D80" s="844"/>
      <c r="E80" s="837"/>
      <c r="F80" s="294"/>
      <c r="G80" s="294"/>
      <c r="H80" s="294"/>
      <c r="I80" s="294"/>
      <c r="J80" s="294"/>
      <c r="K80" s="294"/>
      <c r="L80" s="294"/>
      <c r="M80" s="284"/>
      <c r="N80" s="293"/>
      <c r="O80" s="293"/>
      <c r="P80" s="293"/>
      <c r="Q80" s="293"/>
      <c r="R80" s="293"/>
      <c r="S80" s="293"/>
      <c r="T80" s="293"/>
      <c r="U80" s="293"/>
      <c r="V80" s="293"/>
      <c r="W80" s="293"/>
      <c r="X80" s="293"/>
      <c r="Y80" s="293"/>
      <c r="Z80" s="293"/>
      <c r="AA80" s="293"/>
      <c r="AB80" s="293"/>
      <c r="AC80" s="293"/>
      <c r="AD80" s="293"/>
      <c r="AE80" s="838"/>
      <c r="AF80" s="838"/>
      <c r="AG80" s="838"/>
    </row>
    <row r="81" spans="1:33" x14ac:dyDescent="0.25">
      <c r="A81" s="826" t="s">
        <v>544</v>
      </c>
      <c r="B81" s="827" t="s">
        <v>536</v>
      </c>
      <c r="C81" s="844"/>
      <c r="D81" s="844"/>
      <c r="E81" s="837"/>
      <c r="F81" s="294"/>
      <c r="G81" s="294"/>
      <c r="H81" s="294"/>
      <c r="I81" s="294"/>
      <c r="J81" s="294"/>
      <c r="K81" s="294"/>
      <c r="L81" s="294"/>
      <c r="M81" s="294"/>
      <c r="N81" s="284"/>
      <c r="O81" s="293"/>
      <c r="P81" s="293"/>
      <c r="Q81" s="293"/>
      <c r="R81" s="293"/>
      <c r="S81" s="293"/>
      <c r="T81" s="293"/>
      <c r="U81" s="293"/>
      <c r="V81" s="293"/>
      <c r="W81" s="293"/>
      <c r="X81" s="293"/>
      <c r="Y81" s="293"/>
      <c r="Z81" s="293"/>
      <c r="AA81" s="293"/>
      <c r="AB81" s="293"/>
      <c r="AC81" s="293"/>
      <c r="AD81" s="293"/>
      <c r="AE81" s="838"/>
      <c r="AF81" s="838"/>
      <c r="AG81" s="838"/>
    </row>
    <row r="82" spans="1:33" x14ac:dyDescent="0.25">
      <c r="A82" s="826" t="s">
        <v>544</v>
      </c>
      <c r="B82" s="827" t="s">
        <v>537</v>
      </c>
      <c r="C82" s="282"/>
      <c r="D82" s="826"/>
      <c r="E82" s="837"/>
      <c r="F82" s="294"/>
      <c r="G82" s="294"/>
      <c r="H82" s="294"/>
      <c r="I82" s="294"/>
      <c r="J82" s="294"/>
      <c r="K82" s="294"/>
      <c r="L82" s="294"/>
      <c r="M82" s="294"/>
      <c r="N82" s="294"/>
      <c r="O82" s="284"/>
      <c r="P82" s="293"/>
      <c r="Q82" s="293"/>
      <c r="R82" s="293"/>
      <c r="S82" s="293"/>
      <c r="T82" s="293"/>
      <c r="U82" s="293"/>
      <c r="V82" s="293"/>
      <c r="W82" s="293"/>
      <c r="X82" s="293"/>
      <c r="Y82" s="293"/>
      <c r="Z82" s="293"/>
      <c r="AA82" s="293"/>
      <c r="AB82" s="293"/>
      <c r="AC82" s="293"/>
      <c r="AD82" s="293"/>
      <c r="AE82" s="838"/>
      <c r="AF82" s="838"/>
      <c r="AG82" s="838"/>
    </row>
    <row r="83" spans="1:33" x14ac:dyDescent="0.25">
      <c r="A83" s="826" t="s">
        <v>544</v>
      </c>
      <c r="B83" s="827" t="s">
        <v>538</v>
      </c>
      <c r="C83" s="282"/>
      <c r="D83" s="826"/>
      <c r="E83" s="837"/>
      <c r="F83" s="294"/>
      <c r="G83" s="294"/>
      <c r="H83" s="294"/>
      <c r="I83" s="294"/>
      <c r="J83" s="294"/>
      <c r="K83" s="294"/>
      <c r="L83" s="294"/>
      <c r="M83" s="294"/>
      <c r="N83" s="294"/>
      <c r="O83" s="294"/>
      <c r="P83" s="284"/>
      <c r="Q83" s="293"/>
      <c r="R83" s="293"/>
      <c r="S83" s="293"/>
      <c r="T83" s="293"/>
      <c r="U83" s="293"/>
      <c r="V83" s="293"/>
      <c r="W83" s="293"/>
      <c r="X83" s="293"/>
      <c r="Y83" s="293"/>
      <c r="Z83" s="293"/>
      <c r="AA83" s="293"/>
      <c r="AB83" s="293"/>
      <c r="AC83" s="293"/>
      <c r="AD83" s="293"/>
      <c r="AE83" s="838"/>
      <c r="AF83" s="838"/>
      <c r="AG83" s="838"/>
    </row>
    <row r="84" spans="1:33" x14ac:dyDescent="0.25">
      <c r="A84" s="826" t="s">
        <v>544</v>
      </c>
      <c r="B84" s="827" t="s">
        <v>539</v>
      </c>
      <c r="C84" s="282"/>
      <c r="D84" s="282"/>
      <c r="E84" s="837"/>
      <c r="F84" s="294"/>
      <c r="G84" s="294"/>
      <c r="H84" s="294"/>
      <c r="I84" s="294"/>
      <c r="J84" s="294"/>
      <c r="K84" s="294"/>
      <c r="L84" s="294"/>
      <c r="M84" s="294"/>
      <c r="N84" s="294"/>
      <c r="O84" s="294"/>
      <c r="P84" s="294"/>
      <c r="Q84" s="284"/>
      <c r="R84" s="293"/>
      <c r="S84" s="293"/>
      <c r="T84" s="293"/>
      <c r="U84" s="293"/>
      <c r="V84" s="293"/>
      <c r="W84" s="293"/>
      <c r="X84" s="293"/>
      <c r="Y84" s="293"/>
      <c r="Z84" s="293"/>
      <c r="AA84" s="293"/>
      <c r="AB84" s="293"/>
      <c r="AC84" s="293"/>
      <c r="AD84" s="293"/>
      <c r="AE84" s="838"/>
      <c r="AF84" s="838"/>
      <c r="AG84" s="838"/>
    </row>
    <row r="85" spans="1:33" x14ac:dyDescent="0.25">
      <c r="A85" s="826" t="s">
        <v>544</v>
      </c>
      <c r="B85" s="827" t="s">
        <v>540</v>
      </c>
      <c r="C85" s="282"/>
      <c r="D85" s="282"/>
      <c r="E85" s="837"/>
      <c r="F85" s="294"/>
      <c r="G85" s="294"/>
      <c r="H85" s="294"/>
      <c r="I85" s="294"/>
      <c r="J85" s="294"/>
      <c r="K85" s="294"/>
      <c r="L85" s="294"/>
      <c r="M85" s="294"/>
      <c r="N85" s="294"/>
      <c r="O85" s="294"/>
      <c r="P85" s="294"/>
      <c r="Q85" s="294"/>
      <c r="R85" s="284"/>
      <c r="S85" s="293"/>
      <c r="T85" s="293"/>
      <c r="U85" s="293"/>
      <c r="V85" s="293"/>
      <c r="W85" s="293"/>
      <c r="X85" s="293"/>
      <c r="Y85" s="293"/>
      <c r="Z85" s="293"/>
      <c r="AA85" s="293"/>
      <c r="AB85" s="293"/>
      <c r="AC85" s="293"/>
      <c r="AD85" s="293"/>
      <c r="AE85" s="838"/>
      <c r="AF85" s="838"/>
      <c r="AG85" s="838"/>
    </row>
    <row r="86" spans="1:33" x14ac:dyDescent="0.25">
      <c r="A86" s="826" t="s">
        <v>544</v>
      </c>
      <c r="B86" s="827" t="s">
        <v>541</v>
      </c>
      <c r="C86" s="282"/>
      <c r="D86" s="282"/>
      <c r="E86" s="837"/>
      <c r="F86" s="294"/>
      <c r="G86" s="294"/>
      <c r="H86" s="294"/>
      <c r="I86" s="294"/>
      <c r="J86" s="294"/>
      <c r="K86" s="294"/>
      <c r="L86" s="294"/>
      <c r="M86" s="294"/>
      <c r="N86" s="294"/>
      <c r="O86" s="294"/>
      <c r="P86" s="294"/>
      <c r="Q86" s="294"/>
      <c r="R86" s="294"/>
      <c r="S86" s="284"/>
      <c r="T86" s="293"/>
      <c r="U86" s="293"/>
      <c r="V86" s="293"/>
      <c r="W86" s="293"/>
      <c r="X86" s="293"/>
      <c r="Y86" s="293"/>
      <c r="Z86" s="293"/>
      <c r="AA86" s="293"/>
      <c r="AB86" s="293"/>
      <c r="AC86" s="293"/>
      <c r="AD86" s="293"/>
      <c r="AE86" s="838"/>
      <c r="AF86" s="838"/>
      <c r="AG86" s="838"/>
    </row>
    <row r="87" spans="1:33" x14ac:dyDescent="0.25">
      <c r="A87" s="826" t="s">
        <v>544</v>
      </c>
      <c r="B87" s="827" t="s">
        <v>545</v>
      </c>
      <c r="C87" s="282"/>
      <c r="D87" s="282"/>
      <c r="E87" s="840"/>
      <c r="F87" s="294"/>
      <c r="G87" s="294"/>
      <c r="H87" s="294"/>
      <c r="I87" s="294"/>
      <c r="J87" s="294"/>
      <c r="K87" s="294"/>
      <c r="L87" s="294"/>
      <c r="M87" s="294"/>
      <c r="N87" s="294"/>
      <c r="O87" s="294"/>
      <c r="P87" s="294"/>
      <c r="Q87" s="294"/>
      <c r="R87" s="294"/>
      <c r="S87" s="294"/>
      <c r="T87" s="284"/>
      <c r="U87" s="293"/>
      <c r="V87" s="293"/>
      <c r="W87" s="293"/>
      <c r="X87" s="293"/>
      <c r="Y87" s="293"/>
      <c r="Z87" s="293"/>
      <c r="AA87" s="293"/>
      <c r="AB87" s="293"/>
      <c r="AC87" s="293"/>
      <c r="AD87" s="293"/>
      <c r="AE87" s="838"/>
      <c r="AF87" s="838"/>
      <c r="AG87" s="838"/>
    </row>
    <row r="88" spans="1:33" x14ac:dyDescent="0.25">
      <c r="A88" s="826" t="s">
        <v>544</v>
      </c>
      <c r="B88" s="827" t="s">
        <v>546</v>
      </c>
      <c r="C88" s="282"/>
      <c r="D88" s="282"/>
      <c r="E88" s="840"/>
      <c r="F88" s="294"/>
      <c r="G88" s="294"/>
      <c r="H88" s="294"/>
      <c r="I88" s="294"/>
      <c r="J88" s="294"/>
      <c r="K88" s="294"/>
      <c r="L88" s="294"/>
      <c r="M88" s="294"/>
      <c r="N88" s="294"/>
      <c r="O88" s="294"/>
      <c r="P88" s="294"/>
      <c r="Q88" s="294"/>
      <c r="R88" s="294"/>
      <c r="S88" s="294"/>
      <c r="T88" s="294"/>
      <c r="U88" s="284"/>
      <c r="V88" s="293"/>
      <c r="W88" s="293"/>
      <c r="X88" s="293"/>
      <c r="Y88" s="293"/>
      <c r="Z88" s="293"/>
      <c r="AA88" s="293"/>
      <c r="AB88" s="293"/>
      <c r="AC88" s="293"/>
      <c r="AD88" s="293"/>
      <c r="AE88" s="838"/>
      <c r="AF88" s="838"/>
      <c r="AG88" s="838"/>
    </row>
    <row r="89" spans="1:33" x14ac:dyDescent="0.25">
      <c r="A89" s="826" t="s">
        <v>544</v>
      </c>
      <c r="B89" s="827" t="s">
        <v>547</v>
      </c>
      <c r="C89" s="282"/>
      <c r="D89" s="282"/>
      <c r="E89" s="840"/>
      <c r="F89" s="294"/>
      <c r="G89" s="294"/>
      <c r="H89" s="294"/>
      <c r="I89" s="294"/>
      <c r="J89" s="294"/>
      <c r="K89" s="294"/>
      <c r="L89" s="294"/>
      <c r="M89" s="294"/>
      <c r="N89" s="294"/>
      <c r="O89" s="294"/>
      <c r="P89" s="294"/>
      <c r="Q89" s="294"/>
      <c r="R89" s="294"/>
      <c r="S89" s="294"/>
      <c r="T89" s="294"/>
      <c r="U89" s="294"/>
      <c r="V89" s="284"/>
      <c r="W89" s="293"/>
      <c r="X89" s="293"/>
      <c r="Y89" s="293"/>
      <c r="Z89" s="293"/>
      <c r="AA89" s="293"/>
      <c r="AB89" s="293"/>
      <c r="AC89" s="293"/>
      <c r="AD89" s="293"/>
      <c r="AE89" s="838"/>
      <c r="AF89" s="838"/>
      <c r="AG89" s="838"/>
    </row>
    <row r="90" spans="1:33" x14ac:dyDescent="0.25">
      <c r="A90" s="826" t="s">
        <v>544</v>
      </c>
      <c r="B90" s="827" t="s">
        <v>557</v>
      </c>
      <c r="C90" s="282"/>
      <c r="D90" s="282"/>
      <c r="E90" s="840"/>
      <c r="F90" s="294"/>
      <c r="G90" s="294"/>
      <c r="H90" s="294"/>
      <c r="I90" s="294"/>
      <c r="J90" s="294"/>
      <c r="K90" s="294"/>
      <c r="L90" s="294"/>
      <c r="M90" s="294"/>
      <c r="N90" s="294"/>
      <c r="O90" s="294"/>
      <c r="P90" s="294"/>
      <c r="Q90" s="294"/>
      <c r="R90" s="294"/>
      <c r="S90" s="294"/>
      <c r="T90" s="294"/>
      <c r="U90" s="294"/>
      <c r="V90" s="294"/>
      <c r="W90" s="284"/>
      <c r="X90" s="293"/>
      <c r="Y90" s="293"/>
      <c r="Z90" s="293"/>
      <c r="AA90" s="293"/>
      <c r="AB90" s="293"/>
      <c r="AC90" s="293"/>
      <c r="AD90" s="293"/>
      <c r="AE90" s="838"/>
      <c r="AF90" s="838"/>
      <c r="AG90" s="838"/>
    </row>
    <row r="91" spans="1:33" x14ac:dyDescent="0.25">
      <c r="A91" s="826" t="s">
        <v>544</v>
      </c>
      <c r="B91" s="827" t="s">
        <v>558</v>
      </c>
      <c r="C91" s="282"/>
      <c r="D91" s="282"/>
      <c r="E91" s="840"/>
      <c r="F91" s="294"/>
      <c r="G91" s="294"/>
      <c r="H91" s="294"/>
      <c r="I91" s="294"/>
      <c r="J91" s="294"/>
      <c r="K91" s="294"/>
      <c r="L91" s="294"/>
      <c r="M91" s="294"/>
      <c r="N91" s="294"/>
      <c r="O91" s="294"/>
      <c r="P91" s="294"/>
      <c r="Q91" s="294"/>
      <c r="R91" s="294"/>
      <c r="S91" s="294"/>
      <c r="T91" s="294"/>
      <c r="U91" s="294"/>
      <c r="V91" s="294"/>
      <c r="W91" s="294"/>
      <c r="X91" s="284"/>
      <c r="Y91" s="293"/>
      <c r="Z91" s="293"/>
      <c r="AA91" s="293"/>
      <c r="AB91" s="293"/>
      <c r="AC91" s="293"/>
      <c r="AD91" s="293"/>
      <c r="AE91" s="838"/>
      <c r="AF91" s="838"/>
      <c r="AG91" s="838"/>
    </row>
    <row r="92" spans="1:33" x14ac:dyDescent="0.25">
      <c r="A92" s="826" t="s">
        <v>544</v>
      </c>
      <c r="B92" s="827" t="s">
        <v>559</v>
      </c>
      <c r="C92" s="282"/>
      <c r="D92" s="282"/>
      <c r="E92" s="840"/>
      <c r="F92" s="294"/>
      <c r="G92" s="294"/>
      <c r="H92" s="294"/>
      <c r="I92" s="294"/>
      <c r="J92" s="294"/>
      <c r="K92" s="294"/>
      <c r="L92" s="294"/>
      <c r="M92" s="294"/>
      <c r="N92" s="294"/>
      <c r="O92" s="294"/>
      <c r="P92" s="294"/>
      <c r="Q92" s="294"/>
      <c r="R92" s="294"/>
      <c r="S92" s="294"/>
      <c r="T92" s="294"/>
      <c r="U92" s="294"/>
      <c r="V92" s="294"/>
      <c r="W92" s="294"/>
      <c r="X92" s="294"/>
      <c r="Y92" s="284"/>
      <c r="Z92" s="293"/>
      <c r="AA92" s="293"/>
      <c r="AB92" s="293"/>
      <c r="AC92" s="293"/>
      <c r="AD92" s="293"/>
      <c r="AE92" s="838"/>
      <c r="AF92" s="838"/>
      <c r="AG92" s="838"/>
    </row>
    <row r="93" spans="1:33" x14ac:dyDescent="0.25">
      <c r="A93" s="826" t="s">
        <v>544</v>
      </c>
      <c r="B93" s="827" t="s">
        <v>1310</v>
      </c>
      <c r="C93" s="282"/>
      <c r="D93" s="282"/>
      <c r="E93" s="840"/>
      <c r="F93" s="294"/>
      <c r="G93" s="294"/>
      <c r="H93" s="294"/>
      <c r="I93" s="294"/>
      <c r="J93" s="294"/>
      <c r="K93" s="294"/>
      <c r="L93" s="294"/>
      <c r="M93" s="294"/>
      <c r="N93" s="294"/>
      <c r="O93" s="294"/>
      <c r="P93" s="294"/>
      <c r="Q93" s="294"/>
      <c r="R93" s="294"/>
      <c r="S93" s="294"/>
      <c r="T93" s="294"/>
      <c r="U93" s="294"/>
      <c r="V93" s="294"/>
      <c r="W93" s="294"/>
      <c r="X93" s="294"/>
      <c r="Y93" s="294"/>
      <c r="Z93" s="284"/>
      <c r="AA93" s="293"/>
      <c r="AB93" s="293"/>
      <c r="AC93" s="293"/>
      <c r="AD93" s="293"/>
      <c r="AE93" s="282"/>
      <c r="AF93" s="282"/>
      <c r="AG93" s="838"/>
    </row>
    <row r="94" spans="1:33" x14ac:dyDescent="0.25">
      <c r="A94" s="826" t="s">
        <v>544</v>
      </c>
      <c r="B94" s="827" t="s">
        <v>1311</v>
      </c>
      <c r="C94" s="282"/>
      <c r="D94" s="282"/>
      <c r="E94" s="840"/>
      <c r="F94" s="294"/>
      <c r="G94" s="294"/>
      <c r="H94" s="294"/>
      <c r="I94" s="294"/>
      <c r="J94" s="294"/>
      <c r="K94" s="294"/>
      <c r="L94" s="294"/>
      <c r="M94" s="294"/>
      <c r="N94" s="294"/>
      <c r="O94" s="294"/>
      <c r="P94" s="294"/>
      <c r="Q94" s="294"/>
      <c r="R94" s="294"/>
      <c r="S94" s="294"/>
      <c r="T94" s="294"/>
      <c r="U94" s="294"/>
      <c r="V94" s="294"/>
      <c r="W94" s="294"/>
      <c r="X94" s="294"/>
      <c r="Y94" s="294"/>
      <c r="Z94" s="294"/>
      <c r="AA94" s="284"/>
      <c r="AB94" s="293"/>
      <c r="AC94" s="293"/>
      <c r="AD94" s="293"/>
      <c r="AE94" s="282"/>
      <c r="AF94" s="282"/>
      <c r="AG94" s="838"/>
    </row>
    <row r="95" spans="1:33" x14ac:dyDescent="0.25">
      <c r="A95" s="826" t="s">
        <v>544</v>
      </c>
      <c r="B95" s="827" t="s">
        <v>1312</v>
      </c>
      <c r="C95" s="282"/>
      <c r="D95" s="282"/>
      <c r="E95" s="840"/>
      <c r="F95" s="294"/>
      <c r="G95" s="294"/>
      <c r="H95" s="294"/>
      <c r="I95" s="294"/>
      <c r="J95" s="294"/>
      <c r="K95" s="294"/>
      <c r="L95" s="294"/>
      <c r="M95" s="294"/>
      <c r="N95" s="294"/>
      <c r="O95" s="294"/>
      <c r="P95" s="294"/>
      <c r="Q95" s="294"/>
      <c r="R95" s="294"/>
      <c r="S95" s="294"/>
      <c r="T95" s="294"/>
      <c r="U95" s="294"/>
      <c r="V95" s="294"/>
      <c r="W95" s="294"/>
      <c r="X95" s="294"/>
      <c r="Y95" s="294"/>
      <c r="Z95" s="294"/>
      <c r="AA95" s="294"/>
      <c r="AB95" s="284"/>
      <c r="AC95" s="293"/>
      <c r="AD95" s="293"/>
      <c r="AE95" s="282"/>
      <c r="AF95" s="282"/>
      <c r="AG95" s="838"/>
    </row>
    <row r="96" spans="1:33" x14ac:dyDescent="0.25">
      <c r="A96" s="826" t="s">
        <v>544</v>
      </c>
      <c r="B96" s="827" t="s">
        <v>1313</v>
      </c>
      <c r="C96" s="282"/>
      <c r="D96" s="282"/>
      <c r="E96" s="840"/>
      <c r="F96" s="294"/>
      <c r="G96" s="294"/>
      <c r="H96" s="294"/>
      <c r="I96" s="294"/>
      <c r="J96" s="294"/>
      <c r="K96" s="294"/>
      <c r="L96" s="294"/>
      <c r="M96" s="294"/>
      <c r="N96" s="294"/>
      <c r="O96" s="294"/>
      <c r="P96" s="294"/>
      <c r="Q96" s="294"/>
      <c r="R96" s="294"/>
      <c r="S96" s="294"/>
      <c r="T96" s="294"/>
      <c r="U96" s="294"/>
      <c r="V96" s="294"/>
      <c r="W96" s="294"/>
      <c r="X96" s="294"/>
      <c r="Y96" s="294"/>
      <c r="Z96" s="294"/>
      <c r="AA96" s="294"/>
      <c r="AB96" s="294"/>
      <c r="AC96" s="284"/>
      <c r="AD96" s="293"/>
      <c r="AE96" s="282"/>
      <c r="AF96" s="282"/>
      <c r="AG96" s="838"/>
    </row>
    <row r="97" spans="1:33" x14ac:dyDescent="0.25">
      <c r="A97" s="826" t="s">
        <v>544</v>
      </c>
      <c r="B97" s="827" t="s">
        <v>1314</v>
      </c>
      <c r="C97" s="282"/>
      <c r="D97" s="282"/>
      <c r="E97" s="840"/>
      <c r="F97" s="294"/>
      <c r="G97" s="294"/>
      <c r="H97" s="294"/>
      <c r="I97" s="294"/>
      <c r="J97" s="294"/>
      <c r="K97" s="294"/>
      <c r="L97" s="294"/>
      <c r="M97" s="294"/>
      <c r="N97" s="294"/>
      <c r="O97" s="294"/>
      <c r="P97" s="294"/>
      <c r="Q97" s="294"/>
      <c r="R97" s="294"/>
      <c r="S97" s="294"/>
      <c r="T97" s="294"/>
      <c r="U97" s="294"/>
      <c r="V97" s="294"/>
      <c r="W97" s="294"/>
      <c r="X97" s="294"/>
      <c r="Y97" s="294"/>
      <c r="Z97" s="294"/>
      <c r="AA97" s="294"/>
      <c r="AB97" s="294"/>
      <c r="AC97" s="294"/>
      <c r="AD97" s="284"/>
      <c r="AE97" s="282"/>
      <c r="AF97" s="282"/>
      <c r="AG97" s="838"/>
    </row>
    <row r="98" spans="1:33" ht="13" x14ac:dyDescent="0.3">
      <c r="A98" s="830"/>
      <c r="B98" s="831" t="s">
        <v>271</v>
      </c>
      <c r="C98" s="283"/>
      <c r="D98" s="283"/>
      <c r="E98" s="285"/>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row>
    <row r="102" spans="1:33" ht="13" x14ac:dyDescent="0.3">
      <c r="B102" s="821" t="s">
        <v>552</v>
      </c>
      <c r="F102" s="822" t="s">
        <v>10</v>
      </c>
    </row>
    <row r="103" spans="1:33" ht="26.15" customHeight="1" x14ac:dyDescent="0.35">
      <c r="A103" s="823"/>
      <c r="B103" s="836" t="s">
        <v>418</v>
      </c>
      <c r="C103" s="1643" t="s">
        <v>526</v>
      </c>
      <c r="D103" s="1643" t="s">
        <v>527</v>
      </c>
      <c r="E103" s="1643" t="s">
        <v>598</v>
      </c>
      <c r="F103" s="1645" t="s">
        <v>599</v>
      </c>
      <c r="G103" s="1646"/>
      <c r="H103" s="1646"/>
      <c r="I103" s="1646"/>
      <c r="J103" s="1646"/>
      <c r="K103" s="1646"/>
      <c r="L103" s="1646"/>
      <c r="M103" s="1646"/>
      <c r="N103" s="1646"/>
      <c r="O103" s="1646"/>
      <c r="P103" s="1646"/>
      <c r="Q103" s="1646"/>
      <c r="R103" s="1646"/>
      <c r="S103" s="1646"/>
      <c r="T103" s="1646"/>
      <c r="U103" s="1646"/>
      <c r="V103" s="1646"/>
      <c r="W103" s="1646"/>
      <c r="X103" s="1646"/>
      <c r="Y103" s="1646"/>
      <c r="Z103" s="1646"/>
      <c r="AA103" s="1646"/>
      <c r="AB103" s="1646"/>
      <c r="AC103" s="1646"/>
      <c r="AD103" s="1647"/>
      <c r="AE103" s="824" t="s">
        <v>549</v>
      </c>
      <c r="AF103" s="824" t="s">
        <v>542</v>
      </c>
      <c r="AG103" s="824" t="s">
        <v>550</v>
      </c>
    </row>
    <row r="104" spans="1:33" ht="12.9" customHeight="1" x14ac:dyDescent="0.25">
      <c r="A104" s="823"/>
      <c r="B104" s="836"/>
      <c r="C104" s="1644"/>
      <c r="D104" s="1644"/>
      <c r="E104" s="1644"/>
      <c r="F104" s="825" t="s">
        <v>528</v>
      </c>
      <c r="G104" s="825" t="s">
        <v>529</v>
      </c>
      <c r="H104" s="825" t="s">
        <v>530</v>
      </c>
      <c r="I104" s="825" t="s">
        <v>531</v>
      </c>
      <c r="J104" s="825" t="s">
        <v>532</v>
      </c>
      <c r="K104" s="825" t="s">
        <v>533</v>
      </c>
      <c r="L104" s="825" t="s">
        <v>534</v>
      </c>
      <c r="M104" s="825" t="s">
        <v>535</v>
      </c>
      <c r="N104" s="825" t="s">
        <v>536</v>
      </c>
      <c r="O104" s="825" t="s">
        <v>537</v>
      </c>
      <c r="P104" s="825" t="s">
        <v>538</v>
      </c>
      <c r="Q104" s="825" t="s">
        <v>539</v>
      </c>
      <c r="R104" s="825" t="s">
        <v>540</v>
      </c>
      <c r="S104" s="825" t="s">
        <v>541</v>
      </c>
      <c r="T104" s="825" t="s">
        <v>326</v>
      </c>
      <c r="U104" s="825" t="s">
        <v>517</v>
      </c>
      <c r="V104" s="825" t="s">
        <v>518</v>
      </c>
      <c r="W104" s="825" t="s">
        <v>519</v>
      </c>
      <c r="X104" s="825" t="s">
        <v>520</v>
      </c>
      <c r="Y104" s="825" t="s">
        <v>521</v>
      </c>
      <c r="Z104" s="825" t="s">
        <v>913</v>
      </c>
      <c r="AA104" s="825" t="s">
        <v>914</v>
      </c>
      <c r="AB104" s="825" t="s">
        <v>918</v>
      </c>
      <c r="AC104" s="825" t="s">
        <v>915</v>
      </c>
      <c r="AD104" s="825" t="s">
        <v>917</v>
      </c>
      <c r="AE104" s="824"/>
      <c r="AF104" s="824"/>
      <c r="AG104" s="824"/>
    </row>
    <row r="105" spans="1:33" x14ac:dyDescent="0.25">
      <c r="A105" s="826" t="s">
        <v>543</v>
      </c>
      <c r="B105" s="827">
        <v>2005</v>
      </c>
      <c r="C105" s="826"/>
      <c r="D105" s="826"/>
      <c r="E105" s="837"/>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838"/>
      <c r="AF105" s="838"/>
      <c r="AG105" s="838"/>
    </row>
    <row r="106" spans="1:33" x14ac:dyDescent="0.25">
      <c r="A106" s="826" t="s">
        <v>544</v>
      </c>
      <c r="B106" s="827" t="s">
        <v>528</v>
      </c>
      <c r="C106" s="826"/>
      <c r="D106" s="826"/>
      <c r="E106" s="837"/>
      <c r="F106" s="284"/>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838"/>
      <c r="AF106" s="838"/>
      <c r="AG106" s="838"/>
    </row>
    <row r="107" spans="1:33" x14ac:dyDescent="0.25">
      <c r="A107" s="826" t="s">
        <v>544</v>
      </c>
      <c r="B107" s="827" t="s">
        <v>529</v>
      </c>
      <c r="C107" s="826"/>
      <c r="D107" s="826"/>
      <c r="E107" s="837"/>
      <c r="F107" s="294"/>
      <c r="G107" s="284"/>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838"/>
      <c r="AF107" s="838"/>
      <c r="AG107" s="838"/>
    </row>
    <row r="108" spans="1:33" x14ac:dyDescent="0.25">
      <c r="A108" s="826" t="s">
        <v>544</v>
      </c>
      <c r="B108" s="827" t="s">
        <v>530</v>
      </c>
      <c r="C108" s="826"/>
      <c r="D108" s="826"/>
      <c r="E108" s="837"/>
      <c r="F108" s="294"/>
      <c r="G108" s="294"/>
      <c r="H108" s="284"/>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838"/>
      <c r="AF108" s="838"/>
      <c r="AG108" s="838"/>
    </row>
    <row r="109" spans="1:33" x14ac:dyDescent="0.25">
      <c r="A109" s="826" t="s">
        <v>544</v>
      </c>
      <c r="B109" s="827" t="s">
        <v>531</v>
      </c>
      <c r="C109" s="826"/>
      <c r="D109" s="826"/>
      <c r="E109" s="837"/>
      <c r="F109" s="294"/>
      <c r="G109" s="294"/>
      <c r="H109" s="294"/>
      <c r="I109" s="284"/>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838"/>
      <c r="AF109" s="838"/>
      <c r="AG109" s="838"/>
    </row>
    <row r="110" spans="1:33" x14ac:dyDescent="0.25">
      <c r="A110" s="826" t="s">
        <v>544</v>
      </c>
      <c r="B110" s="827" t="s">
        <v>532</v>
      </c>
      <c r="C110" s="826"/>
      <c r="D110" s="826"/>
      <c r="E110" s="837"/>
      <c r="F110" s="294"/>
      <c r="G110" s="294"/>
      <c r="H110" s="294"/>
      <c r="I110" s="294"/>
      <c r="J110" s="284"/>
      <c r="K110" s="293"/>
      <c r="L110" s="293"/>
      <c r="M110" s="293"/>
      <c r="N110" s="293"/>
      <c r="O110" s="293"/>
      <c r="P110" s="293"/>
      <c r="Q110" s="293"/>
      <c r="R110" s="293"/>
      <c r="S110" s="293"/>
      <c r="T110" s="293"/>
      <c r="U110" s="293"/>
      <c r="V110" s="293"/>
      <c r="W110" s="293"/>
      <c r="X110" s="293"/>
      <c r="Y110" s="293"/>
      <c r="Z110" s="293"/>
      <c r="AA110" s="293"/>
      <c r="AB110" s="293"/>
      <c r="AC110" s="293"/>
      <c r="AD110" s="293"/>
      <c r="AE110" s="838"/>
      <c r="AF110" s="838"/>
      <c r="AG110" s="838"/>
    </row>
    <row r="111" spans="1:33" x14ac:dyDescent="0.25">
      <c r="A111" s="826" t="s">
        <v>544</v>
      </c>
      <c r="B111" s="827" t="s">
        <v>533</v>
      </c>
      <c r="C111" s="826"/>
      <c r="D111" s="826"/>
      <c r="E111" s="837"/>
      <c r="F111" s="294"/>
      <c r="G111" s="294"/>
      <c r="H111" s="294"/>
      <c r="I111" s="294"/>
      <c r="J111" s="294"/>
      <c r="K111" s="284"/>
      <c r="L111" s="293"/>
      <c r="M111" s="293"/>
      <c r="N111" s="293"/>
      <c r="O111" s="293"/>
      <c r="P111" s="293"/>
      <c r="Q111" s="293"/>
      <c r="R111" s="293"/>
      <c r="S111" s="293"/>
      <c r="T111" s="293"/>
      <c r="U111" s="293"/>
      <c r="V111" s="293"/>
      <c r="W111" s="293"/>
      <c r="X111" s="293"/>
      <c r="Y111" s="293"/>
      <c r="Z111" s="293"/>
      <c r="AA111" s="293"/>
      <c r="AB111" s="293"/>
      <c r="AC111" s="293"/>
      <c r="AD111" s="293"/>
      <c r="AE111" s="838"/>
      <c r="AF111" s="838"/>
      <c r="AG111" s="838"/>
    </row>
    <row r="112" spans="1:33" x14ac:dyDescent="0.25">
      <c r="A112" s="826" t="s">
        <v>544</v>
      </c>
      <c r="B112" s="827" t="s">
        <v>534</v>
      </c>
      <c r="C112" s="826"/>
      <c r="D112" s="826"/>
      <c r="E112" s="837"/>
      <c r="F112" s="294"/>
      <c r="G112" s="294"/>
      <c r="H112" s="294"/>
      <c r="I112" s="294"/>
      <c r="J112" s="294"/>
      <c r="K112" s="294"/>
      <c r="L112" s="284"/>
      <c r="M112" s="293"/>
      <c r="N112" s="293"/>
      <c r="O112" s="293"/>
      <c r="P112" s="293"/>
      <c r="Q112" s="293"/>
      <c r="R112" s="293"/>
      <c r="S112" s="293"/>
      <c r="T112" s="293"/>
      <c r="U112" s="293"/>
      <c r="V112" s="293"/>
      <c r="W112" s="293"/>
      <c r="X112" s="293"/>
      <c r="Y112" s="293"/>
      <c r="Z112" s="293"/>
      <c r="AA112" s="293"/>
      <c r="AB112" s="293"/>
      <c r="AC112" s="293"/>
      <c r="AD112" s="293"/>
      <c r="AE112" s="838"/>
      <c r="AF112" s="838"/>
      <c r="AG112" s="838"/>
    </row>
    <row r="113" spans="1:33" x14ac:dyDescent="0.25">
      <c r="A113" s="826" t="s">
        <v>544</v>
      </c>
      <c r="B113" s="827" t="s">
        <v>535</v>
      </c>
      <c r="C113" s="826"/>
      <c r="D113" s="826"/>
      <c r="E113" s="837"/>
      <c r="F113" s="294"/>
      <c r="G113" s="294"/>
      <c r="H113" s="294"/>
      <c r="I113" s="294"/>
      <c r="J113" s="294"/>
      <c r="K113" s="294"/>
      <c r="L113" s="294"/>
      <c r="M113" s="284"/>
      <c r="N113" s="293"/>
      <c r="O113" s="293"/>
      <c r="P113" s="293"/>
      <c r="Q113" s="293"/>
      <c r="R113" s="293"/>
      <c r="S113" s="293"/>
      <c r="T113" s="293"/>
      <c r="U113" s="293"/>
      <c r="V113" s="293"/>
      <c r="W113" s="293"/>
      <c r="X113" s="293"/>
      <c r="Y113" s="293"/>
      <c r="Z113" s="293"/>
      <c r="AA113" s="293"/>
      <c r="AB113" s="293"/>
      <c r="AC113" s="293"/>
      <c r="AD113" s="293"/>
      <c r="AE113" s="838"/>
      <c r="AF113" s="838"/>
      <c r="AG113" s="838"/>
    </row>
    <row r="114" spans="1:33" x14ac:dyDescent="0.25">
      <c r="A114" s="826" t="s">
        <v>544</v>
      </c>
      <c r="B114" s="827" t="s">
        <v>536</v>
      </c>
      <c r="C114" s="826"/>
      <c r="D114" s="826"/>
      <c r="E114" s="837"/>
      <c r="F114" s="294"/>
      <c r="G114" s="294"/>
      <c r="H114" s="294"/>
      <c r="I114" s="294"/>
      <c r="J114" s="294"/>
      <c r="K114" s="294"/>
      <c r="L114" s="294"/>
      <c r="M114" s="294"/>
      <c r="N114" s="284"/>
      <c r="O114" s="293"/>
      <c r="P114" s="293"/>
      <c r="Q114" s="293"/>
      <c r="R114" s="293"/>
      <c r="S114" s="293"/>
      <c r="T114" s="293"/>
      <c r="U114" s="293"/>
      <c r="V114" s="293"/>
      <c r="W114" s="293"/>
      <c r="X114" s="293"/>
      <c r="Y114" s="293"/>
      <c r="Z114" s="293"/>
      <c r="AA114" s="293"/>
      <c r="AB114" s="293"/>
      <c r="AC114" s="293"/>
      <c r="AD114" s="293"/>
      <c r="AE114" s="838"/>
      <c r="AF114" s="838"/>
      <c r="AG114" s="838"/>
    </row>
    <row r="115" spans="1:33" x14ac:dyDescent="0.25">
      <c r="A115" s="826" t="s">
        <v>544</v>
      </c>
      <c r="B115" s="827" t="s">
        <v>537</v>
      </c>
      <c r="C115" s="282"/>
      <c r="D115" s="826"/>
      <c r="E115" s="837"/>
      <c r="F115" s="294"/>
      <c r="G115" s="294"/>
      <c r="H115" s="294"/>
      <c r="I115" s="294"/>
      <c r="J115" s="294"/>
      <c r="K115" s="294"/>
      <c r="L115" s="294"/>
      <c r="M115" s="294"/>
      <c r="N115" s="294"/>
      <c r="O115" s="284"/>
      <c r="P115" s="293"/>
      <c r="Q115" s="293"/>
      <c r="R115" s="293"/>
      <c r="S115" s="293"/>
      <c r="T115" s="293"/>
      <c r="U115" s="293"/>
      <c r="V115" s="293"/>
      <c r="W115" s="293"/>
      <c r="X115" s="293"/>
      <c r="Y115" s="293"/>
      <c r="Z115" s="293"/>
      <c r="AA115" s="293"/>
      <c r="AB115" s="293"/>
      <c r="AC115" s="293"/>
      <c r="AD115" s="293"/>
      <c r="AE115" s="838"/>
      <c r="AF115" s="838"/>
      <c r="AG115" s="838"/>
    </row>
    <row r="116" spans="1:33" x14ac:dyDescent="0.25">
      <c r="A116" s="826" t="s">
        <v>544</v>
      </c>
      <c r="B116" s="827" t="s">
        <v>538</v>
      </c>
      <c r="C116" s="282"/>
      <c r="D116" s="826"/>
      <c r="E116" s="837"/>
      <c r="F116" s="294"/>
      <c r="G116" s="294"/>
      <c r="H116" s="294"/>
      <c r="I116" s="294"/>
      <c r="J116" s="294"/>
      <c r="K116" s="294"/>
      <c r="L116" s="294"/>
      <c r="M116" s="294"/>
      <c r="N116" s="294"/>
      <c r="O116" s="294"/>
      <c r="P116" s="284"/>
      <c r="Q116" s="293"/>
      <c r="R116" s="293"/>
      <c r="S116" s="293"/>
      <c r="T116" s="293"/>
      <c r="U116" s="293"/>
      <c r="V116" s="293"/>
      <c r="W116" s="293"/>
      <c r="X116" s="293"/>
      <c r="Y116" s="293"/>
      <c r="Z116" s="293"/>
      <c r="AA116" s="293"/>
      <c r="AB116" s="293"/>
      <c r="AC116" s="293"/>
      <c r="AD116" s="293"/>
      <c r="AE116" s="838"/>
      <c r="AF116" s="838"/>
      <c r="AG116" s="838"/>
    </row>
    <row r="117" spans="1:33" x14ac:dyDescent="0.25">
      <c r="A117" s="826" t="s">
        <v>544</v>
      </c>
      <c r="B117" s="827" t="s">
        <v>539</v>
      </c>
      <c r="C117" s="282"/>
      <c r="D117" s="282"/>
      <c r="E117" s="837"/>
      <c r="F117" s="294"/>
      <c r="G117" s="294"/>
      <c r="H117" s="294"/>
      <c r="I117" s="294"/>
      <c r="J117" s="294"/>
      <c r="K117" s="294"/>
      <c r="L117" s="294"/>
      <c r="M117" s="294"/>
      <c r="N117" s="294"/>
      <c r="O117" s="294"/>
      <c r="P117" s="294"/>
      <c r="Q117" s="284"/>
      <c r="R117" s="293"/>
      <c r="S117" s="293"/>
      <c r="T117" s="293"/>
      <c r="U117" s="293"/>
      <c r="V117" s="293"/>
      <c r="W117" s="293"/>
      <c r="X117" s="293"/>
      <c r="Y117" s="293"/>
      <c r="Z117" s="293"/>
      <c r="AA117" s="293"/>
      <c r="AB117" s="293"/>
      <c r="AC117" s="293"/>
      <c r="AD117" s="293"/>
      <c r="AE117" s="838"/>
      <c r="AF117" s="838"/>
      <c r="AG117" s="838"/>
    </row>
    <row r="118" spans="1:33" x14ac:dyDescent="0.25">
      <c r="A118" s="826" t="s">
        <v>544</v>
      </c>
      <c r="B118" s="827" t="s">
        <v>540</v>
      </c>
      <c r="C118" s="282"/>
      <c r="D118" s="282"/>
      <c r="E118" s="837"/>
      <c r="F118" s="294"/>
      <c r="G118" s="294"/>
      <c r="H118" s="294"/>
      <c r="I118" s="294"/>
      <c r="J118" s="294"/>
      <c r="K118" s="294"/>
      <c r="L118" s="294"/>
      <c r="M118" s="294"/>
      <c r="N118" s="294"/>
      <c r="O118" s="294"/>
      <c r="P118" s="294"/>
      <c r="Q118" s="294"/>
      <c r="R118" s="284"/>
      <c r="S118" s="293"/>
      <c r="T118" s="293"/>
      <c r="U118" s="293"/>
      <c r="V118" s="293"/>
      <c r="W118" s="293"/>
      <c r="X118" s="293"/>
      <c r="Y118" s="293"/>
      <c r="Z118" s="293"/>
      <c r="AA118" s="293"/>
      <c r="AB118" s="293"/>
      <c r="AC118" s="293"/>
      <c r="AD118" s="293"/>
      <c r="AE118" s="838"/>
      <c r="AF118" s="838"/>
      <c r="AG118" s="838"/>
    </row>
    <row r="119" spans="1:33" x14ac:dyDescent="0.25">
      <c r="A119" s="826" t="s">
        <v>544</v>
      </c>
      <c r="B119" s="827" t="s">
        <v>541</v>
      </c>
      <c r="C119" s="282"/>
      <c r="D119" s="282"/>
      <c r="E119" s="837"/>
      <c r="F119" s="294"/>
      <c r="G119" s="294"/>
      <c r="H119" s="294"/>
      <c r="I119" s="294"/>
      <c r="J119" s="294"/>
      <c r="K119" s="294"/>
      <c r="L119" s="294"/>
      <c r="M119" s="294"/>
      <c r="N119" s="294"/>
      <c r="O119" s="294"/>
      <c r="P119" s="294"/>
      <c r="Q119" s="294"/>
      <c r="R119" s="294"/>
      <c r="S119" s="284"/>
      <c r="T119" s="293"/>
      <c r="U119" s="293"/>
      <c r="V119" s="293"/>
      <c r="W119" s="293"/>
      <c r="X119" s="293"/>
      <c r="Y119" s="293"/>
      <c r="Z119" s="293"/>
      <c r="AA119" s="293"/>
      <c r="AB119" s="293"/>
      <c r="AC119" s="293"/>
      <c r="AD119" s="293"/>
      <c r="AE119" s="838"/>
      <c r="AF119" s="838"/>
      <c r="AG119" s="838"/>
    </row>
    <row r="120" spans="1:33" x14ac:dyDescent="0.25">
      <c r="A120" s="826" t="s">
        <v>544</v>
      </c>
      <c r="B120" s="827" t="s">
        <v>545</v>
      </c>
      <c r="C120" s="282"/>
      <c r="D120" s="282"/>
      <c r="E120" s="840"/>
      <c r="F120" s="294"/>
      <c r="G120" s="294"/>
      <c r="H120" s="294"/>
      <c r="I120" s="294"/>
      <c r="J120" s="294"/>
      <c r="K120" s="294"/>
      <c r="L120" s="294"/>
      <c r="M120" s="294"/>
      <c r="N120" s="294"/>
      <c r="O120" s="294"/>
      <c r="P120" s="294"/>
      <c r="Q120" s="294"/>
      <c r="R120" s="294"/>
      <c r="S120" s="294"/>
      <c r="T120" s="284"/>
      <c r="U120" s="293"/>
      <c r="V120" s="293"/>
      <c r="W120" s="293"/>
      <c r="X120" s="293"/>
      <c r="Y120" s="293"/>
      <c r="Z120" s="293"/>
      <c r="AA120" s="293"/>
      <c r="AB120" s="293"/>
      <c r="AC120" s="293"/>
      <c r="AD120" s="293"/>
      <c r="AE120" s="838"/>
      <c r="AF120" s="838"/>
      <c r="AG120" s="838"/>
    </row>
    <row r="121" spans="1:33" x14ac:dyDescent="0.25">
      <c r="A121" s="826" t="s">
        <v>544</v>
      </c>
      <c r="B121" s="827" t="s">
        <v>546</v>
      </c>
      <c r="C121" s="282"/>
      <c r="D121" s="282"/>
      <c r="E121" s="840"/>
      <c r="F121" s="294"/>
      <c r="G121" s="294"/>
      <c r="H121" s="294"/>
      <c r="I121" s="294"/>
      <c r="J121" s="294"/>
      <c r="K121" s="294"/>
      <c r="L121" s="294"/>
      <c r="M121" s="294"/>
      <c r="N121" s="294"/>
      <c r="O121" s="294"/>
      <c r="P121" s="294"/>
      <c r="Q121" s="294"/>
      <c r="R121" s="294"/>
      <c r="S121" s="294"/>
      <c r="T121" s="294"/>
      <c r="U121" s="284"/>
      <c r="V121" s="293"/>
      <c r="W121" s="293"/>
      <c r="X121" s="293"/>
      <c r="Y121" s="293"/>
      <c r="Z121" s="293"/>
      <c r="AA121" s="293"/>
      <c r="AB121" s="293"/>
      <c r="AC121" s="293"/>
      <c r="AD121" s="293"/>
      <c r="AE121" s="838"/>
      <c r="AF121" s="838"/>
      <c r="AG121" s="838"/>
    </row>
    <row r="122" spans="1:33" x14ac:dyDescent="0.25">
      <c r="A122" s="826" t="s">
        <v>544</v>
      </c>
      <c r="B122" s="827" t="s">
        <v>547</v>
      </c>
      <c r="C122" s="282"/>
      <c r="D122" s="282"/>
      <c r="E122" s="840"/>
      <c r="F122" s="294"/>
      <c r="G122" s="294"/>
      <c r="H122" s="294"/>
      <c r="I122" s="294"/>
      <c r="J122" s="294"/>
      <c r="K122" s="294"/>
      <c r="L122" s="294"/>
      <c r="M122" s="294"/>
      <c r="N122" s="294"/>
      <c r="O122" s="294"/>
      <c r="P122" s="294"/>
      <c r="Q122" s="294"/>
      <c r="R122" s="294"/>
      <c r="S122" s="294"/>
      <c r="T122" s="294"/>
      <c r="U122" s="294"/>
      <c r="V122" s="284"/>
      <c r="W122" s="293"/>
      <c r="X122" s="293"/>
      <c r="Y122" s="293"/>
      <c r="Z122" s="293"/>
      <c r="AA122" s="293"/>
      <c r="AB122" s="293"/>
      <c r="AC122" s="293"/>
      <c r="AD122" s="293"/>
      <c r="AE122" s="838"/>
      <c r="AF122" s="838"/>
      <c r="AG122" s="838"/>
    </row>
    <row r="123" spans="1:33" x14ac:dyDescent="0.25">
      <c r="A123" s="826" t="s">
        <v>544</v>
      </c>
      <c r="B123" s="827" t="s">
        <v>557</v>
      </c>
      <c r="C123" s="282"/>
      <c r="D123" s="282"/>
      <c r="E123" s="840"/>
      <c r="F123" s="294"/>
      <c r="G123" s="294"/>
      <c r="H123" s="294"/>
      <c r="I123" s="294"/>
      <c r="J123" s="294"/>
      <c r="K123" s="294"/>
      <c r="L123" s="294"/>
      <c r="M123" s="294"/>
      <c r="N123" s="294"/>
      <c r="O123" s="294"/>
      <c r="P123" s="294"/>
      <c r="Q123" s="294"/>
      <c r="R123" s="294"/>
      <c r="S123" s="294"/>
      <c r="T123" s="294"/>
      <c r="U123" s="294"/>
      <c r="V123" s="294"/>
      <c r="W123" s="284"/>
      <c r="X123" s="293"/>
      <c r="Y123" s="293"/>
      <c r="Z123" s="293"/>
      <c r="AA123" s="293"/>
      <c r="AB123" s="293"/>
      <c r="AC123" s="293"/>
      <c r="AD123" s="293"/>
      <c r="AE123" s="838"/>
      <c r="AF123" s="838"/>
      <c r="AG123" s="838"/>
    </row>
    <row r="124" spans="1:33" x14ac:dyDescent="0.25">
      <c r="A124" s="826" t="s">
        <v>544</v>
      </c>
      <c r="B124" s="827" t="s">
        <v>558</v>
      </c>
      <c r="C124" s="282"/>
      <c r="D124" s="282"/>
      <c r="E124" s="840"/>
      <c r="F124" s="294"/>
      <c r="G124" s="294"/>
      <c r="H124" s="294"/>
      <c r="I124" s="294"/>
      <c r="J124" s="294"/>
      <c r="K124" s="294"/>
      <c r="L124" s="294"/>
      <c r="M124" s="294"/>
      <c r="N124" s="294"/>
      <c r="O124" s="294"/>
      <c r="P124" s="294"/>
      <c r="Q124" s="294"/>
      <c r="R124" s="294"/>
      <c r="S124" s="294"/>
      <c r="T124" s="294"/>
      <c r="U124" s="294"/>
      <c r="V124" s="294"/>
      <c r="W124" s="294"/>
      <c r="X124" s="284"/>
      <c r="Y124" s="293"/>
      <c r="Z124" s="293"/>
      <c r="AA124" s="293"/>
      <c r="AB124" s="293"/>
      <c r="AC124" s="293"/>
      <c r="AD124" s="293"/>
      <c r="AE124" s="838"/>
      <c r="AF124" s="838"/>
      <c r="AG124" s="838"/>
    </row>
    <row r="125" spans="1:33" x14ac:dyDescent="0.25">
      <c r="A125" s="826" t="s">
        <v>544</v>
      </c>
      <c r="B125" s="827" t="s">
        <v>559</v>
      </c>
      <c r="C125" s="282"/>
      <c r="D125" s="282"/>
      <c r="E125" s="840"/>
      <c r="F125" s="294"/>
      <c r="G125" s="294"/>
      <c r="H125" s="294"/>
      <c r="I125" s="294"/>
      <c r="J125" s="294"/>
      <c r="K125" s="294"/>
      <c r="L125" s="294"/>
      <c r="M125" s="294"/>
      <c r="N125" s="294"/>
      <c r="O125" s="294"/>
      <c r="P125" s="294"/>
      <c r="Q125" s="294"/>
      <c r="R125" s="294"/>
      <c r="S125" s="294"/>
      <c r="T125" s="294"/>
      <c r="U125" s="294"/>
      <c r="V125" s="294"/>
      <c r="W125" s="294"/>
      <c r="X125" s="294"/>
      <c r="Y125" s="284"/>
      <c r="Z125" s="293"/>
      <c r="AA125" s="293"/>
      <c r="AB125" s="293"/>
      <c r="AC125" s="293"/>
      <c r="AD125" s="293"/>
      <c r="AE125" s="838"/>
      <c r="AF125" s="838"/>
      <c r="AG125" s="838"/>
    </row>
    <row r="126" spans="1:33" x14ac:dyDescent="0.25">
      <c r="A126" s="826" t="s">
        <v>544</v>
      </c>
      <c r="B126" s="827" t="s">
        <v>1310</v>
      </c>
      <c r="C126" s="282"/>
      <c r="D126" s="282"/>
      <c r="E126" s="840"/>
      <c r="F126" s="294"/>
      <c r="G126" s="294"/>
      <c r="H126" s="294"/>
      <c r="I126" s="294"/>
      <c r="J126" s="294"/>
      <c r="K126" s="294"/>
      <c r="L126" s="294"/>
      <c r="M126" s="294"/>
      <c r="N126" s="294"/>
      <c r="O126" s="294"/>
      <c r="P126" s="294"/>
      <c r="Q126" s="294"/>
      <c r="R126" s="294"/>
      <c r="S126" s="294"/>
      <c r="T126" s="294"/>
      <c r="U126" s="294"/>
      <c r="V126" s="294"/>
      <c r="W126" s="294"/>
      <c r="X126" s="294"/>
      <c r="Y126" s="294"/>
      <c r="Z126" s="284"/>
      <c r="AA126" s="293"/>
      <c r="AB126" s="293"/>
      <c r="AC126" s="293"/>
      <c r="AD126" s="293"/>
      <c r="AE126" s="282"/>
      <c r="AF126" s="282"/>
      <c r="AG126" s="838"/>
    </row>
    <row r="127" spans="1:33" x14ac:dyDescent="0.25">
      <c r="A127" s="826" t="s">
        <v>544</v>
      </c>
      <c r="B127" s="827" t="s">
        <v>1311</v>
      </c>
      <c r="C127" s="282"/>
      <c r="D127" s="282"/>
      <c r="E127" s="840"/>
      <c r="F127" s="294"/>
      <c r="G127" s="294"/>
      <c r="H127" s="294"/>
      <c r="I127" s="294"/>
      <c r="J127" s="294"/>
      <c r="K127" s="294"/>
      <c r="L127" s="294"/>
      <c r="M127" s="294"/>
      <c r="N127" s="294"/>
      <c r="O127" s="294"/>
      <c r="P127" s="294"/>
      <c r="Q127" s="294"/>
      <c r="R127" s="294"/>
      <c r="S127" s="294"/>
      <c r="T127" s="294"/>
      <c r="U127" s="294"/>
      <c r="V127" s="294"/>
      <c r="W127" s="294"/>
      <c r="X127" s="294"/>
      <c r="Y127" s="294"/>
      <c r="Z127" s="294"/>
      <c r="AA127" s="284"/>
      <c r="AB127" s="293"/>
      <c r="AC127" s="293"/>
      <c r="AD127" s="293"/>
      <c r="AE127" s="282"/>
      <c r="AF127" s="282"/>
      <c r="AG127" s="838"/>
    </row>
    <row r="128" spans="1:33" x14ac:dyDescent="0.25">
      <c r="A128" s="826" t="s">
        <v>544</v>
      </c>
      <c r="B128" s="827" t="s">
        <v>1312</v>
      </c>
      <c r="C128" s="282"/>
      <c r="D128" s="282"/>
      <c r="E128" s="840"/>
      <c r="F128" s="294"/>
      <c r="G128" s="294"/>
      <c r="H128" s="294"/>
      <c r="I128" s="294"/>
      <c r="J128" s="294"/>
      <c r="K128" s="294"/>
      <c r="L128" s="294"/>
      <c r="M128" s="294"/>
      <c r="N128" s="294"/>
      <c r="O128" s="294"/>
      <c r="P128" s="294"/>
      <c r="Q128" s="294"/>
      <c r="R128" s="294"/>
      <c r="S128" s="294"/>
      <c r="T128" s="294"/>
      <c r="U128" s="294"/>
      <c r="V128" s="294"/>
      <c r="W128" s="294"/>
      <c r="X128" s="294"/>
      <c r="Y128" s="294"/>
      <c r="Z128" s="294"/>
      <c r="AA128" s="294"/>
      <c r="AB128" s="284"/>
      <c r="AC128" s="293"/>
      <c r="AD128" s="293"/>
      <c r="AE128" s="282"/>
      <c r="AF128" s="282"/>
      <c r="AG128" s="838"/>
    </row>
    <row r="129" spans="1:33" x14ac:dyDescent="0.25">
      <c r="A129" s="826" t="s">
        <v>544</v>
      </c>
      <c r="B129" s="827" t="s">
        <v>1313</v>
      </c>
      <c r="C129" s="282"/>
      <c r="D129" s="282"/>
      <c r="E129" s="840"/>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84"/>
      <c r="AD129" s="293"/>
      <c r="AE129" s="282"/>
      <c r="AF129" s="282"/>
      <c r="AG129" s="838"/>
    </row>
    <row r="130" spans="1:33" x14ac:dyDescent="0.25">
      <c r="A130" s="826" t="s">
        <v>544</v>
      </c>
      <c r="B130" s="827" t="s">
        <v>1314</v>
      </c>
      <c r="C130" s="282"/>
      <c r="D130" s="282"/>
      <c r="E130" s="840"/>
      <c r="F130" s="294"/>
      <c r="G130" s="294"/>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84"/>
      <c r="AE130" s="282"/>
      <c r="AF130" s="282"/>
      <c r="AG130" s="838"/>
    </row>
    <row r="131" spans="1:33" ht="13" x14ac:dyDescent="0.3">
      <c r="A131" s="830"/>
      <c r="B131" s="831" t="s">
        <v>271</v>
      </c>
      <c r="C131" s="283"/>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row>
    <row r="132" spans="1:33" x14ac:dyDescent="0.25">
      <c r="C132" s="842"/>
    </row>
    <row r="134" spans="1:33" x14ac:dyDescent="0.25">
      <c r="F134" s="832"/>
    </row>
    <row r="135" spans="1:33" ht="13" x14ac:dyDescent="0.3">
      <c r="B135" s="821" t="s">
        <v>553</v>
      </c>
      <c r="F135" s="822" t="s">
        <v>10</v>
      </c>
    </row>
    <row r="136" spans="1:33" ht="26.15" customHeight="1" x14ac:dyDescent="0.35">
      <c r="A136" s="823"/>
      <c r="B136" s="836" t="s">
        <v>418</v>
      </c>
      <c r="C136" s="1643" t="s">
        <v>526</v>
      </c>
      <c r="D136" s="1643" t="s">
        <v>527</v>
      </c>
      <c r="E136" s="1643" t="s">
        <v>598</v>
      </c>
      <c r="F136" s="1645" t="s">
        <v>599</v>
      </c>
      <c r="G136" s="1646"/>
      <c r="H136" s="1646"/>
      <c r="I136" s="1646"/>
      <c r="J136" s="1646"/>
      <c r="K136" s="1646"/>
      <c r="L136" s="1646"/>
      <c r="M136" s="1646"/>
      <c r="N136" s="1646"/>
      <c r="O136" s="1646"/>
      <c r="P136" s="1646"/>
      <c r="Q136" s="1646"/>
      <c r="R136" s="1646"/>
      <c r="S136" s="1646"/>
      <c r="T136" s="1646"/>
      <c r="U136" s="1646"/>
      <c r="V136" s="1646"/>
      <c r="W136" s="1646"/>
      <c r="X136" s="1646"/>
      <c r="Y136" s="1646"/>
      <c r="Z136" s="1646"/>
      <c r="AA136" s="1646"/>
      <c r="AB136" s="1646"/>
      <c r="AC136" s="1646"/>
      <c r="AD136" s="1647"/>
      <c r="AE136" s="824" t="s">
        <v>549</v>
      </c>
      <c r="AF136" s="824" t="s">
        <v>542</v>
      </c>
      <c r="AG136" s="824" t="s">
        <v>550</v>
      </c>
    </row>
    <row r="137" spans="1:33" ht="12.9" customHeight="1" x14ac:dyDescent="0.25">
      <c r="A137" s="823"/>
      <c r="B137" s="836"/>
      <c r="C137" s="1644"/>
      <c r="D137" s="1644"/>
      <c r="E137" s="1644"/>
      <c r="F137" s="825" t="s">
        <v>528</v>
      </c>
      <c r="G137" s="825" t="s">
        <v>529</v>
      </c>
      <c r="H137" s="825" t="s">
        <v>530</v>
      </c>
      <c r="I137" s="825" t="s">
        <v>531</v>
      </c>
      <c r="J137" s="825" t="s">
        <v>532</v>
      </c>
      <c r="K137" s="825" t="s">
        <v>533</v>
      </c>
      <c r="L137" s="825" t="s">
        <v>534</v>
      </c>
      <c r="M137" s="825" t="s">
        <v>535</v>
      </c>
      <c r="N137" s="825" t="s">
        <v>536</v>
      </c>
      <c r="O137" s="825" t="s">
        <v>537</v>
      </c>
      <c r="P137" s="825" t="s">
        <v>538</v>
      </c>
      <c r="Q137" s="825" t="s">
        <v>539</v>
      </c>
      <c r="R137" s="825" t="s">
        <v>540</v>
      </c>
      <c r="S137" s="825" t="s">
        <v>541</v>
      </c>
      <c r="T137" s="825" t="s">
        <v>326</v>
      </c>
      <c r="U137" s="825" t="s">
        <v>517</v>
      </c>
      <c r="V137" s="825" t="s">
        <v>518</v>
      </c>
      <c r="W137" s="825" t="s">
        <v>519</v>
      </c>
      <c r="X137" s="825" t="s">
        <v>520</v>
      </c>
      <c r="Y137" s="825" t="s">
        <v>521</v>
      </c>
      <c r="Z137" s="825" t="s">
        <v>913</v>
      </c>
      <c r="AA137" s="825" t="s">
        <v>914</v>
      </c>
      <c r="AB137" s="825" t="s">
        <v>918</v>
      </c>
      <c r="AC137" s="825" t="s">
        <v>915</v>
      </c>
      <c r="AD137" s="825" t="s">
        <v>917</v>
      </c>
      <c r="AE137" s="824"/>
      <c r="AF137" s="824"/>
      <c r="AG137" s="824"/>
    </row>
    <row r="138" spans="1:33" x14ac:dyDescent="0.25">
      <c r="A138" s="826" t="s">
        <v>543</v>
      </c>
      <c r="B138" s="827">
        <v>2005</v>
      </c>
      <c r="C138" s="826"/>
      <c r="D138" s="826"/>
      <c r="E138" s="837"/>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838"/>
      <c r="AF138" s="838"/>
      <c r="AG138" s="838"/>
    </row>
    <row r="139" spans="1:33" x14ac:dyDescent="0.25">
      <c r="A139" s="826" t="s">
        <v>544</v>
      </c>
      <c r="B139" s="827" t="s">
        <v>528</v>
      </c>
      <c r="C139" s="826"/>
      <c r="D139" s="826"/>
      <c r="E139" s="837"/>
      <c r="F139" s="284"/>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838"/>
      <c r="AF139" s="838"/>
      <c r="AG139" s="838"/>
    </row>
    <row r="140" spans="1:33" x14ac:dyDescent="0.25">
      <c r="A140" s="826" t="s">
        <v>544</v>
      </c>
      <c r="B140" s="827" t="s">
        <v>529</v>
      </c>
      <c r="C140" s="826"/>
      <c r="D140" s="826"/>
      <c r="E140" s="837"/>
      <c r="F140" s="294"/>
      <c r="G140" s="284"/>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838"/>
      <c r="AF140" s="838"/>
      <c r="AG140" s="838"/>
    </row>
    <row r="141" spans="1:33" x14ac:dyDescent="0.25">
      <c r="A141" s="826" t="s">
        <v>544</v>
      </c>
      <c r="B141" s="827" t="s">
        <v>530</v>
      </c>
      <c r="C141" s="826"/>
      <c r="D141" s="826"/>
      <c r="E141" s="837"/>
      <c r="F141" s="294"/>
      <c r="G141" s="294"/>
      <c r="H141" s="284"/>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838"/>
      <c r="AF141" s="838"/>
      <c r="AG141" s="838"/>
    </row>
    <row r="142" spans="1:33" x14ac:dyDescent="0.25">
      <c r="A142" s="826" t="s">
        <v>544</v>
      </c>
      <c r="B142" s="827" t="s">
        <v>531</v>
      </c>
      <c r="C142" s="826"/>
      <c r="D142" s="826"/>
      <c r="E142" s="837"/>
      <c r="F142" s="294"/>
      <c r="G142" s="294"/>
      <c r="H142" s="294"/>
      <c r="I142" s="284"/>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838"/>
      <c r="AF142" s="838"/>
      <c r="AG142" s="838"/>
    </row>
    <row r="143" spans="1:33" x14ac:dyDescent="0.25">
      <c r="A143" s="826" t="s">
        <v>544</v>
      </c>
      <c r="B143" s="827" t="s">
        <v>532</v>
      </c>
      <c r="C143" s="826"/>
      <c r="D143" s="826"/>
      <c r="E143" s="837"/>
      <c r="F143" s="294"/>
      <c r="G143" s="294"/>
      <c r="H143" s="294"/>
      <c r="I143" s="294"/>
      <c r="J143" s="284"/>
      <c r="K143" s="293"/>
      <c r="L143" s="293"/>
      <c r="M143" s="293"/>
      <c r="N143" s="293"/>
      <c r="O143" s="293"/>
      <c r="P143" s="293"/>
      <c r="Q143" s="293"/>
      <c r="R143" s="293"/>
      <c r="S143" s="293"/>
      <c r="T143" s="293"/>
      <c r="U143" s="293"/>
      <c r="V143" s="293"/>
      <c r="W143" s="293"/>
      <c r="X143" s="293"/>
      <c r="Y143" s="293"/>
      <c r="Z143" s="293"/>
      <c r="AA143" s="293"/>
      <c r="AB143" s="293"/>
      <c r="AC143" s="293"/>
      <c r="AD143" s="293"/>
      <c r="AE143" s="838"/>
      <c r="AF143" s="838"/>
      <c r="AG143" s="838"/>
    </row>
    <row r="144" spans="1:33" x14ac:dyDescent="0.25">
      <c r="A144" s="826" t="s">
        <v>544</v>
      </c>
      <c r="B144" s="827" t="s">
        <v>533</v>
      </c>
      <c r="C144" s="826"/>
      <c r="D144" s="826"/>
      <c r="E144" s="837"/>
      <c r="F144" s="294"/>
      <c r="G144" s="294"/>
      <c r="H144" s="294"/>
      <c r="I144" s="294"/>
      <c r="J144" s="294"/>
      <c r="K144" s="284"/>
      <c r="L144" s="293"/>
      <c r="M144" s="293"/>
      <c r="N144" s="293"/>
      <c r="O144" s="293"/>
      <c r="P144" s="293"/>
      <c r="Q144" s="293"/>
      <c r="R144" s="293"/>
      <c r="S144" s="293"/>
      <c r="T144" s="293"/>
      <c r="U144" s="293"/>
      <c r="V144" s="293"/>
      <c r="W144" s="293"/>
      <c r="X144" s="293"/>
      <c r="Y144" s="293"/>
      <c r="Z144" s="293"/>
      <c r="AA144" s="293"/>
      <c r="AB144" s="293"/>
      <c r="AC144" s="293"/>
      <c r="AD144" s="293"/>
      <c r="AE144" s="838"/>
      <c r="AF144" s="838"/>
      <c r="AG144" s="838"/>
    </row>
    <row r="145" spans="1:33" x14ac:dyDescent="0.25">
      <c r="A145" s="826" t="s">
        <v>544</v>
      </c>
      <c r="B145" s="827" t="s">
        <v>534</v>
      </c>
      <c r="C145" s="826"/>
      <c r="D145" s="826"/>
      <c r="E145" s="837"/>
      <c r="F145" s="294"/>
      <c r="G145" s="294"/>
      <c r="H145" s="294"/>
      <c r="I145" s="294"/>
      <c r="J145" s="294"/>
      <c r="K145" s="294"/>
      <c r="L145" s="284"/>
      <c r="M145" s="293"/>
      <c r="N145" s="293"/>
      <c r="O145" s="293"/>
      <c r="P145" s="293"/>
      <c r="Q145" s="293"/>
      <c r="R145" s="293"/>
      <c r="S145" s="293"/>
      <c r="T145" s="293"/>
      <c r="U145" s="293"/>
      <c r="V145" s="293"/>
      <c r="W145" s="293"/>
      <c r="X145" s="293"/>
      <c r="Y145" s="293"/>
      <c r="Z145" s="293"/>
      <c r="AA145" s="293"/>
      <c r="AB145" s="293"/>
      <c r="AC145" s="293"/>
      <c r="AD145" s="293"/>
      <c r="AE145" s="838"/>
      <c r="AF145" s="838"/>
      <c r="AG145" s="838"/>
    </row>
    <row r="146" spans="1:33" x14ac:dyDescent="0.25">
      <c r="A146" s="826" t="s">
        <v>544</v>
      </c>
      <c r="B146" s="827" t="s">
        <v>535</v>
      </c>
      <c r="C146" s="826"/>
      <c r="D146" s="826"/>
      <c r="E146" s="837"/>
      <c r="F146" s="294"/>
      <c r="G146" s="294"/>
      <c r="H146" s="294"/>
      <c r="I146" s="294"/>
      <c r="J146" s="294"/>
      <c r="K146" s="294"/>
      <c r="L146" s="294"/>
      <c r="M146" s="284"/>
      <c r="N146" s="293"/>
      <c r="O146" s="293"/>
      <c r="P146" s="293"/>
      <c r="Q146" s="293"/>
      <c r="R146" s="293"/>
      <c r="S146" s="293"/>
      <c r="T146" s="293"/>
      <c r="U146" s="293"/>
      <c r="V146" s="293"/>
      <c r="W146" s="293"/>
      <c r="X146" s="293"/>
      <c r="Y146" s="293"/>
      <c r="Z146" s="293"/>
      <c r="AA146" s="293"/>
      <c r="AB146" s="293"/>
      <c r="AC146" s="293"/>
      <c r="AD146" s="293"/>
      <c r="AE146" s="838"/>
      <c r="AF146" s="838"/>
      <c r="AG146" s="838"/>
    </row>
    <row r="147" spans="1:33" x14ac:dyDescent="0.25">
      <c r="A147" s="826" t="s">
        <v>544</v>
      </c>
      <c r="B147" s="827" t="s">
        <v>536</v>
      </c>
      <c r="C147" s="826"/>
      <c r="D147" s="826"/>
      <c r="E147" s="837"/>
      <c r="F147" s="294"/>
      <c r="G147" s="294"/>
      <c r="H147" s="294"/>
      <c r="I147" s="294"/>
      <c r="J147" s="294"/>
      <c r="K147" s="294"/>
      <c r="L147" s="294"/>
      <c r="M147" s="294"/>
      <c r="N147" s="284"/>
      <c r="O147" s="293"/>
      <c r="P147" s="293"/>
      <c r="Q147" s="293"/>
      <c r="R147" s="293"/>
      <c r="S147" s="293"/>
      <c r="T147" s="293"/>
      <c r="U147" s="293"/>
      <c r="V147" s="293"/>
      <c r="W147" s="293"/>
      <c r="X147" s="293"/>
      <c r="Y147" s="293"/>
      <c r="Z147" s="293"/>
      <c r="AA147" s="293"/>
      <c r="AB147" s="293"/>
      <c r="AC147" s="293"/>
      <c r="AD147" s="293"/>
      <c r="AE147" s="838"/>
      <c r="AF147" s="838"/>
      <c r="AG147" s="838"/>
    </row>
    <row r="148" spans="1:33" x14ac:dyDescent="0.25">
      <c r="A148" s="826" t="s">
        <v>544</v>
      </c>
      <c r="B148" s="827" t="s">
        <v>537</v>
      </c>
      <c r="C148" s="282"/>
      <c r="D148" s="826"/>
      <c r="E148" s="837"/>
      <c r="F148" s="294"/>
      <c r="G148" s="294"/>
      <c r="H148" s="294"/>
      <c r="I148" s="294"/>
      <c r="J148" s="294"/>
      <c r="K148" s="294"/>
      <c r="L148" s="294"/>
      <c r="M148" s="294"/>
      <c r="N148" s="294"/>
      <c r="O148" s="284"/>
      <c r="P148" s="293"/>
      <c r="Q148" s="293"/>
      <c r="R148" s="293"/>
      <c r="S148" s="293"/>
      <c r="T148" s="293"/>
      <c r="U148" s="293"/>
      <c r="V148" s="293"/>
      <c r="W148" s="293"/>
      <c r="X148" s="293"/>
      <c r="Y148" s="293"/>
      <c r="Z148" s="293"/>
      <c r="AA148" s="293"/>
      <c r="AB148" s="293"/>
      <c r="AC148" s="293"/>
      <c r="AD148" s="293"/>
      <c r="AE148" s="838"/>
      <c r="AF148" s="838"/>
      <c r="AG148" s="838"/>
    </row>
    <row r="149" spans="1:33" x14ac:dyDescent="0.25">
      <c r="A149" s="826" t="s">
        <v>544</v>
      </c>
      <c r="B149" s="827" t="s">
        <v>538</v>
      </c>
      <c r="C149" s="282"/>
      <c r="D149" s="826"/>
      <c r="E149" s="837"/>
      <c r="F149" s="294"/>
      <c r="G149" s="294"/>
      <c r="H149" s="294"/>
      <c r="I149" s="294"/>
      <c r="J149" s="294"/>
      <c r="K149" s="294"/>
      <c r="L149" s="294"/>
      <c r="M149" s="294"/>
      <c r="N149" s="294"/>
      <c r="O149" s="294"/>
      <c r="P149" s="284"/>
      <c r="Q149" s="293"/>
      <c r="R149" s="293"/>
      <c r="S149" s="293"/>
      <c r="T149" s="293"/>
      <c r="U149" s="293"/>
      <c r="V149" s="293"/>
      <c r="W149" s="293"/>
      <c r="X149" s="293"/>
      <c r="Y149" s="293"/>
      <c r="Z149" s="293"/>
      <c r="AA149" s="293"/>
      <c r="AB149" s="293"/>
      <c r="AC149" s="293"/>
      <c r="AD149" s="293"/>
      <c r="AE149" s="838"/>
      <c r="AF149" s="838"/>
      <c r="AG149" s="838"/>
    </row>
    <row r="150" spans="1:33" x14ac:dyDescent="0.25">
      <c r="A150" s="826" t="s">
        <v>544</v>
      </c>
      <c r="B150" s="827" t="s">
        <v>539</v>
      </c>
      <c r="C150" s="282"/>
      <c r="D150" s="282"/>
      <c r="E150" s="837"/>
      <c r="F150" s="294"/>
      <c r="G150" s="294"/>
      <c r="H150" s="294"/>
      <c r="I150" s="294"/>
      <c r="J150" s="294"/>
      <c r="K150" s="294"/>
      <c r="L150" s="294"/>
      <c r="M150" s="294"/>
      <c r="N150" s="294"/>
      <c r="O150" s="294"/>
      <c r="P150" s="294"/>
      <c r="Q150" s="284"/>
      <c r="R150" s="293"/>
      <c r="S150" s="293"/>
      <c r="T150" s="293"/>
      <c r="U150" s="293"/>
      <c r="V150" s="293"/>
      <c r="W150" s="293"/>
      <c r="X150" s="293"/>
      <c r="Y150" s="293"/>
      <c r="Z150" s="293"/>
      <c r="AA150" s="293"/>
      <c r="AB150" s="293"/>
      <c r="AC150" s="293"/>
      <c r="AD150" s="293"/>
      <c r="AE150" s="838"/>
      <c r="AF150" s="838"/>
      <c r="AG150" s="838"/>
    </row>
    <row r="151" spans="1:33" x14ac:dyDescent="0.25">
      <c r="A151" s="826" t="s">
        <v>544</v>
      </c>
      <c r="B151" s="827" t="s">
        <v>540</v>
      </c>
      <c r="C151" s="282"/>
      <c r="D151" s="282"/>
      <c r="E151" s="837"/>
      <c r="F151" s="294"/>
      <c r="G151" s="294"/>
      <c r="H151" s="294"/>
      <c r="I151" s="294"/>
      <c r="J151" s="294"/>
      <c r="K151" s="294"/>
      <c r="L151" s="294"/>
      <c r="M151" s="294"/>
      <c r="N151" s="294"/>
      <c r="O151" s="294"/>
      <c r="P151" s="294"/>
      <c r="Q151" s="294"/>
      <c r="R151" s="284"/>
      <c r="S151" s="293"/>
      <c r="T151" s="293"/>
      <c r="U151" s="293"/>
      <c r="V151" s="293"/>
      <c r="W151" s="293"/>
      <c r="X151" s="293"/>
      <c r="Y151" s="293"/>
      <c r="Z151" s="293"/>
      <c r="AA151" s="293"/>
      <c r="AB151" s="293"/>
      <c r="AC151" s="293"/>
      <c r="AD151" s="293"/>
      <c r="AE151" s="838"/>
      <c r="AF151" s="838"/>
      <c r="AG151" s="838"/>
    </row>
    <row r="152" spans="1:33" x14ac:dyDescent="0.25">
      <c r="A152" s="826" t="s">
        <v>544</v>
      </c>
      <c r="B152" s="827" t="s">
        <v>541</v>
      </c>
      <c r="C152" s="282"/>
      <c r="D152" s="282"/>
      <c r="E152" s="837"/>
      <c r="F152" s="294"/>
      <c r="G152" s="294"/>
      <c r="H152" s="294"/>
      <c r="I152" s="294"/>
      <c r="J152" s="294"/>
      <c r="K152" s="294"/>
      <c r="L152" s="294"/>
      <c r="M152" s="294"/>
      <c r="N152" s="294"/>
      <c r="O152" s="294"/>
      <c r="P152" s="294"/>
      <c r="Q152" s="294"/>
      <c r="R152" s="294"/>
      <c r="S152" s="284"/>
      <c r="T152" s="293"/>
      <c r="U152" s="293"/>
      <c r="V152" s="293"/>
      <c r="W152" s="293"/>
      <c r="X152" s="293"/>
      <c r="Y152" s="293"/>
      <c r="Z152" s="293"/>
      <c r="AA152" s="293"/>
      <c r="AB152" s="293"/>
      <c r="AC152" s="293"/>
      <c r="AD152" s="293"/>
      <c r="AE152" s="838"/>
      <c r="AF152" s="838"/>
      <c r="AG152" s="838"/>
    </row>
    <row r="153" spans="1:33" x14ac:dyDescent="0.25">
      <c r="A153" s="826" t="s">
        <v>544</v>
      </c>
      <c r="B153" s="827" t="s">
        <v>545</v>
      </c>
      <c r="C153" s="282"/>
      <c r="D153" s="282"/>
      <c r="E153" s="840"/>
      <c r="F153" s="294"/>
      <c r="G153" s="294"/>
      <c r="H153" s="294"/>
      <c r="I153" s="294"/>
      <c r="J153" s="294"/>
      <c r="K153" s="294"/>
      <c r="L153" s="294"/>
      <c r="M153" s="294"/>
      <c r="N153" s="294"/>
      <c r="O153" s="294"/>
      <c r="P153" s="294"/>
      <c r="Q153" s="294"/>
      <c r="R153" s="294"/>
      <c r="S153" s="294"/>
      <c r="T153" s="284"/>
      <c r="U153" s="293"/>
      <c r="V153" s="293"/>
      <c r="W153" s="293"/>
      <c r="X153" s="293"/>
      <c r="Y153" s="293"/>
      <c r="Z153" s="293"/>
      <c r="AA153" s="293"/>
      <c r="AB153" s="293"/>
      <c r="AC153" s="293"/>
      <c r="AD153" s="293"/>
      <c r="AE153" s="838"/>
      <c r="AF153" s="838"/>
      <c r="AG153" s="838"/>
    </row>
    <row r="154" spans="1:33" x14ac:dyDescent="0.25">
      <c r="A154" s="826" t="s">
        <v>544</v>
      </c>
      <c r="B154" s="827" t="s">
        <v>546</v>
      </c>
      <c r="C154" s="282"/>
      <c r="D154" s="282"/>
      <c r="E154" s="840"/>
      <c r="F154" s="294"/>
      <c r="G154" s="294"/>
      <c r="H154" s="294"/>
      <c r="I154" s="294"/>
      <c r="J154" s="294"/>
      <c r="K154" s="294"/>
      <c r="L154" s="294"/>
      <c r="M154" s="294"/>
      <c r="N154" s="294"/>
      <c r="O154" s="294"/>
      <c r="P154" s="294"/>
      <c r="Q154" s="294"/>
      <c r="R154" s="294"/>
      <c r="S154" s="294"/>
      <c r="T154" s="294"/>
      <c r="U154" s="284"/>
      <c r="V154" s="293"/>
      <c r="W154" s="293"/>
      <c r="X154" s="293"/>
      <c r="Y154" s="293"/>
      <c r="Z154" s="293"/>
      <c r="AA154" s="293"/>
      <c r="AB154" s="293"/>
      <c r="AC154" s="293"/>
      <c r="AD154" s="293"/>
      <c r="AE154" s="838"/>
      <c r="AF154" s="838"/>
      <c r="AG154" s="838"/>
    </row>
    <row r="155" spans="1:33" x14ac:dyDescent="0.25">
      <c r="A155" s="826" t="s">
        <v>544</v>
      </c>
      <c r="B155" s="827" t="s">
        <v>547</v>
      </c>
      <c r="C155" s="282"/>
      <c r="D155" s="282"/>
      <c r="E155" s="840"/>
      <c r="F155" s="294"/>
      <c r="G155" s="294"/>
      <c r="H155" s="294"/>
      <c r="I155" s="294"/>
      <c r="J155" s="294"/>
      <c r="K155" s="294"/>
      <c r="L155" s="294"/>
      <c r="M155" s="294"/>
      <c r="N155" s="294"/>
      <c r="O155" s="294"/>
      <c r="P155" s="294"/>
      <c r="Q155" s="294"/>
      <c r="R155" s="294"/>
      <c r="S155" s="294"/>
      <c r="T155" s="294"/>
      <c r="U155" s="294"/>
      <c r="V155" s="284"/>
      <c r="W155" s="293"/>
      <c r="X155" s="293"/>
      <c r="Y155" s="293"/>
      <c r="Z155" s="293"/>
      <c r="AA155" s="293"/>
      <c r="AB155" s="293"/>
      <c r="AC155" s="293"/>
      <c r="AD155" s="293"/>
      <c r="AE155" s="838"/>
      <c r="AF155" s="838"/>
      <c r="AG155" s="838"/>
    </row>
    <row r="156" spans="1:33" x14ac:dyDescent="0.25">
      <c r="A156" s="826" t="s">
        <v>544</v>
      </c>
      <c r="B156" s="827" t="s">
        <v>557</v>
      </c>
      <c r="C156" s="282"/>
      <c r="D156" s="282"/>
      <c r="E156" s="840"/>
      <c r="F156" s="294"/>
      <c r="G156" s="294"/>
      <c r="H156" s="294"/>
      <c r="I156" s="294"/>
      <c r="J156" s="294"/>
      <c r="K156" s="294"/>
      <c r="L156" s="294"/>
      <c r="M156" s="294"/>
      <c r="N156" s="294"/>
      <c r="O156" s="294"/>
      <c r="P156" s="294"/>
      <c r="Q156" s="294"/>
      <c r="R156" s="294"/>
      <c r="S156" s="294"/>
      <c r="T156" s="294"/>
      <c r="U156" s="294"/>
      <c r="V156" s="294"/>
      <c r="W156" s="284"/>
      <c r="X156" s="293"/>
      <c r="Y156" s="293"/>
      <c r="Z156" s="293"/>
      <c r="AA156" s="293"/>
      <c r="AB156" s="293"/>
      <c r="AC156" s="293"/>
      <c r="AD156" s="293"/>
      <c r="AE156" s="838"/>
      <c r="AF156" s="838"/>
      <c r="AG156" s="838"/>
    </row>
    <row r="157" spans="1:33" x14ac:dyDescent="0.25">
      <c r="A157" s="826" t="s">
        <v>544</v>
      </c>
      <c r="B157" s="827" t="s">
        <v>558</v>
      </c>
      <c r="C157" s="282"/>
      <c r="D157" s="282"/>
      <c r="E157" s="840"/>
      <c r="F157" s="294"/>
      <c r="G157" s="294"/>
      <c r="H157" s="294"/>
      <c r="I157" s="294"/>
      <c r="J157" s="294"/>
      <c r="K157" s="294"/>
      <c r="L157" s="294"/>
      <c r="M157" s="294"/>
      <c r="N157" s="294"/>
      <c r="O157" s="294"/>
      <c r="P157" s="294"/>
      <c r="Q157" s="294"/>
      <c r="R157" s="294"/>
      <c r="S157" s="294"/>
      <c r="T157" s="294"/>
      <c r="U157" s="294"/>
      <c r="V157" s="294"/>
      <c r="W157" s="294"/>
      <c r="X157" s="284"/>
      <c r="Y157" s="293"/>
      <c r="Z157" s="293"/>
      <c r="AA157" s="293"/>
      <c r="AB157" s="293"/>
      <c r="AC157" s="293"/>
      <c r="AD157" s="293"/>
      <c r="AE157" s="838"/>
      <c r="AF157" s="838"/>
      <c r="AG157" s="838"/>
    </row>
    <row r="158" spans="1:33" x14ac:dyDescent="0.25">
      <c r="A158" s="826" t="s">
        <v>544</v>
      </c>
      <c r="B158" s="827" t="s">
        <v>559</v>
      </c>
      <c r="C158" s="282"/>
      <c r="D158" s="282"/>
      <c r="E158" s="840"/>
      <c r="F158" s="294"/>
      <c r="G158" s="294"/>
      <c r="H158" s="294"/>
      <c r="I158" s="294"/>
      <c r="J158" s="294"/>
      <c r="K158" s="294"/>
      <c r="L158" s="294"/>
      <c r="M158" s="294"/>
      <c r="N158" s="294"/>
      <c r="O158" s="294"/>
      <c r="P158" s="294"/>
      <c r="Q158" s="294"/>
      <c r="R158" s="294"/>
      <c r="S158" s="294"/>
      <c r="T158" s="294"/>
      <c r="U158" s="294"/>
      <c r="V158" s="294"/>
      <c r="W158" s="294"/>
      <c r="X158" s="294"/>
      <c r="Y158" s="284"/>
      <c r="Z158" s="293"/>
      <c r="AA158" s="293"/>
      <c r="AB158" s="293"/>
      <c r="AC158" s="293"/>
      <c r="AD158" s="293"/>
      <c r="AE158" s="838"/>
      <c r="AF158" s="838"/>
      <c r="AG158" s="838"/>
    </row>
    <row r="159" spans="1:33" x14ac:dyDescent="0.25">
      <c r="A159" s="826" t="s">
        <v>544</v>
      </c>
      <c r="B159" s="827" t="s">
        <v>1310</v>
      </c>
      <c r="C159" s="282"/>
      <c r="D159" s="282"/>
      <c r="E159" s="840"/>
      <c r="F159" s="294"/>
      <c r="G159" s="294"/>
      <c r="H159" s="294"/>
      <c r="I159" s="294"/>
      <c r="J159" s="294"/>
      <c r="K159" s="294"/>
      <c r="L159" s="294"/>
      <c r="M159" s="294"/>
      <c r="N159" s="294"/>
      <c r="O159" s="294"/>
      <c r="P159" s="294"/>
      <c r="Q159" s="294"/>
      <c r="R159" s="294"/>
      <c r="S159" s="294"/>
      <c r="T159" s="294"/>
      <c r="U159" s="294"/>
      <c r="V159" s="294"/>
      <c r="W159" s="294"/>
      <c r="X159" s="294"/>
      <c r="Y159" s="294"/>
      <c r="Z159" s="284"/>
      <c r="AA159" s="293"/>
      <c r="AB159" s="293"/>
      <c r="AC159" s="293"/>
      <c r="AD159" s="293"/>
      <c r="AE159" s="282"/>
      <c r="AF159" s="282"/>
      <c r="AG159" s="838"/>
    </row>
    <row r="160" spans="1:33" x14ac:dyDescent="0.25">
      <c r="A160" s="826" t="s">
        <v>544</v>
      </c>
      <c r="B160" s="827" t="s">
        <v>1311</v>
      </c>
      <c r="C160" s="282"/>
      <c r="D160" s="282"/>
      <c r="E160" s="840"/>
      <c r="F160" s="294"/>
      <c r="G160" s="294"/>
      <c r="H160" s="294"/>
      <c r="I160" s="294"/>
      <c r="J160" s="294"/>
      <c r="K160" s="294"/>
      <c r="L160" s="294"/>
      <c r="M160" s="294"/>
      <c r="N160" s="294"/>
      <c r="O160" s="294"/>
      <c r="P160" s="294"/>
      <c r="Q160" s="294"/>
      <c r="R160" s="294"/>
      <c r="S160" s="294"/>
      <c r="T160" s="294"/>
      <c r="U160" s="294"/>
      <c r="V160" s="294"/>
      <c r="W160" s="294"/>
      <c r="X160" s="294"/>
      <c r="Y160" s="294"/>
      <c r="Z160" s="294"/>
      <c r="AA160" s="284"/>
      <c r="AB160" s="293"/>
      <c r="AC160" s="293"/>
      <c r="AD160" s="293"/>
      <c r="AE160" s="282"/>
      <c r="AF160" s="282"/>
      <c r="AG160" s="838"/>
    </row>
    <row r="161" spans="1:33" x14ac:dyDescent="0.25">
      <c r="A161" s="826" t="s">
        <v>544</v>
      </c>
      <c r="B161" s="827" t="s">
        <v>1312</v>
      </c>
      <c r="C161" s="282"/>
      <c r="D161" s="282"/>
      <c r="E161" s="840"/>
      <c r="F161" s="294"/>
      <c r="G161" s="294"/>
      <c r="H161" s="294"/>
      <c r="I161" s="294"/>
      <c r="J161" s="294"/>
      <c r="K161" s="294"/>
      <c r="L161" s="294"/>
      <c r="M161" s="294"/>
      <c r="N161" s="294"/>
      <c r="O161" s="294"/>
      <c r="P161" s="294"/>
      <c r="Q161" s="294"/>
      <c r="R161" s="294"/>
      <c r="S161" s="294"/>
      <c r="T161" s="294"/>
      <c r="U161" s="294"/>
      <c r="V161" s="294"/>
      <c r="W161" s="294"/>
      <c r="X161" s="294"/>
      <c r="Y161" s="294"/>
      <c r="Z161" s="294"/>
      <c r="AA161" s="294"/>
      <c r="AB161" s="284"/>
      <c r="AC161" s="293"/>
      <c r="AD161" s="293"/>
      <c r="AE161" s="282"/>
      <c r="AF161" s="282"/>
      <c r="AG161" s="838"/>
    </row>
    <row r="162" spans="1:33" x14ac:dyDescent="0.25">
      <c r="A162" s="826" t="s">
        <v>544</v>
      </c>
      <c r="B162" s="827" t="s">
        <v>1313</v>
      </c>
      <c r="C162" s="282"/>
      <c r="D162" s="282"/>
      <c r="E162" s="840"/>
      <c r="F162" s="294"/>
      <c r="G162" s="294"/>
      <c r="H162" s="294"/>
      <c r="I162" s="294"/>
      <c r="J162" s="294"/>
      <c r="K162" s="294"/>
      <c r="L162" s="294"/>
      <c r="M162" s="294"/>
      <c r="N162" s="294"/>
      <c r="O162" s="294"/>
      <c r="P162" s="294"/>
      <c r="Q162" s="294"/>
      <c r="R162" s="294"/>
      <c r="S162" s="294"/>
      <c r="T162" s="294"/>
      <c r="U162" s="294"/>
      <c r="V162" s="294"/>
      <c r="W162" s="294"/>
      <c r="X162" s="294"/>
      <c r="Y162" s="294"/>
      <c r="Z162" s="294"/>
      <c r="AA162" s="294"/>
      <c r="AB162" s="294"/>
      <c r="AC162" s="284"/>
      <c r="AD162" s="293"/>
      <c r="AE162" s="282"/>
      <c r="AF162" s="282"/>
      <c r="AG162" s="838"/>
    </row>
    <row r="163" spans="1:33" x14ac:dyDescent="0.25">
      <c r="A163" s="826" t="s">
        <v>544</v>
      </c>
      <c r="B163" s="827" t="s">
        <v>1314</v>
      </c>
      <c r="C163" s="282"/>
      <c r="D163" s="282"/>
      <c r="E163" s="840"/>
      <c r="F163" s="294"/>
      <c r="G163" s="294"/>
      <c r="H163" s="294"/>
      <c r="I163" s="294"/>
      <c r="J163" s="294"/>
      <c r="K163" s="294"/>
      <c r="L163" s="294"/>
      <c r="M163" s="294"/>
      <c r="N163" s="294"/>
      <c r="O163" s="294"/>
      <c r="P163" s="294"/>
      <c r="Q163" s="294"/>
      <c r="R163" s="294"/>
      <c r="S163" s="294"/>
      <c r="T163" s="294"/>
      <c r="U163" s="294"/>
      <c r="V163" s="294"/>
      <c r="W163" s="294"/>
      <c r="X163" s="294"/>
      <c r="Y163" s="294"/>
      <c r="Z163" s="294"/>
      <c r="AA163" s="294"/>
      <c r="AB163" s="294"/>
      <c r="AC163" s="294"/>
      <c r="AD163" s="284"/>
      <c r="AE163" s="282"/>
      <c r="AF163" s="282"/>
      <c r="AG163" s="838"/>
    </row>
    <row r="164" spans="1:33" ht="13" x14ac:dyDescent="0.3">
      <c r="A164" s="830"/>
      <c r="B164" s="831" t="s">
        <v>271</v>
      </c>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row>
    <row r="165" spans="1:33" x14ac:dyDescent="0.25">
      <c r="C165" s="842"/>
    </row>
    <row r="168" spans="1:33" ht="13" x14ac:dyDescent="0.3">
      <c r="B168" s="821" t="s">
        <v>554</v>
      </c>
      <c r="F168" s="822" t="s">
        <v>10</v>
      </c>
    </row>
    <row r="169" spans="1:33" ht="26.15" customHeight="1" x14ac:dyDescent="0.35">
      <c r="A169" s="823"/>
      <c r="B169" s="836" t="s">
        <v>418</v>
      </c>
      <c r="C169" s="1643" t="s">
        <v>526</v>
      </c>
      <c r="D169" s="1643" t="s">
        <v>527</v>
      </c>
      <c r="E169" s="1643" t="s">
        <v>598</v>
      </c>
      <c r="F169" s="1645" t="s">
        <v>599</v>
      </c>
      <c r="G169" s="1646"/>
      <c r="H169" s="1646"/>
      <c r="I169" s="1646"/>
      <c r="J169" s="1646"/>
      <c r="K169" s="1646"/>
      <c r="L169" s="1646"/>
      <c r="M169" s="1646"/>
      <c r="N169" s="1646"/>
      <c r="O169" s="1646"/>
      <c r="P169" s="1646"/>
      <c r="Q169" s="1646"/>
      <c r="R169" s="1646"/>
      <c r="S169" s="1646"/>
      <c r="T169" s="1646"/>
      <c r="U169" s="1646"/>
      <c r="V169" s="1646"/>
      <c r="W169" s="1646"/>
      <c r="X169" s="1646"/>
      <c r="Y169" s="1646"/>
      <c r="Z169" s="1646"/>
      <c r="AA169" s="1646"/>
      <c r="AB169" s="1646"/>
      <c r="AC169" s="1646"/>
      <c r="AD169" s="1647"/>
      <c r="AE169" s="824" t="s">
        <v>549</v>
      </c>
      <c r="AF169" s="824" t="s">
        <v>542</v>
      </c>
      <c r="AG169" s="824" t="s">
        <v>550</v>
      </c>
    </row>
    <row r="170" spans="1:33" ht="12.9" customHeight="1" x14ac:dyDescent="0.25">
      <c r="A170" s="823"/>
      <c r="B170" s="836"/>
      <c r="C170" s="1644"/>
      <c r="D170" s="1644"/>
      <c r="E170" s="1644"/>
      <c r="F170" s="825" t="s">
        <v>528</v>
      </c>
      <c r="G170" s="825" t="s">
        <v>529</v>
      </c>
      <c r="H170" s="825" t="s">
        <v>530</v>
      </c>
      <c r="I170" s="825" t="s">
        <v>531</v>
      </c>
      <c r="J170" s="825" t="s">
        <v>532</v>
      </c>
      <c r="K170" s="825" t="s">
        <v>533</v>
      </c>
      <c r="L170" s="825" t="s">
        <v>534</v>
      </c>
      <c r="M170" s="825" t="s">
        <v>535</v>
      </c>
      <c r="N170" s="825" t="s">
        <v>536</v>
      </c>
      <c r="O170" s="825" t="s">
        <v>537</v>
      </c>
      <c r="P170" s="825" t="s">
        <v>538</v>
      </c>
      <c r="Q170" s="825" t="s">
        <v>539</v>
      </c>
      <c r="R170" s="825" t="s">
        <v>540</v>
      </c>
      <c r="S170" s="825" t="s">
        <v>541</v>
      </c>
      <c r="T170" s="825" t="s">
        <v>326</v>
      </c>
      <c r="U170" s="825" t="s">
        <v>517</v>
      </c>
      <c r="V170" s="825" t="s">
        <v>518</v>
      </c>
      <c r="W170" s="825" t="s">
        <v>519</v>
      </c>
      <c r="X170" s="825" t="s">
        <v>520</v>
      </c>
      <c r="Y170" s="825" t="s">
        <v>521</v>
      </c>
      <c r="Z170" s="825" t="s">
        <v>913</v>
      </c>
      <c r="AA170" s="825" t="s">
        <v>914</v>
      </c>
      <c r="AB170" s="825" t="s">
        <v>918</v>
      </c>
      <c r="AC170" s="825" t="s">
        <v>915</v>
      </c>
      <c r="AD170" s="825" t="s">
        <v>917</v>
      </c>
      <c r="AE170" s="824"/>
      <c r="AF170" s="824"/>
      <c r="AG170" s="824"/>
    </row>
    <row r="171" spans="1:33" x14ac:dyDescent="0.25">
      <c r="A171" s="826" t="s">
        <v>543</v>
      </c>
      <c r="B171" s="827">
        <v>2005</v>
      </c>
      <c r="C171" s="826"/>
      <c r="D171" s="826"/>
      <c r="E171" s="837"/>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838"/>
      <c r="AF171" s="838"/>
      <c r="AG171" s="838"/>
    </row>
    <row r="172" spans="1:33" x14ac:dyDescent="0.25">
      <c r="A172" s="826" t="s">
        <v>544</v>
      </c>
      <c r="B172" s="827" t="s">
        <v>528</v>
      </c>
      <c r="C172" s="826"/>
      <c r="D172" s="826"/>
      <c r="E172" s="837"/>
      <c r="F172" s="284"/>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838"/>
      <c r="AF172" s="838"/>
      <c r="AG172" s="838"/>
    </row>
    <row r="173" spans="1:33" x14ac:dyDescent="0.25">
      <c r="A173" s="826" t="s">
        <v>544</v>
      </c>
      <c r="B173" s="827" t="s">
        <v>529</v>
      </c>
      <c r="C173" s="826"/>
      <c r="D173" s="826"/>
      <c r="E173" s="837"/>
      <c r="F173" s="294"/>
      <c r="G173" s="284"/>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c r="AE173" s="838"/>
      <c r="AF173" s="838"/>
      <c r="AG173" s="838"/>
    </row>
    <row r="174" spans="1:33" x14ac:dyDescent="0.25">
      <c r="A174" s="826" t="s">
        <v>544</v>
      </c>
      <c r="B174" s="827" t="s">
        <v>530</v>
      </c>
      <c r="C174" s="826"/>
      <c r="D174" s="826"/>
      <c r="E174" s="837"/>
      <c r="F174" s="294"/>
      <c r="G174" s="294"/>
      <c r="H174" s="284"/>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838"/>
      <c r="AF174" s="838"/>
      <c r="AG174" s="838"/>
    </row>
    <row r="175" spans="1:33" x14ac:dyDescent="0.25">
      <c r="A175" s="826" t="s">
        <v>544</v>
      </c>
      <c r="B175" s="827" t="s">
        <v>531</v>
      </c>
      <c r="C175" s="826"/>
      <c r="D175" s="826"/>
      <c r="E175" s="837"/>
      <c r="F175" s="294"/>
      <c r="G175" s="294"/>
      <c r="H175" s="294"/>
      <c r="I175" s="284"/>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838"/>
      <c r="AF175" s="838"/>
      <c r="AG175" s="838"/>
    </row>
    <row r="176" spans="1:33" x14ac:dyDescent="0.25">
      <c r="A176" s="826" t="s">
        <v>544</v>
      </c>
      <c r="B176" s="827" t="s">
        <v>532</v>
      </c>
      <c r="C176" s="826"/>
      <c r="D176" s="826"/>
      <c r="E176" s="837"/>
      <c r="F176" s="294"/>
      <c r="G176" s="294"/>
      <c r="H176" s="294"/>
      <c r="I176" s="294"/>
      <c r="J176" s="284"/>
      <c r="K176" s="293"/>
      <c r="L176" s="293"/>
      <c r="M176" s="293"/>
      <c r="N176" s="293"/>
      <c r="O176" s="293"/>
      <c r="P176" s="293"/>
      <c r="Q176" s="293"/>
      <c r="R176" s="293"/>
      <c r="S176" s="293"/>
      <c r="T176" s="293"/>
      <c r="U176" s="293"/>
      <c r="V176" s="293"/>
      <c r="W176" s="293"/>
      <c r="X176" s="293"/>
      <c r="Y176" s="293"/>
      <c r="Z176" s="293"/>
      <c r="AA176" s="293"/>
      <c r="AB176" s="293"/>
      <c r="AC176" s="293"/>
      <c r="AD176" s="293"/>
      <c r="AE176" s="838"/>
      <c r="AF176" s="838"/>
      <c r="AG176" s="838"/>
    </row>
    <row r="177" spans="1:33" x14ac:dyDescent="0.25">
      <c r="A177" s="826" t="s">
        <v>544</v>
      </c>
      <c r="B177" s="827" t="s">
        <v>533</v>
      </c>
      <c r="C177" s="826"/>
      <c r="D177" s="826"/>
      <c r="E177" s="837"/>
      <c r="F177" s="294"/>
      <c r="G177" s="294"/>
      <c r="H177" s="294"/>
      <c r="I177" s="294"/>
      <c r="J177" s="294"/>
      <c r="K177" s="284"/>
      <c r="L177" s="293"/>
      <c r="M177" s="293"/>
      <c r="N177" s="293"/>
      <c r="O177" s="293"/>
      <c r="P177" s="293"/>
      <c r="Q177" s="293"/>
      <c r="R177" s="293"/>
      <c r="S177" s="293"/>
      <c r="T177" s="293"/>
      <c r="U177" s="293"/>
      <c r="V177" s="293"/>
      <c r="W177" s="293"/>
      <c r="X177" s="293"/>
      <c r="Y177" s="293"/>
      <c r="Z177" s="293"/>
      <c r="AA177" s="293"/>
      <c r="AB177" s="293"/>
      <c r="AC177" s="293"/>
      <c r="AD177" s="293"/>
      <c r="AE177" s="838"/>
      <c r="AF177" s="838"/>
      <c r="AG177" s="838"/>
    </row>
    <row r="178" spans="1:33" x14ac:dyDescent="0.25">
      <c r="A178" s="826" t="s">
        <v>544</v>
      </c>
      <c r="B178" s="827" t="s">
        <v>534</v>
      </c>
      <c r="C178" s="826"/>
      <c r="D178" s="826"/>
      <c r="E178" s="837"/>
      <c r="F178" s="294"/>
      <c r="G178" s="294"/>
      <c r="H178" s="294"/>
      <c r="I178" s="294"/>
      <c r="J178" s="294"/>
      <c r="K178" s="294"/>
      <c r="L178" s="284"/>
      <c r="M178" s="293"/>
      <c r="N178" s="293"/>
      <c r="O178" s="293"/>
      <c r="P178" s="293"/>
      <c r="Q178" s="293"/>
      <c r="R178" s="293"/>
      <c r="S178" s="293"/>
      <c r="T178" s="293"/>
      <c r="U178" s="293"/>
      <c r="V178" s="293"/>
      <c r="W178" s="293"/>
      <c r="X178" s="293"/>
      <c r="Y178" s="293"/>
      <c r="Z178" s="293"/>
      <c r="AA178" s="293"/>
      <c r="AB178" s="293"/>
      <c r="AC178" s="293"/>
      <c r="AD178" s="293"/>
      <c r="AE178" s="838"/>
      <c r="AF178" s="838"/>
      <c r="AG178" s="838"/>
    </row>
    <row r="179" spans="1:33" x14ac:dyDescent="0.25">
      <c r="A179" s="826" t="s">
        <v>544</v>
      </c>
      <c r="B179" s="827" t="s">
        <v>535</v>
      </c>
      <c r="C179" s="826"/>
      <c r="D179" s="826"/>
      <c r="E179" s="837"/>
      <c r="F179" s="294"/>
      <c r="G179" s="294"/>
      <c r="H179" s="294"/>
      <c r="I179" s="294"/>
      <c r="J179" s="294"/>
      <c r="K179" s="294"/>
      <c r="L179" s="294"/>
      <c r="M179" s="284"/>
      <c r="N179" s="293"/>
      <c r="O179" s="293"/>
      <c r="P179" s="293"/>
      <c r="Q179" s="293"/>
      <c r="R179" s="293"/>
      <c r="S179" s="293"/>
      <c r="T179" s="293"/>
      <c r="U179" s="293"/>
      <c r="V179" s="293"/>
      <c r="W179" s="293"/>
      <c r="X179" s="293"/>
      <c r="Y179" s="293"/>
      <c r="Z179" s="293"/>
      <c r="AA179" s="293"/>
      <c r="AB179" s="293"/>
      <c r="AC179" s="293"/>
      <c r="AD179" s="293"/>
      <c r="AE179" s="838"/>
      <c r="AF179" s="838"/>
      <c r="AG179" s="838"/>
    </row>
    <row r="180" spans="1:33" x14ac:dyDescent="0.25">
      <c r="A180" s="826" t="s">
        <v>544</v>
      </c>
      <c r="B180" s="827" t="s">
        <v>536</v>
      </c>
      <c r="C180" s="826"/>
      <c r="D180" s="826"/>
      <c r="E180" s="837"/>
      <c r="F180" s="294"/>
      <c r="G180" s="294"/>
      <c r="H180" s="294"/>
      <c r="I180" s="294"/>
      <c r="J180" s="294"/>
      <c r="K180" s="294"/>
      <c r="L180" s="294"/>
      <c r="M180" s="294"/>
      <c r="N180" s="284"/>
      <c r="O180" s="293"/>
      <c r="P180" s="293"/>
      <c r="Q180" s="293"/>
      <c r="R180" s="293"/>
      <c r="S180" s="293"/>
      <c r="T180" s="293"/>
      <c r="U180" s="293"/>
      <c r="V180" s="293"/>
      <c r="W180" s="293"/>
      <c r="X180" s="293"/>
      <c r="Y180" s="293"/>
      <c r="Z180" s="293"/>
      <c r="AA180" s="293"/>
      <c r="AB180" s="293"/>
      <c r="AC180" s="293"/>
      <c r="AD180" s="293"/>
      <c r="AE180" s="838"/>
      <c r="AF180" s="838"/>
      <c r="AG180" s="838"/>
    </row>
    <row r="181" spans="1:33" x14ac:dyDescent="0.25">
      <c r="A181" s="826" t="s">
        <v>544</v>
      </c>
      <c r="B181" s="827" t="s">
        <v>537</v>
      </c>
      <c r="C181" s="282"/>
      <c r="D181" s="826"/>
      <c r="E181" s="837"/>
      <c r="F181" s="294"/>
      <c r="G181" s="294"/>
      <c r="H181" s="294"/>
      <c r="I181" s="294"/>
      <c r="J181" s="294"/>
      <c r="K181" s="294"/>
      <c r="L181" s="294"/>
      <c r="M181" s="294"/>
      <c r="N181" s="294"/>
      <c r="O181" s="284"/>
      <c r="P181" s="293"/>
      <c r="Q181" s="293"/>
      <c r="R181" s="293"/>
      <c r="S181" s="293"/>
      <c r="T181" s="293"/>
      <c r="U181" s="293"/>
      <c r="V181" s="293"/>
      <c r="W181" s="293"/>
      <c r="X181" s="293"/>
      <c r="Y181" s="293"/>
      <c r="Z181" s="293"/>
      <c r="AA181" s="293"/>
      <c r="AB181" s="293"/>
      <c r="AC181" s="293"/>
      <c r="AD181" s="293"/>
      <c r="AE181" s="838"/>
      <c r="AF181" s="838"/>
      <c r="AG181" s="838"/>
    </row>
    <row r="182" spans="1:33" x14ac:dyDescent="0.25">
      <c r="A182" s="826" t="s">
        <v>544</v>
      </c>
      <c r="B182" s="827" t="s">
        <v>538</v>
      </c>
      <c r="C182" s="282"/>
      <c r="D182" s="826"/>
      <c r="E182" s="837"/>
      <c r="F182" s="294"/>
      <c r="G182" s="294"/>
      <c r="H182" s="294"/>
      <c r="I182" s="294"/>
      <c r="J182" s="294"/>
      <c r="K182" s="294"/>
      <c r="L182" s="294"/>
      <c r="M182" s="294"/>
      <c r="N182" s="294"/>
      <c r="O182" s="294"/>
      <c r="P182" s="284"/>
      <c r="Q182" s="293"/>
      <c r="R182" s="293"/>
      <c r="S182" s="293"/>
      <c r="T182" s="293"/>
      <c r="U182" s="293"/>
      <c r="V182" s="293"/>
      <c r="W182" s="293"/>
      <c r="X182" s="293"/>
      <c r="Y182" s="293"/>
      <c r="Z182" s="293"/>
      <c r="AA182" s="293"/>
      <c r="AB182" s="293"/>
      <c r="AC182" s="293"/>
      <c r="AD182" s="293"/>
      <c r="AE182" s="838"/>
      <c r="AF182" s="838"/>
      <c r="AG182" s="838"/>
    </row>
    <row r="183" spans="1:33" x14ac:dyDescent="0.25">
      <c r="A183" s="826" t="s">
        <v>544</v>
      </c>
      <c r="B183" s="827" t="s">
        <v>539</v>
      </c>
      <c r="C183" s="282"/>
      <c r="D183" s="282"/>
      <c r="E183" s="837"/>
      <c r="F183" s="294"/>
      <c r="G183" s="294"/>
      <c r="H183" s="294"/>
      <c r="I183" s="294"/>
      <c r="J183" s="294"/>
      <c r="K183" s="294"/>
      <c r="L183" s="294"/>
      <c r="M183" s="294"/>
      <c r="N183" s="294"/>
      <c r="O183" s="294"/>
      <c r="P183" s="294"/>
      <c r="Q183" s="284"/>
      <c r="R183" s="293"/>
      <c r="S183" s="293"/>
      <c r="T183" s="293"/>
      <c r="U183" s="293"/>
      <c r="V183" s="293"/>
      <c r="W183" s="293"/>
      <c r="X183" s="293"/>
      <c r="Y183" s="293"/>
      <c r="Z183" s="293"/>
      <c r="AA183" s="293"/>
      <c r="AB183" s="293"/>
      <c r="AC183" s="293"/>
      <c r="AD183" s="293"/>
      <c r="AE183" s="838"/>
      <c r="AF183" s="838"/>
      <c r="AG183" s="838"/>
    </row>
    <row r="184" spans="1:33" x14ac:dyDescent="0.25">
      <c r="A184" s="826" t="s">
        <v>544</v>
      </c>
      <c r="B184" s="827" t="s">
        <v>540</v>
      </c>
      <c r="C184" s="282"/>
      <c r="D184" s="282"/>
      <c r="E184" s="837"/>
      <c r="F184" s="294"/>
      <c r="G184" s="294"/>
      <c r="H184" s="294"/>
      <c r="I184" s="294"/>
      <c r="J184" s="294"/>
      <c r="K184" s="294"/>
      <c r="L184" s="294"/>
      <c r="M184" s="294"/>
      <c r="N184" s="294"/>
      <c r="O184" s="294"/>
      <c r="P184" s="294"/>
      <c r="Q184" s="294"/>
      <c r="R184" s="284"/>
      <c r="S184" s="293"/>
      <c r="T184" s="293"/>
      <c r="U184" s="293"/>
      <c r="V184" s="293"/>
      <c r="W184" s="293"/>
      <c r="X184" s="293"/>
      <c r="Y184" s="293"/>
      <c r="Z184" s="293"/>
      <c r="AA184" s="293"/>
      <c r="AB184" s="293"/>
      <c r="AC184" s="293"/>
      <c r="AD184" s="293"/>
      <c r="AE184" s="838"/>
      <c r="AF184" s="838"/>
      <c r="AG184" s="838"/>
    </row>
    <row r="185" spans="1:33" x14ac:dyDescent="0.25">
      <c r="A185" s="826" t="s">
        <v>544</v>
      </c>
      <c r="B185" s="827" t="s">
        <v>541</v>
      </c>
      <c r="C185" s="282"/>
      <c r="D185" s="282"/>
      <c r="E185" s="837"/>
      <c r="F185" s="294"/>
      <c r="G185" s="294"/>
      <c r="H185" s="294"/>
      <c r="I185" s="294"/>
      <c r="J185" s="294"/>
      <c r="K185" s="294"/>
      <c r="L185" s="294"/>
      <c r="M185" s="294"/>
      <c r="N185" s="294"/>
      <c r="O185" s="294"/>
      <c r="P185" s="294"/>
      <c r="Q185" s="294"/>
      <c r="R185" s="294"/>
      <c r="S185" s="284"/>
      <c r="T185" s="293"/>
      <c r="U185" s="293"/>
      <c r="V185" s="293"/>
      <c r="W185" s="293"/>
      <c r="X185" s="293"/>
      <c r="Y185" s="293"/>
      <c r="Z185" s="293"/>
      <c r="AA185" s="293"/>
      <c r="AB185" s="293"/>
      <c r="AC185" s="293"/>
      <c r="AD185" s="293"/>
      <c r="AE185" s="838"/>
      <c r="AF185" s="838"/>
      <c r="AG185" s="838"/>
    </row>
    <row r="186" spans="1:33" x14ac:dyDescent="0.25">
      <c r="A186" s="826" t="s">
        <v>544</v>
      </c>
      <c r="B186" s="827" t="s">
        <v>545</v>
      </c>
      <c r="C186" s="839"/>
      <c r="D186" s="282"/>
      <c r="E186" s="837"/>
      <c r="F186" s="294"/>
      <c r="G186" s="294"/>
      <c r="H186" s="294"/>
      <c r="I186" s="294"/>
      <c r="J186" s="294"/>
      <c r="K186" s="294"/>
      <c r="L186" s="294"/>
      <c r="M186" s="294"/>
      <c r="N186" s="294"/>
      <c r="O186" s="294"/>
      <c r="P186" s="294"/>
      <c r="Q186" s="294"/>
      <c r="R186" s="294"/>
      <c r="S186" s="294"/>
      <c r="T186" s="284"/>
      <c r="U186" s="293"/>
      <c r="V186" s="293"/>
      <c r="W186" s="293"/>
      <c r="X186" s="293"/>
      <c r="Y186" s="293"/>
      <c r="Z186" s="293"/>
      <c r="AA186" s="293"/>
      <c r="AB186" s="293"/>
      <c r="AC186" s="293"/>
      <c r="AD186" s="293"/>
      <c r="AE186" s="838"/>
      <c r="AF186" s="838"/>
      <c r="AG186" s="838"/>
    </row>
    <row r="187" spans="1:33" x14ac:dyDescent="0.25">
      <c r="A187" s="826" t="s">
        <v>544</v>
      </c>
      <c r="B187" s="827" t="s">
        <v>546</v>
      </c>
      <c r="C187" s="282"/>
      <c r="D187" s="282"/>
      <c r="E187" s="837"/>
      <c r="F187" s="294"/>
      <c r="G187" s="294"/>
      <c r="H187" s="294"/>
      <c r="I187" s="294"/>
      <c r="J187" s="294"/>
      <c r="K187" s="294"/>
      <c r="L187" s="294"/>
      <c r="M187" s="294"/>
      <c r="N187" s="294"/>
      <c r="O187" s="294"/>
      <c r="P187" s="294"/>
      <c r="Q187" s="294"/>
      <c r="R187" s="294"/>
      <c r="S187" s="294"/>
      <c r="T187" s="294"/>
      <c r="U187" s="284"/>
      <c r="V187" s="293"/>
      <c r="W187" s="293"/>
      <c r="X187" s="293"/>
      <c r="Y187" s="293"/>
      <c r="Z187" s="293"/>
      <c r="AA187" s="293"/>
      <c r="AB187" s="293"/>
      <c r="AC187" s="293"/>
      <c r="AD187" s="293"/>
      <c r="AE187" s="838"/>
      <c r="AF187" s="838"/>
      <c r="AG187" s="838"/>
    </row>
    <row r="188" spans="1:33" x14ac:dyDescent="0.25">
      <c r="A188" s="826" t="s">
        <v>544</v>
      </c>
      <c r="B188" s="827" t="s">
        <v>547</v>
      </c>
      <c r="C188" s="282"/>
      <c r="D188" s="282"/>
      <c r="E188" s="837"/>
      <c r="F188" s="294"/>
      <c r="G188" s="294"/>
      <c r="H188" s="294"/>
      <c r="I188" s="294"/>
      <c r="J188" s="294"/>
      <c r="K188" s="294"/>
      <c r="L188" s="294"/>
      <c r="M188" s="294"/>
      <c r="N188" s="294"/>
      <c r="O188" s="294"/>
      <c r="P188" s="294"/>
      <c r="Q188" s="294"/>
      <c r="R188" s="294"/>
      <c r="S188" s="294"/>
      <c r="T188" s="294"/>
      <c r="U188" s="294"/>
      <c r="V188" s="284"/>
      <c r="W188" s="293"/>
      <c r="X188" s="293"/>
      <c r="Y188" s="293"/>
      <c r="Z188" s="293"/>
      <c r="AA188" s="293"/>
      <c r="AB188" s="293"/>
      <c r="AC188" s="293"/>
      <c r="AD188" s="293"/>
      <c r="AE188" s="838"/>
      <c r="AF188" s="838"/>
      <c r="AG188" s="838"/>
    </row>
    <row r="189" spans="1:33" x14ac:dyDescent="0.25">
      <c r="A189" s="826" t="s">
        <v>544</v>
      </c>
      <c r="B189" s="827" t="s">
        <v>557</v>
      </c>
      <c r="C189" s="282"/>
      <c r="D189" s="282"/>
      <c r="E189" s="837"/>
      <c r="F189" s="294"/>
      <c r="G189" s="294"/>
      <c r="H189" s="294"/>
      <c r="I189" s="294"/>
      <c r="J189" s="294"/>
      <c r="K189" s="294"/>
      <c r="L189" s="294"/>
      <c r="M189" s="294"/>
      <c r="N189" s="294"/>
      <c r="O189" s="294"/>
      <c r="P189" s="294"/>
      <c r="Q189" s="294"/>
      <c r="R189" s="294"/>
      <c r="S189" s="294"/>
      <c r="T189" s="294"/>
      <c r="U189" s="294"/>
      <c r="V189" s="294"/>
      <c r="W189" s="284"/>
      <c r="X189" s="293"/>
      <c r="Y189" s="293"/>
      <c r="Z189" s="293"/>
      <c r="AA189" s="293"/>
      <c r="AB189" s="293"/>
      <c r="AC189" s="293"/>
      <c r="AD189" s="293"/>
      <c r="AE189" s="838"/>
      <c r="AF189" s="838"/>
      <c r="AG189" s="838"/>
    </row>
    <row r="190" spans="1:33" x14ac:dyDescent="0.25">
      <c r="A190" s="826" t="s">
        <v>544</v>
      </c>
      <c r="B190" s="827" t="s">
        <v>558</v>
      </c>
      <c r="C190" s="282"/>
      <c r="D190" s="282"/>
      <c r="E190" s="837"/>
      <c r="F190" s="294"/>
      <c r="G190" s="294"/>
      <c r="H190" s="294"/>
      <c r="I190" s="294"/>
      <c r="J190" s="294"/>
      <c r="K190" s="294"/>
      <c r="L190" s="294"/>
      <c r="M190" s="294"/>
      <c r="N190" s="294"/>
      <c r="O190" s="294"/>
      <c r="P190" s="294"/>
      <c r="Q190" s="294"/>
      <c r="R190" s="294"/>
      <c r="S190" s="294"/>
      <c r="T190" s="294"/>
      <c r="U190" s="294"/>
      <c r="V190" s="294"/>
      <c r="W190" s="294"/>
      <c r="X190" s="284"/>
      <c r="Y190" s="293"/>
      <c r="Z190" s="293"/>
      <c r="AA190" s="293"/>
      <c r="AB190" s="293"/>
      <c r="AC190" s="293"/>
      <c r="AD190" s="293"/>
      <c r="AE190" s="838"/>
      <c r="AF190" s="838"/>
      <c r="AG190" s="838"/>
    </row>
    <row r="191" spans="1:33" x14ac:dyDescent="0.25">
      <c r="A191" s="826" t="s">
        <v>544</v>
      </c>
      <c r="B191" s="827" t="s">
        <v>559</v>
      </c>
      <c r="C191" s="282"/>
      <c r="D191" s="282"/>
      <c r="E191" s="837"/>
      <c r="F191" s="294"/>
      <c r="G191" s="294"/>
      <c r="H191" s="294"/>
      <c r="I191" s="294"/>
      <c r="J191" s="294"/>
      <c r="K191" s="294"/>
      <c r="L191" s="294"/>
      <c r="M191" s="294"/>
      <c r="N191" s="294"/>
      <c r="O191" s="294"/>
      <c r="P191" s="294"/>
      <c r="Q191" s="294"/>
      <c r="R191" s="294"/>
      <c r="S191" s="294"/>
      <c r="T191" s="294"/>
      <c r="U191" s="294"/>
      <c r="V191" s="294"/>
      <c r="W191" s="294"/>
      <c r="X191" s="294"/>
      <c r="Y191" s="284"/>
      <c r="Z191" s="293"/>
      <c r="AA191" s="293"/>
      <c r="AB191" s="293"/>
      <c r="AC191" s="293"/>
      <c r="AD191" s="293"/>
      <c r="AE191" s="838"/>
      <c r="AF191" s="838"/>
      <c r="AG191" s="838"/>
    </row>
    <row r="192" spans="1:33" x14ac:dyDescent="0.25">
      <c r="A192" s="826" t="s">
        <v>544</v>
      </c>
      <c r="B192" s="827" t="s">
        <v>1310</v>
      </c>
      <c r="C192" s="282"/>
      <c r="D192" s="282"/>
      <c r="E192" s="840"/>
      <c r="F192" s="294"/>
      <c r="G192" s="294"/>
      <c r="H192" s="294"/>
      <c r="I192" s="294"/>
      <c r="J192" s="294"/>
      <c r="K192" s="294"/>
      <c r="L192" s="294"/>
      <c r="M192" s="294"/>
      <c r="N192" s="294"/>
      <c r="O192" s="294"/>
      <c r="P192" s="294"/>
      <c r="Q192" s="294"/>
      <c r="R192" s="294"/>
      <c r="S192" s="294"/>
      <c r="T192" s="294"/>
      <c r="U192" s="294"/>
      <c r="V192" s="294"/>
      <c r="W192" s="294"/>
      <c r="X192" s="294"/>
      <c r="Y192" s="294"/>
      <c r="Z192" s="284"/>
      <c r="AA192" s="293"/>
      <c r="AB192" s="293"/>
      <c r="AC192" s="293"/>
      <c r="AD192" s="293"/>
      <c r="AE192" s="282"/>
      <c r="AF192" s="282"/>
      <c r="AG192" s="838"/>
    </row>
    <row r="193" spans="1:33" x14ac:dyDescent="0.25">
      <c r="A193" s="826" t="s">
        <v>544</v>
      </c>
      <c r="B193" s="827" t="s">
        <v>1311</v>
      </c>
      <c r="C193" s="282"/>
      <c r="D193" s="282"/>
      <c r="E193" s="840"/>
      <c r="F193" s="294"/>
      <c r="G193" s="294"/>
      <c r="H193" s="294"/>
      <c r="I193" s="294"/>
      <c r="J193" s="294"/>
      <c r="K193" s="294"/>
      <c r="L193" s="294"/>
      <c r="M193" s="294"/>
      <c r="N193" s="294"/>
      <c r="O193" s="294"/>
      <c r="P193" s="294"/>
      <c r="Q193" s="294"/>
      <c r="R193" s="294"/>
      <c r="S193" s="294"/>
      <c r="T193" s="294"/>
      <c r="U193" s="294"/>
      <c r="V193" s="294"/>
      <c r="W193" s="294"/>
      <c r="X193" s="294"/>
      <c r="Y193" s="294"/>
      <c r="Z193" s="294"/>
      <c r="AA193" s="284"/>
      <c r="AB193" s="293"/>
      <c r="AC193" s="293"/>
      <c r="AD193" s="293"/>
      <c r="AE193" s="282"/>
      <c r="AF193" s="282"/>
      <c r="AG193" s="838"/>
    </row>
    <row r="194" spans="1:33" x14ac:dyDescent="0.25">
      <c r="A194" s="826" t="s">
        <v>544</v>
      </c>
      <c r="B194" s="827" t="s">
        <v>1312</v>
      </c>
      <c r="C194" s="282"/>
      <c r="D194" s="282"/>
      <c r="E194" s="840"/>
      <c r="F194" s="294"/>
      <c r="G194" s="294"/>
      <c r="H194" s="294"/>
      <c r="I194" s="294"/>
      <c r="J194" s="294"/>
      <c r="K194" s="294"/>
      <c r="L194" s="294"/>
      <c r="M194" s="294"/>
      <c r="N194" s="294"/>
      <c r="O194" s="294"/>
      <c r="P194" s="294"/>
      <c r="Q194" s="294"/>
      <c r="R194" s="294"/>
      <c r="S194" s="294"/>
      <c r="T194" s="294"/>
      <c r="U194" s="294"/>
      <c r="V194" s="294"/>
      <c r="W194" s="294"/>
      <c r="X194" s="294"/>
      <c r="Y194" s="294"/>
      <c r="Z194" s="294"/>
      <c r="AA194" s="294"/>
      <c r="AB194" s="284"/>
      <c r="AC194" s="293"/>
      <c r="AD194" s="293"/>
      <c r="AE194" s="282"/>
      <c r="AF194" s="282"/>
      <c r="AG194" s="838"/>
    </row>
    <row r="195" spans="1:33" x14ac:dyDescent="0.25">
      <c r="A195" s="826" t="s">
        <v>544</v>
      </c>
      <c r="B195" s="827" t="s">
        <v>1313</v>
      </c>
      <c r="C195" s="282"/>
      <c r="D195" s="282"/>
      <c r="E195" s="840"/>
      <c r="F195" s="294"/>
      <c r="G195" s="294"/>
      <c r="H195" s="294"/>
      <c r="I195" s="294"/>
      <c r="J195" s="294"/>
      <c r="K195" s="294"/>
      <c r="L195" s="294"/>
      <c r="M195" s="294"/>
      <c r="N195" s="294"/>
      <c r="O195" s="294"/>
      <c r="P195" s="294"/>
      <c r="Q195" s="294"/>
      <c r="R195" s="294"/>
      <c r="S195" s="294"/>
      <c r="T195" s="294"/>
      <c r="U195" s="294"/>
      <c r="V195" s="294"/>
      <c r="W195" s="294"/>
      <c r="X195" s="294"/>
      <c r="Y195" s="294"/>
      <c r="Z195" s="294"/>
      <c r="AA195" s="294"/>
      <c r="AB195" s="294"/>
      <c r="AC195" s="284"/>
      <c r="AD195" s="293"/>
      <c r="AE195" s="282"/>
      <c r="AF195" s="282"/>
      <c r="AG195" s="838"/>
    </row>
    <row r="196" spans="1:33" x14ac:dyDescent="0.25">
      <c r="A196" s="826" t="s">
        <v>544</v>
      </c>
      <c r="B196" s="827" t="s">
        <v>1314</v>
      </c>
      <c r="C196" s="282"/>
      <c r="D196" s="282"/>
      <c r="E196" s="840"/>
      <c r="F196" s="294"/>
      <c r="G196" s="294"/>
      <c r="H196" s="294"/>
      <c r="I196" s="294"/>
      <c r="J196" s="294"/>
      <c r="K196" s="294"/>
      <c r="L196" s="294"/>
      <c r="M196" s="294"/>
      <c r="N196" s="294"/>
      <c r="O196" s="294"/>
      <c r="P196" s="294"/>
      <c r="Q196" s="294"/>
      <c r="R196" s="294"/>
      <c r="S196" s="294"/>
      <c r="T196" s="294"/>
      <c r="U196" s="294"/>
      <c r="V196" s="294"/>
      <c r="W196" s="294"/>
      <c r="X196" s="294"/>
      <c r="Y196" s="294"/>
      <c r="Z196" s="294"/>
      <c r="AA196" s="294"/>
      <c r="AB196" s="294"/>
      <c r="AC196" s="294"/>
      <c r="AD196" s="284"/>
      <c r="AE196" s="282"/>
      <c r="AF196" s="282"/>
      <c r="AG196" s="838"/>
    </row>
    <row r="197" spans="1:33" ht="13" x14ac:dyDescent="0.3">
      <c r="A197" s="830" t="s">
        <v>374</v>
      </c>
      <c r="B197" s="831" t="s">
        <v>271</v>
      </c>
      <c r="C197" s="283"/>
      <c r="D197" s="283"/>
      <c r="E197" s="283"/>
      <c r="F197" s="283"/>
      <c r="G197" s="283"/>
      <c r="H197" s="283"/>
      <c r="I197" s="283"/>
      <c r="J197" s="283"/>
      <c r="K197" s="283"/>
      <c r="L197" s="283"/>
      <c r="M197" s="283"/>
      <c r="N197" s="283"/>
      <c r="O197" s="283"/>
      <c r="P197" s="283"/>
      <c r="Q197" s="283"/>
      <c r="R197" s="283"/>
      <c r="S197" s="283"/>
      <c r="T197" s="283"/>
      <c r="U197" s="283"/>
      <c r="V197" s="283"/>
      <c r="W197" s="283"/>
      <c r="X197" s="283"/>
      <c r="Y197" s="283"/>
      <c r="Z197" s="283"/>
      <c r="AA197" s="283"/>
      <c r="AB197" s="283"/>
      <c r="AC197" s="283"/>
      <c r="AD197" s="283"/>
      <c r="AE197" s="283"/>
      <c r="AF197" s="283"/>
      <c r="AG197" s="283"/>
    </row>
    <row r="198" spans="1:33" x14ac:dyDescent="0.25">
      <c r="C198" s="842"/>
    </row>
    <row r="199" spans="1:33" x14ac:dyDescent="0.25">
      <c r="C199" s="832"/>
    </row>
    <row r="201" spans="1:33" ht="13" x14ac:dyDescent="0.3">
      <c r="B201" s="821" t="s">
        <v>555</v>
      </c>
      <c r="F201" s="822" t="s">
        <v>10</v>
      </c>
    </row>
    <row r="202" spans="1:33" ht="26.15" customHeight="1" x14ac:dyDescent="0.35">
      <c r="A202" s="823"/>
      <c r="B202" s="836" t="s">
        <v>418</v>
      </c>
      <c r="C202" s="1643" t="s">
        <v>526</v>
      </c>
      <c r="D202" s="1643" t="s">
        <v>527</v>
      </c>
      <c r="E202" s="1643" t="s">
        <v>598</v>
      </c>
      <c r="F202" s="1645" t="s">
        <v>599</v>
      </c>
      <c r="G202" s="1646"/>
      <c r="H202" s="1646"/>
      <c r="I202" s="1646"/>
      <c r="J202" s="1646"/>
      <c r="K202" s="1646"/>
      <c r="L202" s="1646"/>
      <c r="M202" s="1646"/>
      <c r="N202" s="1646"/>
      <c r="O202" s="1646"/>
      <c r="P202" s="1646"/>
      <c r="Q202" s="1646"/>
      <c r="R202" s="1646"/>
      <c r="S202" s="1646"/>
      <c r="T202" s="1646"/>
      <c r="U202" s="1646"/>
      <c r="V202" s="1646"/>
      <c r="W202" s="1646"/>
      <c r="X202" s="1646"/>
      <c r="Y202" s="1646"/>
      <c r="Z202" s="1646"/>
      <c r="AA202" s="1646"/>
      <c r="AB202" s="1646"/>
      <c r="AC202" s="1646"/>
      <c r="AD202" s="1647"/>
      <c r="AE202" s="824" t="s">
        <v>549</v>
      </c>
      <c r="AF202" s="824" t="s">
        <v>542</v>
      </c>
      <c r="AG202" s="824" t="s">
        <v>550</v>
      </c>
    </row>
    <row r="203" spans="1:33" ht="12.9" customHeight="1" x14ac:dyDescent="0.25">
      <c r="A203" s="823"/>
      <c r="B203" s="836"/>
      <c r="C203" s="1644"/>
      <c r="D203" s="1644"/>
      <c r="E203" s="1644"/>
      <c r="F203" s="825" t="s">
        <v>528</v>
      </c>
      <c r="G203" s="825" t="s">
        <v>529</v>
      </c>
      <c r="H203" s="825" t="s">
        <v>530</v>
      </c>
      <c r="I203" s="825" t="s">
        <v>531</v>
      </c>
      <c r="J203" s="825" t="s">
        <v>532</v>
      </c>
      <c r="K203" s="825" t="s">
        <v>533</v>
      </c>
      <c r="L203" s="825" t="s">
        <v>534</v>
      </c>
      <c r="M203" s="825" t="s">
        <v>535</v>
      </c>
      <c r="N203" s="825" t="s">
        <v>536</v>
      </c>
      <c r="O203" s="825" t="s">
        <v>537</v>
      </c>
      <c r="P203" s="825" t="s">
        <v>538</v>
      </c>
      <c r="Q203" s="825" t="s">
        <v>539</v>
      </c>
      <c r="R203" s="825" t="s">
        <v>540</v>
      </c>
      <c r="S203" s="825" t="s">
        <v>541</v>
      </c>
      <c r="T203" s="825" t="s">
        <v>326</v>
      </c>
      <c r="U203" s="825" t="s">
        <v>517</v>
      </c>
      <c r="V203" s="825" t="s">
        <v>518</v>
      </c>
      <c r="W203" s="825" t="s">
        <v>519</v>
      </c>
      <c r="X203" s="825" t="s">
        <v>520</v>
      </c>
      <c r="Y203" s="825" t="s">
        <v>521</v>
      </c>
      <c r="Z203" s="825" t="s">
        <v>913</v>
      </c>
      <c r="AA203" s="825" t="s">
        <v>914</v>
      </c>
      <c r="AB203" s="825" t="s">
        <v>918</v>
      </c>
      <c r="AC203" s="825" t="s">
        <v>915</v>
      </c>
      <c r="AD203" s="825" t="s">
        <v>917</v>
      </c>
      <c r="AE203" s="824"/>
      <c r="AF203" s="824"/>
      <c r="AG203" s="824"/>
    </row>
    <row r="204" spans="1:33" x14ac:dyDescent="0.25">
      <c r="A204" s="826" t="s">
        <v>543</v>
      </c>
      <c r="B204" s="827">
        <v>2005</v>
      </c>
      <c r="C204" s="826"/>
      <c r="D204" s="826"/>
      <c r="E204" s="837"/>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c r="AE204" s="838"/>
      <c r="AF204" s="838"/>
      <c r="AG204" s="838"/>
    </row>
    <row r="205" spans="1:33" x14ac:dyDescent="0.25">
      <c r="A205" s="826" t="s">
        <v>544</v>
      </c>
      <c r="B205" s="827" t="s">
        <v>528</v>
      </c>
      <c r="C205" s="826"/>
      <c r="D205" s="826"/>
      <c r="E205" s="837"/>
      <c r="F205" s="284"/>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c r="AE205" s="838"/>
      <c r="AF205" s="838"/>
      <c r="AG205" s="838"/>
    </row>
    <row r="206" spans="1:33" x14ac:dyDescent="0.25">
      <c r="A206" s="826" t="s">
        <v>544</v>
      </c>
      <c r="B206" s="827" t="s">
        <v>529</v>
      </c>
      <c r="C206" s="826"/>
      <c r="D206" s="826"/>
      <c r="E206" s="837"/>
      <c r="F206" s="294"/>
      <c r="G206" s="284"/>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c r="AE206" s="838"/>
      <c r="AF206" s="838"/>
      <c r="AG206" s="838"/>
    </row>
    <row r="207" spans="1:33" x14ac:dyDescent="0.25">
      <c r="A207" s="826" t="s">
        <v>544</v>
      </c>
      <c r="B207" s="827" t="s">
        <v>530</v>
      </c>
      <c r="C207" s="826"/>
      <c r="D207" s="826"/>
      <c r="E207" s="837"/>
      <c r="F207" s="294"/>
      <c r="G207" s="294"/>
      <c r="H207" s="284"/>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c r="AE207" s="838"/>
      <c r="AF207" s="838"/>
      <c r="AG207" s="838"/>
    </row>
    <row r="208" spans="1:33" x14ac:dyDescent="0.25">
      <c r="A208" s="826" t="s">
        <v>544</v>
      </c>
      <c r="B208" s="827" t="s">
        <v>531</v>
      </c>
      <c r="C208" s="826"/>
      <c r="D208" s="826"/>
      <c r="E208" s="837"/>
      <c r="F208" s="294"/>
      <c r="G208" s="294"/>
      <c r="H208" s="294"/>
      <c r="I208" s="284"/>
      <c r="J208" s="293"/>
      <c r="K208" s="293"/>
      <c r="L208" s="293"/>
      <c r="M208" s="293"/>
      <c r="N208" s="293"/>
      <c r="O208" s="293"/>
      <c r="P208" s="293"/>
      <c r="Q208" s="293"/>
      <c r="R208" s="293"/>
      <c r="S208" s="293"/>
      <c r="T208" s="293"/>
      <c r="U208" s="293"/>
      <c r="V208" s="293"/>
      <c r="W208" s="293"/>
      <c r="X208" s="293"/>
      <c r="Y208" s="293"/>
      <c r="Z208" s="293"/>
      <c r="AA208" s="293"/>
      <c r="AB208" s="293"/>
      <c r="AC208" s="293"/>
      <c r="AD208" s="293"/>
      <c r="AE208" s="838"/>
      <c r="AF208" s="838"/>
      <c r="AG208" s="838"/>
    </row>
    <row r="209" spans="1:33" x14ac:dyDescent="0.25">
      <c r="A209" s="826" t="s">
        <v>544</v>
      </c>
      <c r="B209" s="827" t="s">
        <v>532</v>
      </c>
      <c r="C209" s="826"/>
      <c r="D209" s="826"/>
      <c r="E209" s="837"/>
      <c r="F209" s="294"/>
      <c r="G209" s="294"/>
      <c r="H209" s="294"/>
      <c r="I209" s="294"/>
      <c r="J209" s="284"/>
      <c r="K209" s="293"/>
      <c r="L209" s="293"/>
      <c r="M209" s="293"/>
      <c r="N209" s="293"/>
      <c r="O209" s="293"/>
      <c r="P209" s="293"/>
      <c r="Q209" s="293"/>
      <c r="R209" s="293"/>
      <c r="S209" s="293"/>
      <c r="T209" s="293"/>
      <c r="U209" s="293"/>
      <c r="V209" s="293"/>
      <c r="W209" s="293"/>
      <c r="X209" s="293"/>
      <c r="Y209" s="293"/>
      <c r="Z209" s="293"/>
      <c r="AA209" s="293"/>
      <c r="AB209" s="293"/>
      <c r="AC209" s="293"/>
      <c r="AD209" s="293"/>
      <c r="AE209" s="838"/>
      <c r="AF209" s="838"/>
      <c r="AG209" s="838"/>
    </row>
    <row r="210" spans="1:33" x14ac:dyDescent="0.25">
      <c r="A210" s="826" t="s">
        <v>544</v>
      </c>
      <c r="B210" s="827" t="s">
        <v>533</v>
      </c>
      <c r="C210" s="826"/>
      <c r="D210" s="826"/>
      <c r="E210" s="837"/>
      <c r="F210" s="294"/>
      <c r="G210" s="294"/>
      <c r="H210" s="294"/>
      <c r="I210" s="294"/>
      <c r="J210" s="294"/>
      <c r="K210" s="284"/>
      <c r="L210" s="293"/>
      <c r="M210" s="293"/>
      <c r="N210" s="293"/>
      <c r="O210" s="293"/>
      <c r="P210" s="293"/>
      <c r="Q210" s="293"/>
      <c r="R210" s="293"/>
      <c r="S210" s="293"/>
      <c r="T210" s="293"/>
      <c r="U210" s="293"/>
      <c r="V210" s="293"/>
      <c r="W210" s="293"/>
      <c r="X210" s="293"/>
      <c r="Y210" s="293"/>
      <c r="Z210" s="293"/>
      <c r="AA210" s="293"/>
      <c r="AB210" s="293"/>
      <c r="AC210" s="293"/>
      <c r="AD210" s="293"/>
      <c r="AE210" s="838"/>
      <c r="AF210" s="838"/>
      <c r="AG210" s="838"/>
    </row>
    <row r="211" spans="1:33" x14ac:dyDescent="0.25">
      <c r="A211" s="826" t="s">
        <v>544</v>
      </c>
      <c r="B211" s="827" t="s">
        <v>534</v>
      </c>
      <c r="C211" s="826"/>
      <c r="D211" s="826"/>
      <c r="E211" s="837"/>
      <c r="F211" s="294"/>
      <c r="G211" s="294"/>
      <c r="H211" s="294"/>
      <c r="I211" s="294"/>
      <c r="J211" s="294"/>
      <c r="K211" s="294"/>
      <c r="L211" s="284"/>
      <c r="M211" s="293"/>
      <c r="N211" s="293"/>
      <c r="O211" s="293"/>
      <c r="P211" s="293"/>
      <c r="Q211" s="293"/>
      <c r="R211" s="293"/>
      <c r="S211" s="293"/>
      <c r="T211" s="293"/>
      <c r="U211" s="293"/>
      <c r="V211" s="293"/>
      <c r="W211" s="293"/>
      <c r="X211" s="293"/>
      <c r="Y211" s="293"/>
      <c r="Z211" s="293"/>
      <c r="AA211" s="293"/>
      <c r="AB211" s="293"/>
      <c r="AC211" s="293"/>
      <c r="AD211" s="293"/>
      <c r="AE211" s="838"/>
      <c r="AF211" s="838"/>
      <c r="AG211" s="838"/>
    </row>
    <row r="212" spans="1:33" x14ac:dyDescent="0.25">
      <c r="A212" s="826" t="s">
        <v>544</v>
      </c>
      <c r="B212" s="827" t="s">
        <v>535</v>
      </c>
      <c r="C212" s="826"/>
      <c r="D212" s="826"/>
      <c r="E212" s="837"/>
      <c r="F212" s="294"/>
      <c r="G212" s="294"/>
      <c r="H212" s="294"/>
      <c r="I212" s="294"/>
      <c r="J212" s="294"/>
      <c r="K212" s="294"/>
      <c r="L212" s="294"/>
      <c r="M212" s="284"/>
      <c r="N212" s="293"/>
      <c r="O212" s="293"/>
      <c r="P212" s="293"/>
      <c r="Q212" s="293"/>
      <c r="R212" s="293"/>
      <c r="S212" s="293"/>
      <c r="T212" s="293"/>
      <c r="U212" s="293"/>
      <c r="V212" s="293"/>
      <c r="W212" s="293"/>
      <c r="X212" s="293"/>
      <c r="Y212" s="293"/>
      <c r="Z212" s="293"/>
      <c r="AA212" s="293"/>
      <c r="AB212" s="293"/>
      <c r="AC212" s="293"/>
      <c r="AD212" s="293"/>
      <c r="AE212" s="838"/>
      <c r="AF212" s="838"/>
      <c r="AG212" s="838"/>
    </row>
    <row r="213" spans="1:33" x14ac:dyDescent="0.25">
      <c r="A213" s="826" t="s">
        <v>544</v>
      </c>
      <c r="B213" s="827" t="s">
        <v>536</v>
      </c>
      <c r="C213" s="826"/>
      <c r="D213" s="826"/>
      <c r="E213" s="837"/>
      <c r="F213" s="294"/>
      <c r="G213" s="294"/>
      <c r="H213" s="294"/>
      <c r="I213" s="294"/>
      <c r="J213" s="294"/>
      <c r="K213" s="294"/>
      <c r="L213" s="294"/>
      <c r="M213" s="294"/>
      <c r="N213" s="284"/>
      <c r="O213" s="293"/>
      <c r="P213" s="293"/>
      <c r="Q213" s="293"/>
      <c r="R213" s="293"/>
      <c r="S213" s="293"/>
      <c r="T213" s="293"/>
      <c r="U213" s="293"/>
      <c r="V213" s="293"/>
      <c r="W213" s="293"/>
      <c r="X213" s="293"/>
      <c r="Y213" s="293"/>
      <c r="Z213" s="293"/>
      <c r="AA213" s="293"/>
      <c r="AB213" s="293"/>
      <c r="AC213" s="293"/>
      <c r="AD213" s="293"/>
      <c r="AE213" s="838"/>
      <c r="AF213" s="838"/>
      <c r="AG213" s="838"/>
    </row>
    <row r="214" spans="1:33" x14ac:dyDescent="0.25">
      <c r="A214" s="826" t="s">
        <v>544</v>
      </c>
      <c r="B214" s="827" t="s">
        <v>537</v>
      </c>
      <c r="C214" s="282"/>
      <c r="D214" s="826"/>
      <c r="E214" s="837"/>
      <c r="F214" s="294"/>
      <c r="G214" s="294"/>
      <c r="H214" s="294"/>
      <c r="I214" s="294"/>
      <c r="J214" s="294"/>
      <c r="K214" s="294"/>
      <c r="L214" s="294"/>
      <c r="M214" s="294"/>
      <c r="N214" s="294"/>
      <c r="O214" s="284"/>
      <c r="P214" s="293"/>
      <c r="Q214" s="293"/>
      <c r="R214" s="293"/>
      <c r="S214" s="293"/>
      <c r="T214" s="293"/>
      <c r="U214" s="293"/>
      <c r="V214" s="293"/>
      <c r="W214" s="293"/>
      <c r="X214" s="293"/>
      <c r="Y214" s="293"/>
      <c r="Z214" s="293"/>
      <c r="AA214" s="293"/>
      <c r="AB214" s="293"/>
      <c r="AC214" s="293"/>
      <c r="AD214" s="293"/>
      <c r="AE214" s="838"/>
      <c r="AF214" s="838"/>
      <c r="AG214" s="838"/>
    </row>
    <row r="215" spans="1:33" x14ac:dyDescent="0.25">
      <c r="A215" s="826" t="s">
        <v>544</v>
      </c>
      <c r="B215" s="827" t="s">
        <v>538</v>
      </c>
      <c r="C215" s="282"/>
      <c r="D215" s="826"/>
      <c r="E215" s="837"/>
      <c r="F215" s="294"/>
      <c r="G215" s="294"/>
      <c r="H215" s="294"/>
      <c r="I215" s="294"/>
      <c r="J215" s="294"/>
      <c r="K215" s="294"/>
      <c r="L215" s="294"/>
      <c r="M215" s="294"/>
      <c r="N215" s="294"/>
      <c r="O215" s="294"/>
      <c r="P215" s="284"/>
      <c r="Q215" s="293"/>
      <c r="R215" s="293"/>
      <c r="S215" s="293"/>
      <c r="T215" s="293"/>
      <c r="U215" s="293"/>
      <c r="V215" s="293"/>
      <c r="W215" s="293"/>
      <c r="X215" s="293"/>
      <c r="Y215" s="293"/>
      <c r="Z215" s="293"/>
      <c r="AA215" s="293"/>
      <c r="AB215" s="293"/>
      <c r="AC215" s="293"/>
      <c r="AD215" s="293"/>
      <c r="AE215" s="838"/>
      <c r="AF215" s="838"/>
      <c r="AG215" s="838"/>
    </row>
    <row r="216" spans="1:33" x14ac:dyDescent="0.25">
      <c r="A216" s="826" t="s">
        <v>544</v>
      </c>
      <c r="B216" s="827" t="s">
        <v>539</v>
      </c>
      <c r="C216" s="282"/>
      <c r="D216" s="282"/>
      <c r="E216" s="837"/>
      <c r="F216" s="294"/>
      <c r="G216" s="294"/>
      <c r="H216" s="294"/>
      <c r="I216" s="294"/>
      <c r="J216" s="294"/>
      <c r="K216" s="294"/>
      <c r="L216" s="294"/>
      <c r="M216" s="294"/>
      <c r="N216" s="294"/>
      <c r="O216" s="294"/>
      <c r="P216" s="294"/>
      <c r="Q216" s="284"/>
      <c r="R216" s="293"/>
      <c r="S216" s="293"/>
      <c r="T216" s="293"/>
      <c r="U216" s="293"/>
      <c r="V216" s="293"/>
      <c r="W216" s="293"/>
      <c r="X216" s="293"/>
      <c r="Y216" s="293"/>
      <c r="Z216" s="293"/>
      <c r="AA216" s="293"/>
      <c r="AB216" s="293"/>
      <c r="AC216" s="293"/>
      <c r="AD216" s="293"/>
      <c r="AE216" s="838"/>
      <c r="AF216" s="838"/>
      <c r="AG216" s="838"/>
    </row>
    <row r="217" spans="1:33" x14ac:dyDescent="0.25">
      <c r="A217" s="826" t="s">
        <v>544</v>
      </c>
      <c r="B217" s="827" t="s">
        <v>540</v>
      </c>
      <c r="C217" s="282"/>
      <c r="D217" s="282"/>
      <c r="E217" s="837"/>
      <c r="F217" s="294"/>
      <c r="G217" s="294"/>
      <c r="H217" s="294"/>
      <c r="I217" s="294"/>
      <c r="J217" s="294"/>
      <c r="K217" s="294"/>
      <c r="L217" s="294"/>
      <c r="M217" s="294"/>
      <c r="N217" s="294"/>
      <c r="O217" s="294"/>
      <c r="P217" s="294"/>
      <c r="Q217" s="294"/>
      <c r="R217" s="284"/>
      <c r="S217" s="293"/>
      <c r="T217" s="293"/>
      <c r="U217" s="293"/>
      <c r="V217" s="293"/>
      <c r="W217" s="293"/>
      <c r="X217" s="293"/>
      <c r="Y217" s="293"/>
      <c r="Z217" s="293"/>
      <c r="AA217" s="293"/>
      <c r="AB217" s="293"/>
      <c r="AC217" s="293"/>
      <c r="AD217" s="293"/>
      <c r="AE217" s="838"/>
      <c r="AF217" s="838"/>
      <c r="AG217" s="838"/>
    </row>
    <row r="218" spans="1:33" x14ac:dyDescent="0.25">
      <c r="A218" s="826" t="s">
        <v>544</v>
      </c>
      <c r="B218" s="827" t="s">
        <v>541</v>
      </c>
      <c r="C218" s="282"/>
      <c r="D218" s="282"/>
      <c r="E218" s="837"/>
      <c r="F218" s="294"/>
      <c r="G218" s="294"/>
      <c r="H218" s="294"/>
      <c r="I218" s="294"/>
      <c r="J218" s="294"/>
      <c r="K218" s="294"/>
      <c r="L218" s="294"/>
      <c r="M218" s="294"/>
      <c r="N218" s="294"/>
      <c r="O218" s="294"/>
      <c r="P218" s="294"/>
      <c r="Q218" s="294"/>
      <c r="R218" s="294"/>
      <c r="S218" s="284"/>
      <c r="T218" s="293"/>
      <c r="U218" s="293"/>
      <c r="V218" s="293"/>
      <c r="W218" s="293"/>
      <c r="X218" s="293"/>
      <c r="Y218" s="293"/>
      <c r="Z218" s="293"/>
      <c r="AA218" s="293"/>
      <c r="AB218" s="293"/>
      <c r="AC218" s="293"/>
      <c r="AD218" s="293"/>
      <c r="AE218" s="838"/>
      <c r="AF218" s="838"/>
      <c r="AG218" s="838"/>
    </row>
    <row r="219" spans="1:33" x14ac:dyDescent="0.25">
      <c r="A219" s="826" t="s">
        <v>544</v>
      </c>
      <c r="B219" s="827" t="s">
        <v>545</v>
      </c>
      <c r="C219" s="282"/>
      <c r="D219" s="282"/>
      <c r="E219" s="840"/>
      <c r="F219" s="294"/>
      <c r="G219" s="294"/>
      <c r="H219" s="294"/>
      <c r="I219" s="294"/>
      <c r="J219" s="294"/>
      <c r="K219" s="294"/>
      <c r="L219" s="294"/>
      <c r="M219" s="294"/>
      <c r="N219" s="294"/>
      <c r="O219" s="294"/>
      <c r="P219" s="294"/>
      <c r="Q219" s="294"/>
      <c r="R219" s="294"/>
      <c r="S219" s="294"/>
      <c r="T219" s="284"/>
      <c r="U219" s="293"/>
      <c r="V219" s="293"/>
      <c r="W219" s="293"/>
      <c r="X219" s="293"/>
      <c r="Y219" s="293"/>
      <c r="Z219" s="293"/>
      <c r="AA219" s="293"/>
      <c r="AB219" s="293"/>
      <c r="AC219" s="293"/>
      <c r="AD219" s="293"/>
      <c r="AE219" s="838"/>
      <c r="AF219" s="838"/>
      <c r="AG219" s="838"/>
    </row>
    <row r="220" spans="1:33" x14ac:dyDescent="0.25">
      <c r="A220" s="826" t="s">
        <v>544</v>
      </c>
      <c r="B220" s="827" t="s">
        <v>546</v>
      </c>
      <c r="C220" s="282"/>
      <c r="D220" s="282"/>
      <c r="E220" s="840"/>
      <c r="F220" s="294"/>
      <c r="G220" s="294"/>
      <c r="H220" s="294"/>
      <c r="I220" s="294"/>
      <c r="J220" s="294"/>
      <c r="K220" s="294"/>
      <c r="L220" s="294"/>
      <c r="M220" s="294"/>
      <c r="N220" s="294"/>
      <c r="O220" s="294"/>
      <c r="P220" s="294"/>
      <c r="Q220" s="294"/>
      <c r="R220" s="294"/>
      <c r="S220" s="294"/>
      <c r="T220" s="294"/>
      <c r="U220" s="284"/>
      <c r="V220" s="293"/>
      <c r="W220" s="293"/>
      <c r="X220" s="293"/>
      <c r="Y220" s="293"/>
      <c r="Z220" s="293"/>
      <c r="AA220" s="293"/>
      <c r="AB220" s="293"/>
      <c r="AC220" s="293"/>
      <c r="AD220" s="293"/>
      <c r="AE220" s="838"/>
      <c r="AF220" s="838"/>
      <c r="AG220" s="838"/>
    </row>
    <row r="221" spans="1:33" x14ac:dyDescent="0.25">
      <c r="A221" s="826" t="s">
        <v>544</v>
      </c>
      <c r="B221" s="827" t="s">
        <v>547</v>
      </c>
      <c r="C221" s="282"/>
      <c r="D221" s="282"/>
      <c r="E221" s="840"/>
      <c r="F221" s="294"/>
      <c r="G221" s="294"/>
      <c r="H221" s="294"/>
      <c r="I221" s="294"/>
      <c r="J221" s="294"/>
      <c r="K221" s="294"/>
      <c r="L221" s="294"/>
      <c r="M221" s="294"/>
      <c r="N221" s="294"/>
      <c r="O221" s="294"/>
      <c r="P221" s="294"/>
      <c r="Q221" s="294"/>
      <c r="R221" s="294"/>
      <c r="S221" s="294"/>
      <c r="T221" s="294"/>
      <c r="U221" s="294"/>
      <c r="V221" s="284"/>
      <c r="W221" s="293"/>
      <c r="X221" s="293"/>
      <c r="Y221" s="293"/>
      <c r="Z221" s="293"/>
      <c r="AA221" s="293"/>
      <c r="AB221" s="293"/>
      <c r="AC221" s="293"/>
      <c r="AD221" s="293"/>
      <c r="AE221" s="838"/>
      <c r="AF221" s="838"/>
      <c r="AG221" s="838"/>
    </row>
    <row r="222" spans="1:33" x14ac:dyDescent="0.25">
      <c r="A222" s="826" t="s">
        <v>544</v>
      </c>
      <c r="B222" s="827" t="s">
        <v>557</v>
      </c>
      <c r="C222" s="282"/>
      <c r="D222" s="282"/>
      <c r="E222" s="840"/>
      <c r="F222" s="294"/>
      <c r="G222" s="294"/>
      <c r="H222" s="294"/>
      <c r="I222" s="294"/>
      <c r="J222" s="294"/>
      <c r="K222" s="294"/>
      <c r="L222" s="294"/>
      <c r="M222" s="294"/>
      <c r="N222" s="294"/>
      <c r="O222" s="294"/>
      <c r="P222" s="294"/>
      <c r="Q222" s="294"/>
      <c r="R222" s="294"/>
      <c r="S222" s="294"/>
      <c r="T222" s="294"/>
      <c r="U222" s="294"/>
      <c r="V222" s="294"/>
      <c r="W222" s="284"/>
      <c r="X222" s="293"/>
      <c r="Y222" s="293"/>
      <c r="Z222" s="293"/>
      <c r="AA222" s="293"/>
      <c r="AB222" s="293"/>
      <c r="AC222" s="293"/>
      <c r="AD222" s="293"/>
      <c r="AE222" s="838"/>
      <c r="AF222" s="838"/>
      <c r="AG222" s="838"/>
    </row>
    <row r="223" spans="1:33" x14ac:dyDescent="0.25">
      <c r="A223" s="826" t="s">
        <v>544</v>
      </c>
      <c r="B223" s="827" t="s">
        <v>558</v>
      </c>
      <c r="C223" s="282"/>
      <c r="D223" s="282"/>
      <c r="E223" s="840"/>
      <c r="F223" s="294"/>
      <c r="G223" s="294"/>
      <c r="H223" s="294"/>
      <c r="I223" s="294"/>
      <c r="J223" s="294"/>
      <c r="K223" s="294"/>
      <c r="L223" s="294"/>
      <c r="M223" s="294"/>
      <c r="N223" s="294"/>
      <c r="O223" s="294"/>
      <c r="P223" s="294"/>
      <c r="Q223" s="294"/>
      <c r="R223" s="294"/>
      <c r="S223" s="294"/>
      <c r="T223" s="294"/>
      <c r="U223" s="294"/>
      <c r="V223" s="294"/>
      <c r="W223" s="294"/>
      <c r="X223" s="284"/>
      <c r="Y223" s="293"/>
      <c r="Z223" s="293"/>
      <c r="AA223" s="293"/>
      <c r="AB223" s="293"/>
      <c r="AC223" s="293"/>
      <c r="AD223" s="293"/>
      <c r="AE223" s="838"/>
      <c r="AF223" s="838"/>
      <c r="AG223" s="838"/>
    </row>
    <row r="224" spans="1:33" x14ac:dyDescent="0.25">
      <c r="A224" s="826" t="s">
        <v>544</v>
      </c>
      <c r="B224" s="827" t="s">
        <v>559</v>
      </c>
      <c r="C224" s="282"/>
      <c r="D224" s="282"/>
      <c r="E224" s="840"/>
      <c r="F224" s="294"/>
      <c r="G224" s="294"/>
      <c r="H224" s="294"/>
      <c r="I224" s="294"/>
      <c r="J224" s="294"/>
      <c r="K224" s="294"/>
      <c r="L224" s="294"/>
      <c r="M224" s="294"/>
      <c r="N224" s="294"/>
      <c r="O224" s="294"/>
      <c r="P224" s="294"/>
      <c r="Q224" s="294"/>
      <c r="R224" s="294"/>
      <c r="S224" s="294"/>
      <c r="T224" s="294"/>
      <c r="U224" s="294"/>
      <c r="V224" s="294"/>
      <c r="W224" s="294"/>
      <c r="X224" s="294"/>
      <c r="Y224" s="284"/>
      <c r="Z224" s="838"/>
      <c r="AA224" s="838"/>
      <c r="AB224" s="838"/>
      <c r="AC224" s="838"/>
      <c r="AD224" s="838"/>
      <c r="AE224" s="838"/>
      <c r="AF224" s="838"/>
      <c r="AG224" s="838"/>
    </row>
    <row r="225" spans="1:33" x14ac:dyDescent="0.25">
      <c r="A225" s="826" t="s">
        <v>544</v>
      </c>
      <c r="B225" s="827" t="s">
        <v>1310</v>
      </c>
      <c r="C225" s="282"/>
      <c r="D225" s="282"/>
      <c r="E225" s="840"/>
      <c r="F225" s="294"/>
      <c r="G225" s="294"/>
      <c r="H225" s="294"/>
      <c r="I225" s="294"/>
      <c r="J225" s="294"/>
      <c r="K225" s="294"/>
      <c r="L225" s="294"/>
      <c r="M225" s="294"/>
      <c r="N225" s="294"/>
      <c r="O225" s="294"/>
      <c r="P225" s="294"/>
      <c r="Q225" s="294"/>
      <c r="R225" s="294"/>
      <c r="S225" s="294"/>
      <c r="T225" s="294"/>
      <c r="U225" s="294"/>
      <c r="V225" s="294"/>
      <c r="W225" s="294"/>
      <c r="X225" s="294"/>
      <c r="Y225" s="294"/>
      <c r="Z225" s="284"/>
      <c r="AA225" s="293"/>
      <c r="AB225" s="293"/>
      <c r="AC225" s="293"/>
      <c r="AD225" s="293"/>
      <c r="AE225" s="282"/>
      <c r="AF225" s="282"/>
      <c r="AG225" s="838"/>
    </row>
    <row r="226" spans="1:33" x14ac:dyDescent="0.25">
      <c r="A226" s="826" t="s">
        <v>544</v>
      </c>
      <c r="B226" s="827" t="s">
        <v>1311</v>
      </c>
      <c r="C226" s="282"/>
      <c r="D226" s="282"/>
      <c r="E226" s="840"/>
      <c r="F226" s="294"/>
      <c r="G226" s="294"/>
      <c r="H226" s="294"/>
      <c r="I226" s="294"/>
      <c r="J226" s="294"/>
      <c r="K226" s="294"/>
      <c r="L226" s="294"/>
      <c r="M226" s="294"/>
      <c r="N226" s="294"/>
      <c r="O226" s="294"/>
      <c r="P226" s="294"/>
      <c r="Q226" s="294"/>
      <c r="R226" s="294"/>
      <c r="S226" s="294"/>
      <c r="T226" s="294"/>
      <c r="U226" s="294"/>
      <c r="V226" s="294"/>
      <c r="W226" s="294"/>
      <c r="X226" s="294"/>
      <c r="Y226" s="294"/>
      <c r="Z226" s="294"/>
      <c r="AA226" s="284"/>
      <c r="AB226" s="293"/>
      <c r="AC226" s="293"/>
      <c r="AD226" s="293"/>
      <c r="AE226" s="282"/>
      <c r="AF226" s="282"/>
      <c r="AG226" s="838"/>
    </row>
    <row r="227" spans="1:33" x14ac:dyDescent="0.25">
      <c r="A227" s="826" t="s">
        <v>544</v>
      </c>
      <c r="B227" s="827" t="s">
        <v>1312</v>
      </c>
      <c r="C227" s="282"/>
      <c r="D227" s="282"/>
      <c r="E227" s="840"/>
      <c r="F227" s="294"/>
      <c r="G227" s="294"/>
      <c r="H227" s="294"/>
      <c r="I227" s="294"/>
      <c r="J227" s="294"/>
      <c r="K227" s="294"/>
      <c r="L227" s="294"/>
      <c r="M227" s="294"/>
      <c r="N227" s="294"/>
      <c r="O227" s="294"/>
      <c r="P227" s="294"/>
      <c r="Q227" s="294"/>
      <c r="R227" s="294"/>
      <c r="S227" s="294"/>
      <c r="T227" s="294"/>
      <c r="U227" s="294"/>
      <c r="V227" s="294"/>
      <c r="W227" s="294"/>
      <c r="X227" s="294"/>
      <c r="Y227" s="294"/>
      <c r="Z227" s="294"/>
      <c r="AA227" s="294"/>
      <c r="AB227" s="284"/>
      <c r="AC227" s="293"/>
      <c r="AD227" s="293"/>
      <c r="AE227" s="282"/>
      <c r="AF227" s="282"/>
      <c r="AG227" s="838"/>
    </row>
    <row r="228" spans="1:33" x14ac:dyDescent="0.25">
      <c r="A228" s="826" t="s">
        <v>544</v>
      </c>
      <c r="B228" s="827" t="s">
        <v>1313</v>
      </c>
      <c r="C228" s="282"/>
      <c r="D228" s="282"/>
      <c r="E228" s="840"/>
      <c r="F228" s="294"/>
      <c r="G228" s="294"/>
      <c r="H228" s="294"/>
      <c r="I228" s="294"/>
      <c r="J228" s="294"/>
      <c r="K228" s="294"/>
      <c r="L228" s="294"/>
      <c r="M228" s="294"/>
      <c r="N228" s="294"/>
      <c r="O228" s="294"/>
      <c r="P228" s="294"/>
      <c r="Q228" s="294"/>
      <c r="R228" s="294"/>
      <c r="S228" s="294"/>
      <c r="T228" s="294"/>
      <c r="U228" s="294"/>
      <c r="V228" s="294"/>
      <c r="W228" s="294"/>
      <c r="X228" s="294"/>
      <c r="Y228" s="294"/>
      <c r="Z228" s="294"/>
      <c r="AA228" s="294"/>
      <c r="AB228" s="294"/>
      <c r="AC228" s="284"/>
      <c r="AD228" s="293"/>
      <c r="AE228" s="282"/>
      <c r="AF228" s="282"/>
      <c r="AG228" s="838"/>
    </row>
    <row r="229" spans="1:33" x14ac:dyDescent="0.25">
      <c r="A229" s="826" t="s">
        <v>544</v>
      </c>
      <c r="B229" s="827" t="s">
        <v>1314</v>
      </c>
      <c r="C229" s="282"/>
      <c r="D229" s="282"/>
      <c r="E229" s="840"/>
      <c r="F229" s="294"/>
      <c r="G229" s="294"/>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84"/>
      <c r="AE229" s="282"/>
      <c r="AF229" s="282"/>
      <c r="AG229" s="838"/>
    </row>
    <row r="230" spans="1:33" ht="13" x14ac:dyDescent="0.3">
      <c r="A230" s="830"/>
      <c r="B230" s="831" t="s">
        <v>271</v>
      </c>
      <c r="C230" s="283"/>
      <c r="D230" s="283"/>
      <c r="E230" s="283"/>
      <c r="F230" s="283"/>
      <c r="G230" s="283"/>
      <c r="H230" s="283"/>
      <c r="I230" s="283"/>
      <c r="J230" s="283"/>
      <c r="K230" s="283"/>
      <c r="L230" s="283"/>
      <c r="M230" s="283"/>
      <c r="N230" s="283"/>
      <c r="O230" s="283"/>
      <c r="P230" s="283"/>
      <c r="Q230" s="283"/>
      <c r="R230" s="283"/>
      <c r="S230" s="283"/>
      <c r="T230" s="283"/>
      <c r="U230" s="283"/>
      <c r="V230" s="283"/>
      <c r="W230" s="283"/>
      <c r="X230" s="283"/>
      <c r="Y230" s="283"/>
      <c r="Z230" s="283"/>
      <c r="AA230" s="283"/>
      <c r="AB230" s="283"/>
      <c r="AC230" s="283"/>
      <c r="AD230" s="283"/>
      <c r="AE230" s="283"/>
      <c r="AF230" s="283"/>
      <c r="AG230" s="283"/>
    </row>
    <row r="231" spans="1:33" x14ac:dyDescent="0.25">
      <c r="C231" s="842"/>
    </row>
    <row r="234" spans="1:33" ht="13" x14ac:dyDescent="0.3">
      <c r="B234" s="821" t="s">
        <v>556</v>
      </c>
      <c r="F234" s="822" t="s">
        <v>10</v>
      </c>
    </row>
    <row r="235" spans="1:33" ht="26.15" customHeight="1" x14ac:dyDescent="0.35">
      <c r="A235" s="823"/>
      <c r="B235" s="836" t="s">
        <v>418</v>
      </c>
      <c r="C235" s="1643" t="s">
        <v>526</v>
      </c>
      <c r="D235" s="1643" t="s">
        <v>527</v>
      </c>
      <c r="E235" s="1643" t="s">
        <v>598</v>
      </c>
      <c r="F235" s="1645" t="s">
        <v>599</v>
      </c>
      <c r="G235" s="1646"/>
      <c r="H235" s="1646"/>
      <c r="I235" s="1646"/>
      <c r="J235" s="1646"/>
      <c r="K235" s="1646"/>
      <c r="L235" s="1646"/>
      <c r="M235" s="1646"/>
      <c r="N235" s="1646"/>
      <c r="O235" s="1646"/>
      <c r="P235" s="1646"/>
      <c r="Q235" s="1646"/>
      <c r="R235" s="1646"/>
      <c r="S235" s="1646"/>
      <c r="T235" s="1646"/>
      <c r="U235" s="1646"/>
      <c r="V235" s="1646"/>
      <c r="W235" s="1646"/>
      <c r="X235" s="1646"/>
      <c r="Y235" s="1646"/>
      <c r="Z235" s="1646"/>
      <c r="AA235" s="1646"/>
      <c r="AB235" s="1646"/>
      <c r="AC235" s="1646"/>
      <c r="AD235" s="1647"/>
      <c r="AE235" s="824" t="s">
        <v>549</v>
      </c>
      <c r="AF235" s="824" t="s">
        <v>542</v>
      </c>
      <c r="AG235" s="824" t="s">
        <v>550</v>
      </c>
    </row>
    <row r="236" spans="1:33" ht="12.9" customHeight="1" x14ac:dyDescent="0.25">
      <c r="A236" s="823"/>
      <c r="B236" s="836"/>
      <c r="C236" s="1644"/>
      <c r="D236" s="1644"/>
      <c r="E236" s="1644"/>
      <c r="F236" s="825" t="s">
        <v>528</v>
      </c>
      <c r="G236" s="825" t="s">
        <v>529</v>
      </c>
      <c r="H236" s="825" t="s">
        <v>530</v>
      </c>
      <c r="I236" s="825" t="s">
        <v>531</v>
      </c>
      <c r="J236" s="825" t="s">
        <v>532</v>
      </c>
      <c r="K236" s="825" t="s">
        <v>533</v>
      </c>
      <c r="L236" s="825" t="s">
        <v>534</v>
      </c>
      <c r="M236" s="825" t="s">
        <v>535</v>
      </c>
      <c r="N236" s="825" t="s">
        <v>536</v>
      </c>
      <c r="O236" s="825" t="s">
        <v>537</v>
      </c>
      <c r="P236" s="825" t="s">
        <v>538</v>
      </c>
      <c r="Q236" s="825" t="s">
        <v>539</v>
      </c>
      <c r="R236" s="825" t="s">
        <v>540</v>
      </c>
      <c r="S236" s="825" t="s">
        <v>541</v>
      </c>
      <c r="T236" s="825" t="s">
        <v>326</v>
      </c>
      <c r="U236" s="825" t="s">
        <v>517</v>
      </c>
      <c r="V236" s="825" t="s">
        <v>518</v>
      </c>
      <c r="W236" s="825" t="s">
        <v>519</v>
      </c>
      <c r="X236" s="825" t="s">
        <v>520</v>
      </c>
      <c r="Y236" s="825" t="s">
        <v>521</v>
      </c>
      <c r="Z236" s="825" t="s">
        <v>913</v>
      </c>
      <c r="AA236" s="825" t="s">
        <v>914</v>
      </c>
      <c r="AB236" s="825" t="s">
        <v>918</v>
      </c>
      <c r="AC236" s="825" t="s">
        <v>915</v>
      </c>
      <c r="AD236" s="825" t="s">
        <v>917</v>
      </c>
      <c r="AE236" s="824"/>
      <c r="AF236" s="824"/>
      <c r="AG236" s="824"/>
    </row>
    <row r="237" spans="1:33" x14ac:dyDescent="0.25">
      <c r="A237" s="826" t="s">
        <v>543</v>
      </c>
      <c r="B237" s="827">
        <v>2005</v>
      </c>
      <c r="C237" s="826"/>
      <c r="D237" s="826"/>
      <c r="E237" s="837"/>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c r="AE237" s="838"/>
      <c r="AF237" s="838"/>
      <c r="AG237" s="838"/>
    </row>
    <row r="238" spans="1:33" x14ac:dyDescent="0.25">
      <c r="A238" s="826" t="s">
        <v>544</v>
      </c>
      <c r="B238" s="827" t="s">
        <v>528</v>
      </c>
      <c r="C238" s="826"/>
      <c r="D238" s="826"/>
      <c r="E238" s="837"/>
      <c r="F238" s="284"/>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c r="AE238" s="838"/>
      <c r="AF238" s="838"/>
      <c r="AG238" s="838"/>
    </row>
    <row r="239" spans="1:33" x14ac:dyDescent="0.25">
      <c r="A239" s="826" t="s">
        <v>544</v>
      </c>
      <c r="B239" s="827" t="s">
        <v>529</v>
      </c>
      <c r="C239" s="826"/>
      <c r="D239" s="826"/>
      <c r="E239" s="837"/>
      <c r="F239" s="294"/>
      <c r="G239" s="284"/>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c r="AE239" s="838"/>
      <c r="AF239" s="838"/>
      <c r="AG239" s="838"/>
    </row>
    <row r="240" spans="1:33" x14ac:dyDescent="0.25">
      <c r="A240" s="826" t="s">
        <v>544</v>
      </c>
      <c r="B240" s="827" t="s">
        <v>530</v>
      </c>
      <c r="C240" s="826"/>
      <c r="D240" s="826"/>
      <c r="E240" s="837"/>
      <c r="F240" s="294"/>
      <c r="G240" s="294"/>
      <c r="H240" s="284"/>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c r="AE240" s="838"/>
      <c r="AF240" s="838"/>
      <c r="AG240" s="838"/>
    </row>
    <row r="241" spans="1:33" x14ac:dyDescent="0.25">
      <c r="A241" s="826" t="s">
        <v>544</v>
      </c>
      <c r="B241" s="827" t="s">
        <v>531</v>
      </c>
      <c r="C241" s="826"/>
      <c r="D241" s="826"/>
      <c r="E241" s="837"/>
      <c r="F241" s="294"/>
      <c r="G241" s="294"/>
      <c r="H241" s="294"/>
      <c r="I241" s="284"/>
      <c r="J241" s="293"/>
      <c r="K241" s="293"/>
      <c r="L241" s="293"/>
      <c r="M241" s="293"/>
      <c r="N241" s="293"/>
      <c r="O241" s="293"/>
      <c r="P241" s="293"/>
      <c r="Q241" s="293"/>
      <c r="R241" s="293"/>
      <c r="S241" s="293"/>
      <c r="T241" s="293"/>
      <c r="U241" s="293"/>
      <c r="V241" s="293"/>
      <c r="W241" s="293"/>
      <c r="X241" s="293"/>
      <c r="Y241" s="293"/>
      <c r="Z241" s="293"/>
      <c r="AA241" s="293"/>
      <c r="AB241" s="293"/>
      <c r="AC241" s="293"/>
      <c r="AD241" s="293"/>
      <c r="AE241" s="838"/>
      <c r="AF241" s="838"/>
      <c r="AG241" s="838"/>
    </row>
    <row r="242" spans="1:33" x14ac:dyDescent="0.25">
      <c r="A242" s="826" t="s">
        <v>544</v>
      </c>
      <c r="B242" s="827" t="s">
        <v>532</v>
      </c>
      <c r="C242" s="826"/>
      <c r="D242" s="826"/>
      <c r="E242" s="837"/>
      <c r="F242" s="294"/>
      <c r="G242" s="294"/>
      <c r="H242" s="294"/>
      <c r="I242" s="294"/>
      <c r="J242" s="284"/>
      <c r="K242" s="293"/>
      <c r="L242" s="293"/>
      <c r="M242" s="293"/>
      <c r="N242" s="293"/>
      <c r="O242" s="293"/>
      <c r="P242" s="293"/>
      <c r="Q242" s="293"/>
      <c r="R242" s="293"/>
      <c r="S242" s="293"/>
      <c r="T242" s="293"/>
      <c r="U242" s="293"/>
      <c r="V242" s="293"/>
      <c r="W242" s="293"/>
      <c r="X242" s="293"/>
      <c r="Y242" s="293"/>
      <c r="Z242" s="293"/>
      <c r="AA242" s="293"/>
      <c r="AB242" s="293"/>
      <c r="AC242" s="293"/>
      <c r="AD242" s="293"/>
      <c r="AE242" s="838"/>
      <c r="AF242" s="838"/>
      <c r="AG242" s="838"/>
    </row>
    <row r="243" spans="1:33" x14ac:dyDescent="0.25">
      <c r="A243" s="826" t="s">
        <v>544</v>
      </c>
      <c r="B243" s="827" t="s">
        <v>533</v>
      </c>
      <c r="C243" s="826"/>
      <c r="D243" s="826"/>
      <c r="E243" s="837"/>
      <c r="F243" s="294"/>
      <c r="G243" s="294"/>
      <c r="H243" s="294"/>
      <c r="I243" s="294"/>
      <c r="J243" s="294"/>
      <c r="K243" s="284"/>
      <c r="L243" s="293"/>
      <c r="M243" s="293"/>
      <c r="N243" s="293"/>
      <c r="O243" s="293"/>
      <c r="P243" s="293"/>
      <c r="Q243" s="293"/>
      <c r="R243" s="293"/>
      <c r="S243" s="293"/>
      <c r="T243" s="293"/>
      <c r="U243" s="293"/>
      <c r="V243" s="293"/>
      <c r="W243" s="293"/>
      <c r="X243" s="293"/>
      <c r="Y243" s="293"/>
      <c r="Z243" s="293"/>
      <c r="AA243" s="293"/>
      <c r="AB243" s="293"/>
      <c r="AC243" s="293"/>
      <c r="AD243" s="293"/>
      <c r="AE243" s="838"/>
      <c r="AF243" s="838"/>
      <c r="AG243" s="838"/>
    </row>
    <row r="244" spans="1:33" x14ac:dyDescent="0.25">
      <c r="A244" s="826" t="s">
        <v>544</v>
      </c>
      <c r="B244" s="827" t="s">
        <v>534</v>
      </c>
      <c r="C244" s="826"/>
      <c r="D244" s="826"/>
      <c r="E244" s="837"/>
      <c r="F244" s="294"/>
      <c r="G244" s="294"/>
      <c r="H244" s="294"/>
      <c r="I244" s="294"/>
      <c r="J244" s="294"/>
      <c r="K244" s="294"/>
      <c r="L244" s="284"/>
      <c r="M244" s="293"/>
      <c r="N244" s="293"/>
      <c r="O244" s="293"/>
      <c r="P244" s="293"/>
      <c r="Q244" s="293"/>
      <c r="R244" s="293"/>
      <c r="S244" s="293"/>
      <c r="T244" s="293"/>
      <c r="U244" s="293"/>
      <c r="V244" s="293"/>
      <c r="W244" s="293"/>
      <c r="X244" s="293"/>
      <c r="Y244" s="293"/>
      <c r="Z244" s="293"/>
      <c r="AA244" s="293"/>
      <c r="AB244" s="293"/>
      <c r="AC244" s="293"/>
      <c r="AD244" s="293"/>
      <c r="AE244" s="838"/>
      <c r="AF244" s="838"/>
      <c r="AG244" s="838"/>
    </row>
    <row r="245" spans="1:33" x14ac:dyDescent="0.25">
      <c r="A245" s="826" t="s">
        <v>544</v>
      </c>
      <c r="B245" s="827" t="s">
        <v>535</v>
      </c>
      <c r="C245" s="826"/>
      <c r="D245" s="826"/>
      <c r="E245" s="837"/>
      <c r="F245" s="294"/>
      <c r="G245" s="294"/>
      <c r="H245" s="294"/>
      <c r="I245" s="294"/>
      <c r="J245" s="294"/>
      <c r="K245" s="294"/>
      <c r="L245" s="294"/>
      <c r="M245" s="284"/>
      <c r="N245" s="293"/>
      <c r="O245" s="293"/>
      <c r="P245" s="293"/>
      <c r="Q245" s="293"/>
      <c r="R245" s="293"/>
      <c r="S245" s="293"/>
      <c r="T245" s="293"/>
      <c r="U245" s="293"/>
      <c r="V245" s="293"/>
      <c r="W245" s="293"/>
      <c r="X245" s="293"/>
      <c r="Y245" s="293"/>
      <c r="Z245" s="293"/>
      <c r="AA245" s="293"/>
      <c r="AB245" s="293"/>
      <c r="AC245" s="293"/>
      <c r="AD245" s="293"/>
      <c r="AE245" s="838"/>
      <c r="AF245" s="838"/>
      <c r="AG245" s="838"/>
    </row>
    <row r="246" spans="1:33" x14ac:dyDescent="0.25">
      <c r="A246" s="826" t="s">
        <v>544</v>
      </c>
      <c r="B246" s="827" t="s">
        <v>536</v>
      </c>
      <c r="C246" s="826"/>
      <c r="D246" s="826"/>
      <c r="E246" s="837"/>
      <c r="F246" s="294"/>
      <c r="G246" s="294"/>
      <c r="H246" s="294"/>
      <c r="I246" s="294"/>
      <c r="J246" s="294"/>
      <c r="K246" s="294"/>
      <c r="L246" s="294"/>
      <c r="M246" s="294"/>
      <c r="N246" s="284"/>
      <c r="O246" s="293"/>
      <c r="P246" s="293"/>
      <c r="Q246" s="293"/>
      <c r="R246" s="293"/>
      <c r="S246" s="293"/>
      <c r="T246" s="293"/>
      <c r="U246" s="293"/>
      <c r="V246" s="293"/>
      <c r="W246" s="293"/>
      <c r="X246" s="293"/>
      <c r="Y246" s="293"/>
      <c r="Z246" s="293"/>
      <c r="AA246" s="293"/>
      <c r="AB246" s="293"/>
      <c r="AC246" s="293"/>
      <c r="AD246" s="293"/>
      <c r="AE246" s="838"/>
      <c r="AF246" s="838"/>
      <c r="AG246" s="838"/>
    </row>
    <row r="247" spans="1:33" x14ac:dyDescent="0.25">
      <c r="A247" s="826" t="s">
        <v>544</v>
      </c>
      <c r="B247" s="827" t="s">
        <v>537</v>
      </c>
      <c r="C247" s="282"/>
      <c r="D247" s="826"/>
      <c r="E247" s="837"/>
      <c r="F247" s="294"/>
      <c r="G247" s="294"/>
      <c r="H247" s="294"/>
      <c r="I247" s="294"/>
      <c r="J247" s="294"/>
      <c r="K247" s="294"/>
      <c r="L247" s="294"/>
      <c r="M247" s="294"/>
      <c r="N247" s="294"/>
      <c r="O247" s="284"/>
      <c r="P247" s="293"/>
      <c r="Q247" s="293"/>
      <c r="R247" s="293"/>
      <c r="S247" s="293"/>
      <c r="T247" s="293"/>
      <c r="U247" s="293"/>
      <c r="V247" s="293"/>
      <c r="W247" s="293"/>
      <c r="X247" s="293"/>
      <c r="Y247" s="293"/>
      <c r="Z247" s="293"/>
      <c r="AA247" s="293"/>
      <c r="AB247" s="293"/>
      <c r="AC247" s="293"/>
      <c r="AD247" s="293"/>
      <c r="AE247" s="838"/>
      <c r="AF247" s="838"/>
      <c r="AG247" s="838"/>
    </row>
    <row r="248" spans="1:33" x14ac:dyDescent="0.25">
      <c r="A248" s="826" t="s">
        <v>544</v>
      </c>
      <c r="B248" s="827" t="s">
        <v>538</v>
      </c>
      <c r="C248" s="282"/>
      <c r="D248" s="826"/>
      <c r="E248" s="837"/>
      <c r="F248" s="294"/>
      <c r="G248" s="294"/>
      <c r="H248" s="294"/>
      <c r="I248" s="294"/>
      <c r="J248" s="294"/>
      <c r="K248" s="294"/>
      <c r="L248" s="294"/>
      <c r="M248" s="294"/>
      <c r="N248" s="294"/>
      <c r="O248" s="294"/>
      <c r="P248" s="284"/>
      <c r="Q248" s="293"/>
      <c r="R248" s="293"/>
      <c r="S248" s="293"/>
      <c r="T248" s="293"/>
      <c r="U248" s="293"/>
      <c r="V248" s="293"/>
      <c r="W248" s="293"/>
      <c r="X248" s="293"/>
      <c r="Y248" s="293"/>
      <c r="Z248" s="293"/>
      <c r="AA248" s="293"/>
      <c r="AB248" s="293"/>
      <c r="AC248" s="293"/>
      <c r="AD248" s="293"/>
      <c r="AE248" s="838"/>
      <c r="AF248" s="838"/>
      <c r="AG248" s="838"/>
    </row>
    <row r="249" spans="1:33" x14ac:dyDescent="0.25">
      <c r="A249" s="826" t="s">
        <v>544</v>
      </c>
      <c r="B249" s="827" t="s">
        <v>539</v>
      </c>
      <c r="C249" s="282"/>
      <c r="D249" s="282"/>
      <c r="E249" s="837"/>
      <c r="F249" s="294"/>
      <c r="G249" s="294"/>
      <c r="H249" s="294"/>
      <c r="I249" s="294"/>
      <c r="J249" s="294"/>
      <c r="K249" s="294"/>
      <c r="L249" s="294"/>
      <c r="M249" s="294"/>
      <c r="N249" s="294"/>
      <c r="O249" s="294"/>
      <c r="P249" s="294"/>
      <c r="Q249" s="284"/>
      <c r="R249" s="293"/>
      <c r="S249" s="293"/>
      <c r="T249" s="293"/>
      <c r="U249" s="293"/>
      <c r="V249" s="293"/>
      <c r="W249" s="293"/>
      <c r="X249" s="293"/>
      <c r="Y249" s="293"/>
      <c r="Z249" s="293"/>
      <c r="AA249" s="293"/>
      <c r="AB249" s="293"/>
      <c r="AC249" s="293"/>
      <c r="AD249" s="293"/>
      <c r="AE249" s="838"/>
      <c r="AF249" s="838"/>
      <c r="AG249" s="838"/>
    </row>
    <row r="250" spans="1:33" x14ac:dyDescent="0.25">
      <c r="A250" s="826" t="s">
        <v>544</v>
      </c>
      <c r="B250" s="827" t="s">
        <v>540</v>
      </c>
      <c r="C250" s="282"/>
      <c r="D250" s="282"/>
      <c r="E250" s="837"/>
      <c r="F250" s="294"/>
      <c r="G250" s="294"/>
      <c r="H250" s="294"/>
      <c r="I250" s="294"/>
      <c r="J250" s="294"/>
      <c r="K250" s="294"/>
      <c r="L250" s="294"/>
      <c r="M250" s="294"/>
      <c r="N250" s="294"/>
      <c r="O250" s="294"/>
      <c r="P250" s="294"/>
      <c r="Q250" s="294"/>
      <c r="R250" s="284"/>
      <c r="S250" s="293"/>
      <c r="T250" s="293"/>
      <c r="U250" s="293"/>
      <c r="V250" s="293"/>
      <c r="W250" s="293"/>
      <c r="X250" s="293"/>
      <c r="Y250" s="293"/>
      <c r="Z250" s="293"/>
      <c r="AA250" s="293"/>
      <c r="AB250" s="293"/>
      <c r="AC250" s="293"/>
      <c r="AD250" s="293"/>
      <c r="AE250" s="838"/>
      <c r="AF250" s="838"/>
      <c r="AG250" s="838"/>
    </row>
    <row r="251" spans="1:33" x14ac:dyDescent="0.25">
      <c r="A251" s="826" t="s">
        <v>544</v>
      </c>
      <c r="B251" s="827" t="s">
        <v>541</v>
      </c>
      <c r="C251" s="282"/>
      <c r="D251" s="282"/>
      <c r="E251" s="837"/>
      <c r="F251" s="294"/>
      <c r="G251" s="294"/>
      <c r="H251" s="294"/>
      <c r="I251" s="294"/>
      <c r="J251" s="294"/>
      <c r="K251" s="294"/>
      <c r="L251" s="294"/>
      <c r="M251" s="294"/>
      <c r="N251" s="294"/>
      <c r="O251" s="294"/>
      <c r="P251" s="294"/>
      <c r="Q251" s="294"/>
      <c r="R251" s="294"/>
      <c r="S251" s="284"/>
      <c r="T251" s="293"/>
      <c r="U251" s="293"/>
      <c r="V251" s="293"/>
      <c r="W251" s="293"/>
      <c r="X251" s="293"/>
      <c r="Y251" s="293"/>
      <c r="Z251" s="293"/>
      <c r="AA251" s="293"/>
      <c r="AB251" s="293"/>
      <c r="AC251" s="293"/>
      <c r="AD251" s="293"/>
      <c r="AE251" s="838"/>
      <c r="AF251" s="838"/>
      <c r="AG251" s="838"/>
    </row>
    <row r="252" spans="1:33" x14ac:dyDescent="0.25">
      <c r="A252" s="826" t="s">
        <v>544</v>
      </c>
      <c r="B252" s="827" t="s">
        <v>545</v>
      </c>
      <c r="C252" s="282"/>
      <c r="D252" s="282"/>
      <c r="E252" s="840"/>
      <c r="F252" s="294"/>
      <c r="G252" s="294"/>
      <c r="H252" s="294"/>
      <c r="I252" s="294"/>
      <c r="J252" s="294"/>
      <c r="K252" s="294"/>
      <c r="L252" s="294"/>
      <c r="M252" s="294"/>
      <c r="N252" s="294"/>
      <c r="O252" s="294"/>
      <c r="P252" s="294"/>
      <c r="Q252" s="294"/>
      <c r="R252" s="294"/>
      <c r="S252" s="294"/>
      <c r="T252" s="284"/>
      <c r="U252" s="293"/>
      <c r="V252" s="293"/>
      <c r="W252" s="293"/>
      <c r="X252" s="293"/>
      <c r="Y252" s="293"/>
      <c r="Z252" s="293"/>
      <c r="AA252" s="293"/>
      <c r="AB252" s="293"/>
      <c r="AC252" s="293"/>
      <c r="AD252" s="293"/>
      <c r="AE252" s="838"/>
      <c r="AF252" s="838"/>
      <c r="AG252" s="838"/>
    </row>
    <row r="253" spans="1:33" x14ac:dyDescent="0.25">
      <c r="A253" s="826" t="s">
        <v>544</v>
      </c>
      <c r="B253" s="827" t="s">
        <v>546</v>
      </c>
      <c r="C253" s="282"/>
      <c r="D253" s="282"/>
      <c r="E253" s="840"/>
      <c r="F253" s="294"/>
      <c r="G253" s="294"/>
      <c r="H253" s="294"/>
      <c r="I253" s="294"/>
      <c r="J253" s="294"/>
      <c r="K253" s="294"/>
      <c r="L253" s="294"/>
      <c r="M253" s="294"/>
      <c r="N253" s="294"/>
      <c r="O253" s="294"/>
      <c r="P253" s="294"/>
      <c r="Q253" s="294"/>
      <c r="R253" s="294"/>
      <c r="S253" s="294"/>
      <c r="T253" s="294"/>
      <c r="U253" s="284"/>
      <c r="V253" s="293"/>
      <c r="W253" s="293"/>
      <c r="X253" s="293"/>
      <c r="Y253" s="293"/>
      <c r="Z253" s="293"/>
      <c r="AA253" s="293"/>
      <c r="AB253" s="293"/>
      <c r="AC253" s="293"/>
      <c r="AD253" s="293"/>
      <c r="AE253" s="838"/>
      <c r="AF253" s="838"/>
      <c r="AG253" s="838"/>
    </row>
    <row r="254" spans="1:33" x14ac:dyDescent="0.25">
      <c r="A254" s="826" t="s">
        <v>544</v>
      </c>
      <c r="B254" s="827" t="s">
        <v>547</v>
      </c>
      <c r="C254" s="282"/>
      <c r="D254" s="282"/>
      <c r="E254" s="840"/>
      <c r="F254" s="294"/>
      <c r="G254" s="294"/>
      <c r="H254" s="294"/>
      <c r="I254" s="294"/>
      <c r="J254" s="294"/>
      <c r="K254" s="294"/>
      <c r="L254" s="294"/>
      <c r="M254" s="294"/>
      <c r="N254" s="294"/>
      <c r="O254" s="294"/>
      <c r="P254" s="294"/>
      <c r="Q254" s="294"/>
      <c r="R254" s="294"/>
      <c r="S254" s="294"/>
      <c r="T254" s="294"/>
      <c r="U254" s="294"/>
      <c r="V254" s="284"/>
      <c r="W254" s="293"/>
      <c r="X254" s="293"/>
      <c r="Y254" s="293"/>
      <c r="Z254" s="293"/>
      <c r="AA254" s="293"/>
      <c r="AB254" s="293"/>
      <c r="AC254" s="293"/>
      <c r="AD254" s="293"/>
      <c r="AE254" s="838"/>
      <c r="AF254" s="838"/>
      <c r="AG254" s="838"/>
    </row>
    <row r="255" spans="1:33" x14ac:dyDescent="0.25">
      <c r="A255" s="826" t="s">
        <v>544</v>
      </c>
      <c r="B255" s="827" t="s">
        <v>557</v>
      </c>
      <c r="C255" s="282"/>
      <c r="D255" s="282"/>
      <c r="E255" s="840"/>
      <c r="F255" s="294"/>
      <c r="G255" s="294"/>
      <c r="H255" s="294"/>
      <c r="I255" s="294"/>
      <c r="J255" s="294"/>
      <c r="K255" s="294"/>
      <c r="L255" s="294"/>
      <c r="M255" s="294"/>
      <c r="N255" s="294"/>
      <c r="O255" s="294"/>
      <c r="P255" s="294"/>
      <c r="Q255" s="294"/>
      <c r="R255" s="294"/>
      <c r="S255" s="294"/>
      <c r="T255" s="294"/>
      <c r="U255" s="294"/>
      <c r="V255" s="294"/>
      <c r="W255" s="284"/>
      <c r="X255" s="293"/>
      <c r="Y255" s="293"/>
      <c r="Z255" s="293"/>
      <c r="AA255" s="293"/>
      <c r="AB255" s="293"/>
      <c r="AC255" s="293"/>
      <c r="AD255" s="293"/>
      <c r="AE255" s="838"/>
      <c r="AF255" s="838"/>
      <c r="AG255" s="838"/>
    </row>
    <row r="256" spans="1:33" x14ac:dyDescent="0.25">
      <c r="A256" s="826" t="s">
        <v>544</v>
      </c>
      <c r="B256" s="827" t="s">
        <v>558</v>
      </c>
      <c r="C256" s="282"/>
      <c r="D256" s="282"/>
      <c r="E256" s="840"/>
      <c r="F256" s="294"/>
      <c r="G256" s="294"/>
      <c r="H256" s="294"/>
      <c r="I256" s="294"/>
      <c r="J256" s="294"/>
      <c r="K256" s="294"/>
      <c r="L256" s="294"/>
      <c r="M256" s="294"/>
      <c r="N256" s="294"/>
      <c r="O256" s="294"/>
      <c r="P256" s="294"/>
      <c r="Q256" s="294"/>
      <c r="R256" s="294"/>
      <c r="S256" s="294"/>
      <c r="T256" s="294"/>
      <c r="U256" s="294"/>
      <c r="V256" s="294"/>
      <c r="W256" s="294"/>
      <c r="X256" s="284"/>
      <c r="Y256" s="293"/>
      <c r="Z256" s="293"/>
      <c r="AA256" s="293"/>
      <c r="AB256" s="293"/>
      <c r="AC256" s="293"/>
      <c r="AD256" s="293"/>
      <c r="AE256" s="838"/>
      <c r="AF256" s="838"/>
      <c r="AG256" s="838"/>
    </row>
    <row r="257" spans="1:33" x14ac:dyDescent="0.25">
      <c r="A257" s="826" t="s">
        <v>544</v>
      </c>
      <c r="B257" s="827" t="s">
        <v>559</v>
      </c>
      <c r="C257" s="282"/>
      <c r="D257" s="282"/>
      <c r="E257" s="840"/>
      <c r="F257" s="294"/>
      <c r="G257" s="294"/>
      <c r="H257" s="294"/>
      <c r="I257" s="294"/>
      <c r="J257" s="294"/>
      <c r="K257" s="294"/>
      <c r="L257" s="294"/>
      <c r="M257" s="294"/>
      <c r="N257" s="294"/>
      <c r="O257" s="294"/>
      <c r="P257" s="294"/>
      <c r="Q257" s="294"/>
      <c r="R257" s="294"/>
      <c r="S257" s="294"/>
      <c r="T257" s="294"/>
      <c r="U257" s="294"/>
      <c r="V257" s="294"/>
      <c r="W257" s="294"/>
      <c r="X257" s="294"/>
      <c r="Y257" s="284"/>
      <c r="Z257" s="838"/>
      <c r="AA257" s="838"/>
      <c r="AB257" s="838"/>
      <c r="AC257" s="838"/>
      <c r="AD257" s="838"/>
      <c r="AE257" s="838"/>
      <c r="AF257" s="838"/>
      <c r="AG257" s="838"/>
    </row>
    <row r="258" spans="1:33" x14ac:dyDescent="0.25">
      <c r="A258" s="826" t="s">
        <v>544</v>
      </c>
      <c r="B258" s="827" t="s">
        <v>1310</v>
      </c>
      <c r="C258" s="282"/>
      <c r="D258" s="282"/>
      <c r="E258" s="840"/>
      <c r="F258" s="294"/>
      <c r="G258" s="294"/>
      <c r="H258" s="294"/>
      <c r="I258" s="294"/>
      <c r="J258" s="294"/>
      <c r="K258" s="294"/>
      <c r="L258" s="294"/>
      <c r="M258" s="294"/>
      <c r="N258" s="294"/>
      <c r="O258" s="294"/>
      <c r="P258" s="294"/>
      <c r="Q258" s="294"/>
      <c r="R258" s="294"/>
      <c r="S258" s="294"/>
      <c r="T258" s="294"/>
      <c r="U258" s="294"/>
      <c r="V258" s="294"/>
      <c r="W258" s="294"/>
      <c r="X258" s="294"/>
      <c r="Y258" s="294"/>
      <c r="Z258" s="284"/>
      <c r="AA258" s="293"/>
      <c r="AB258" s="293"/>
      <c r="AC258" s="293"/>
      <c r="AD258" s="293"/>
      <c r="AE258" s="282"/>
      <c r="AF258" s="282"/>
      <c r="AG258" s="838"/>
    </row>
    <row r="259" spans="1:33" x14ac:dyDescent="0.25">
      <c r="A259" s="826" t="s">
        <v>544</v>
      </c>
      <c r="B259" s="827" t="s">
        <v>1311</v>
      </c>
      <c r="C259" s="282"/>
      <c r="D259" s="282"/>
      <c r="E259" s="840"/>
      <c r="F259" s="294"/>
      <c r="G259" s="294"/>
      <c r="H259" s="294"/>
      <c r="I259" s="294"/>
      <c r="J259" s="294"/>
      <c r="K259" s="294"/>
      <c r="L259" s="294"/>
      <c r="M259" s="294"/>
      <c r="N259" s="294"/>
      <c r="O259" s="294"/>
      <c r="P259" s="294"/>
      <c r="Q259" s="294"/>
      <c r="R259" s="294"/>
      <c r="S259" s="294"/>
      <c r="T259" s="294"/>
      <c r="U259" s="294"/>
      <c r="V259" s="294"/>
      <c r="W259" s="294"/>
      <c r="X259" s="294"/>
      <c r="Y259" s="294"/>
      <c r="Z259" s="294"/>
      <c r="AA259" s="284"/>
      <c r="AB259" s="293"/>
      <c r="AC259" s="293"/>
      <c r="AD259" s="293"/>
      <c r="AE259" s="282"/>
      <c r="AF259" s="282"/>
      <c r="AG259" s="838"/>
    </row>
    <row r="260" spans="1:33" x14ac:dyDescent="0.25">
      <c r="A260" s="826" t="s">
        <v>544</v>
      </c>
      <c r="B260" s="827" t="s">
        <v>1312</v>
      </c>
      <c r="C260" s="282"/>
      <c r="D260" s="282"/>
      <c r="E260" s="840"/>
      <c r="F260" s="294"/>
      <c r="G260" s="294"/>
      <c r="H260" s="294"/>
      <c r="I260" s="294"/>
      <c r="J260" s="294"/>
      <c r="K260" s="294"/>
      <c r="L260" s="294"/>
      <c r="M260" s="294"/>
      <c r="N260" s="294"/>
      <c r="O260" s="294"/>
      <c r="P260" s="294"/>
      <c r="Q260" s="294"/>
      <c r="R260" s="294"/>
      <c r="S260" s="294"/>
      <c r="T260" s="294"/>
      <c r="U260" s="294"/>
      <c r="V260" s="294"/>
      <c r="W260" s="294"/>
      <c r="X260" s="294"/>
      <c r="Y260" s="294"/>
      <c r="Z260" s="294"/>
      <c r="AA260" s="294"/>
      <c r="AB260" s="284"/>
      <c r="AC260" s="293"/>
      <c r="AD260" s="293"/>
      <c r="AE260" s="282"/>
      <c r="AF260" s="282"/>
      <c r="AG260" s="838"/>
    </row>
    <row r="261" spans="1:33" x14ac:dyDescent="0.25">
      <c r="A261" s="826" t="s">
        <v>544</v>
      </c>
      <c r="B261" s="827" t="s">
        <v>1313</v>
      </c>
      <c r="C261" s="282"/>
      <c r="D261" s="282"/>
      <c r="E261" s="840"/>
      <c r="F261" s="294"/>
      <c r="G261" s="294"/>
      <c r="H261" s="294"/>
      <c r="I261" s="294"/>
      <c r="J261" s="294"/>
      <c r="K261" s="294"/>
      <c r="L261" s="294"/>
      <c r="M261" s="294"/>
      <c r="N261" s="294"/>
      <c r="O261" s="294"/>
      <c r="P261" s="294"/>
      <c r="Q261" s="294"/>
      <c r="R261" s="294"/>
      <c r="S261" s="294"/>
      <c r="T261" s="294"/>
      <c r="U261" s="294"/>
      <c r="V261" s="294"/>
      <c r="W261" s="294"/>
      <c r="X261" s="294"/>
      <c r="Y261" s="294"/>
      <c r="Z261" s="294"/>
      <c r="AA261" s="294"/>
      <c r="AB261" s="294"/>
      <c r="AC261" s="284"/>
      <c r="AD261" s="293"/>
      <c r="AE261" s="282"/>
      <c r="AF261" s="282"/>
      <c r="AG261" s="838"/>
    </row>
    <row r="262" spans="1:33" x14ac:dyDescent="0.25">
      <c r="A262" s="826" t="s">
        <v>544</v>
      </c>
      <c r="B262" s="827" t="s">
        <v>1314</v>
      </c>
      <c r="C262" s="282"/>
      <c r="D262" s="282"/>
      <c r="E262" s="840"/>
      <c r="F262" s="294"/>
      <c r="G262" s="294"/>
      <c r="H262" s="294"/>
      <c r="I262" s="294"/>
      <c r="J262" s="294"/>
      <c r="K262" s="294"/>
      <c r="L262" s="294"/>
      <c r="M262" s="294"/>
      <c r="N262" s="294"/>
      <c r="O262" s="294"/>
      <c r="P262" s="294"/>
      <c r="Q262" s="294"/>
      <c r="R262" s="294"/>
      <c r="S262" s="294"/>
      <c r="T262" s="294"/>
      <c r="U262" s="294"/>
      <c r="V262" s="294"/>
      <c r="W262" s="294"/>
      <c r="X262" s="294"/>
      <c r="Y262" s="294"/>
      <c r="Z262" s="294"/>
      <c r="AA262" s="294"/>
      <c r="AB262" s="294"/>
      <c r="AC262" s="294"/>
      <c r="AD262" s="284"/>
      <c r="AE262" s="282"/>
      <c r="AF262" s="282"/>
      <c r="AG262" s="838"/>
    </row>
    <row r="263" spans="1:33" ht="13" x14ac:dyDescent="0.3">
      <c r="A263" s="830"/>
      <c r="B263" s="831" t="s">
        <v>271</v>
      </c>
      <c r="C263" s="283"/>
      <c r="D263" s="283"/>
      <c r="E263" s="283"/>
      <c r="F263" s="283"/>
      <c r="G263" s="283"/>
      <c r="H263" s="283"/>
      <c r="I263" s="283"/>
      <c r="J263" s="283"/>
      <c r="K263" s="283"/>
      <c r="L263" s="283"/>
      <c r="M263" s="283"/>
      <c r="N263" s="283"/>
      <c r="O263" s="283"/>
      <c r="P263" s="283"/>
      <c r="Q263" s="283"/>
      <c r="R263" s="283"/>
      <c r="S263" s="283"/>
      <c r="T263" s="283"/>
      <c r="U263" s="283"/>
      <c r="V263" s="283"/>
      <c r="W263" s="283"/>
      <c r="X263" s="283"/>
      <c r="Y263" s="283"/>
      <c r="Z263" s="283"/>
      <c r="AA263" s="283"/>
      <c r="AB263" s="283"/>
      <c r="AC263" s="283"/>
      <c r="AD263" s="283"/>
      <c r="AE263" s="283"/>
      <c r="AF263" s="283"/>
      <c r="AG263" s="283"/>
    </row>
    <row r="264" spans="1:33" x14ac:dyDescent="0.25">
      <c r="C264" s="842"/>
    </row>
    <row r="267" spans="1:33" ht="13" x14ac:dyDescent="0.3">
      <c r="B267" s="821" t="s">
        <v>260</v>
      </c>
      <c r="F267" s="822" t="s">
        <v>10</v>
      </c>
    </row>
    <row r="268" spans="1:33" ht="26.15" customHeight="1" x14ac:dyDescent="0.35">
      <c r="A268" s="823"/>
      <c r="B268" s="836" t="s">
        <v>418</v>
      </c>
      <c r="C268" s="1643" t="s">
        <v>526</v>
      </c>
      <c r="D268" s="1643" t="s">
        <v>527</v>
      </c>
      <c r="E268" s="1643" t="s">
        <v>598</v>
      </c>
      <c r="F268" s="1645" t="s">
        <v>599</v>
      </c>
      <c r="G268" s="1646"/>
      <c r="H268" s="1646"/>
      <c r="I268" s="1646"/>
      <c r="J268" s="1646"/>
      <c r="K268" s="1646"/>
      <c r="L268" s="1646"/>
      <c r="M268" s="1646"/>
      <c r="N268" s="1646"/>
      <c r="O268" s="1646"/>
      <c r="P268" s="1646"/>
      <c r="Q268" s="1646"/>
      <c r="R268" s="1646"/>
      <c r="S268" s="1646"/>
      <c r="T268" s="1646"/>
      <c r="U268" s="1646"/>
      <c r="V268" s="1646"/>
      <c r="W268" s="1646"/>
      <c r="X268" s="1646"/>
      <c r="Y268" s="1646"/>
      <c r="Z268" s="1646"/>
      <c r="AA268" s="1646"/>
      <c r="AB268" s="1646"/>
      <c r="AC268" s="1646"/>
      <c r="AD268" s="1647"/>
      <c r="AE268" s="824" t="s">
        <v>549</v>
      </c>
      <c r="AF268" s="824" t="s">
        <v>542</v>
      </c>
      <c r="AG268" s="824" t="s">
        <v>550</v>
      </c>
    </row>
    <row r="269" spans="1:33" ht="12.9" customHeight="1" x14ac:dyDescent="0.25">
      <c r="A269" s="823"/>
      <c r="B269" s="836"/>
      <c r="C269" s="1644"/>
      <c r="D269" s="1644"/>
      <c r="E269" s="1644"/>
      <c r="F269" s="825" t="s">
        <v>528</v>
      </c>
      <c r="G269" s="825" t="s">
        <v>529</v>
      </c>
      <c r="H269" s="825" t="s">
        <v>530</v>
      </c>
      <c r="I269" s="825" t="s">
        <v>531</v>
      </c>
      <c r="J269" s="825" t="s">
        <v>532</v>
      </c>
      <c r="K269" s="825" t="s">
        <v>533</v>
      </c>
      <c r="L269" s="825" t="s">
        <v>534</v>
      </c>
      <c r="M269" s="825" t="s">
        <v>535</v>
      </c>
      <c r="N269" s="825" t="s">
        <v>536</v>
      </c>
      <c r="O269" s="825" t="s">
        <v>537</v>
      </c>
      <c r="P269" s="825" t="s">
        <v>538</v>
      </c>
      <c r="Q269" s="825" t="s">
        <v>539</v>
      </c>
      <c r="R269" s="825" t="s">
        <v>540</v>
      </c>
      <c r="S269" s="825" t="s">
        <v>541</v>
      </c>
      <c r="T269" s="825" t="s">
        <v>326</v>
      </c>
      <c r="U269" s="825" t="s">
        <v>517</v>
      </c>
      <c r="V269" s="825" t="s">
        <v>518</v>
      </c>
      <c r="W269" s="825" t="s">
        <v>519</v>
      </c>
      <c r="X269" s="825" t="s">
        <v>520</v>
      </c>
      <c r="Y269" s="825" t="s">
        <v>521</v>
      </c>
      <c r="Z269" s="825" t="s">
        <v>913</v>
      </c>
      <c r="AA269" s="825" t="s">
        <v>914</v>
      </c>
      <c r="AB269" s="825" t="s">
        <v>918</v>
      </c>
      <c r="AC269" s="825" t="s">
        <v>915</v>
      </c>
      <c r="AD269" s="825" t="s">
        <v>917</v>
      </c>
      <c r="AE269" s="824"/>
      <c r="AF269" s="824"/>
      <c r="AG269" s="824"/>
    </row>
    <row r="270" spans="1:33" x14ac:dyDescent="0.25">
      <c r="A270" s="826" t="s">
        <v>543</v>
      </c>
      <c r="B270" s="827">
        <v>2005</v>
      </c>
      <c r="C270" s="826"/>
      <c r="D270" s="826"/>
      <c r="E270" s="837"/>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c r="AE270" s="838"/>
      <c r="AF270" s="838"/>
      <c r="AG270" s="838"/>
    </row>
    <row r="271" spans="1:33" x14ac:dyDescent="0.25">
      <c r="A271" s="826" t="s">
        <v>544</v>
      </c>
      <c r="B271" s="827" t="s">
        <v>528</v>
      </c>
      <c r="C271" s="826"/>
      <c r="D271" s="826"/>
      <c r="E271" s="837"/>
      <c r="F271" s="284"/>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c r="AE271" s="838"/>
      <c r="AF271" s="838"/>
      <c r="AG271" s="838"/>
    </row>
    <row r="272" spans="1:33" x14ac:dyDescent="0.25">
      <c r="A272" s="826" t="s">
        <v>544</v>
      </c>
      <c r="B272" s="827" t="s">
        <v>529</v>
      </c>
      <c r="C272" s="826"/>
      <c r="D272" s="826"/>
      <c r="E272" s="837"/>
      <c r="F272" s="294"/>
      <c r="G272" s="284"/>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c r="AE272" s="838"/>
      <c r="AF272" s="838"/>
      <c r="AG272" s="838"/>
    </row>
    <row r="273" spans="1:33" x14ac:dyDescent="0.25">
      <c r="A273" s="826" t="s">
        <v>544</v>
      </c>
      <c r="B273" s="827" t="s">
        <v>530</v>
      </c>
      <c r="C273" s="826"/>
      <c r="D273" s="826"/>
      <c r="E273" s="837"/>
      <c r="F273" s="294"/>
      <c r="G273" s="294"/>
      <c r="H273" s="284"/>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c r="AE273" s="838"/>
      <c r="AF273" s="838"/>
      <c r="AG273" s="838"/>
    </row>
    <row r="274" spans="1:33" x14ac:dyDescent="0.25">
      <c r="A274" s="826" t="s">
        <v>544</v>
      </c>
      <c r="B274" s="827" t="s">
        <v>531</v>
      </c>
      <c r="C274" s="826"/>
      <c r="D274" s="826"/>
      <c r="E274" s="837"/>
      <c r="F274" s="294"/>
      <c r="G274" s="294"/>
      <c r="H274" s="294"/>
      <c r="I274" s="284"/>
      <c r="J274" s="293"/>
      <c r="K274" s="293"/>
      <c r="L274" s="293"/>
      <c r="M274" s="293"/>
      <c r="N274" s="293"/>
      <c r="O274" s="293"/>
      <c r="P274" s="293"/>
      <c r="Q274" s="293"/>
      <c r="R274" s="293"/>
      <c r="S274" s="293"/>
      <c r="T274" s="293"/>
      <c r="U274" s="293"/>
      <c r="V274" s="293"/>
      <c r="W274" s="293"/>
      <c r="X274" s="293"/>
      <c r="Y274" s="293"/>
      <c r="Z274" s="293"/>
      <c r="AA274" s="293"/>
      <c r="AB274" s="293"/>
      <c r="AC274" s="293"/>
      <c r="AD274" s="293"/>
      <c r="AE274" s="838"/>
      <c r="AF274" s="838"/>
      <c r="AG274" s="838"/>
    </row>
    <row r="275" spans="1:33" x14ac:dyDescent="0.25">
      <c r="A275" s="826" t="s">
        <v>544</v>
      </c>
      <c r="B275" s="827" t="s">
        <v>532</v>
      </c>
      <c r="C275" s="826"/>
      <c r="D275" s="826"/>
      <c r="E275" s="837"/>
      <c r="F275" s="294"/>
      <c r="G275" s="294"/>
      <c r="H275" s="294"/>
      <c r="I275" s="294"/>
      <c r="J275" s="284"/>
      <c r="K275" s="293"/>
      <c r="L275" s="293"/>
      <c r="M275" s="293"/>
      <c r="N275" s="293"/>
      <c r="O275" s="293"/>
      <c r="P275" s="293"/>
      <c r="Q275" s="293"/>
      <c r="R275" s="293"/>
      <c r="S275" s="293"/>
      <c r="T275" s="293"/>
      <c r="U275" s="293"/>
      <c r="V275" s="293"/>
      <c r="W275" s="293"/>
      <c r="X275" s="293"/>
      <c r="Y275" s="293"/>
      <c r="Z275" s="293"/>
      <c r="AA275" s="293"/>
      <c r="AB275" s="293"/>
      <c r="AC275" s="293"/>
      <c r="AD275" s="293"/>
      <c r="AE275" s="838"/>
      <c r="AF275" s="838"/>
      <c r="AG275" s="838"/>
    </row>
    <row r="276" spans="1:33" x14ac:dyDescent="0.25">
      <c r="A276" s="826" t="s">
        <v>544</v>
      </c>
      <c r="B276" s="827" t="s">
        <v>533</v>
      </c>
      <c r="C276" s="826"/>
      <c r="D276" s="826"/>
      <c r="E276" s="837"/>
      <c r="F276" s="294"/>
      <c r="G276" s="294"/>
      <c r="H276" s="294"/>
      <c r="I276" s="294"/>
      <c r="J276" s="294"/>
      <c r="K276" s="284"/>
      <c r="L276" s="293"/>
      <c r="M276" s="293"/>
      <c r="N276" s="293"/>
      <c r="O276" s="293"/>
      <c r="P276" s="293"/>
      <c r="Q276" s="293"/>
      <c r="R276" s="293"/>
      <c r="S276" s="293"/>
      <c r="T276" s="293"/>
      <c r="U276" s="293"/>
      <c r="V276" s="293"/>
      <c r="W276" s="293"/>
      <c r="X276" s="293"/>
      <c r="Y276" s="293"/>
      <c r="Z276" s="293"/>
      <c r="AA276" s="293"/>
      <c r="AB276" s="293"/>
      <c r="AC276" s="293"/>
      <c r="AD276" s="293"/>
      <c r="AE276" s="838"/>
      <c r="AF276" s="838"/>
      <c r="AG276" s="838"/>
    </row>
    <row r="277" spans="1:33" x14ac:dyDescent="0.25">
      <c r="A277" s="826" t="s">
        <v>544</v>
      </c>
      <c r="B277" s="827" t="s">
        <v>534</v>
      </c>
      <c r="C277" s="826"/>
      <c r="D277" s="826"/>
      <c r="E277" s="837"/>
      <c r="F277" s="294"/>
      <c r="G277" s="294"/>
      <c r="H277" s="294"/>
      <c r="I277" s="294"/>
      <c r="J277" s="294"/>
      <c r="K277" s="294"/>
      <c r="L277" s="284"/>
      <c r="M277" s="293"/>
      <c r="N277" s="293"/>
      <c r="O277" s="293"/>
      <c r="P277" s="293"/>
      <c r="Q277" s="293"/>
      <c r="R277" s="293"/>
      <c r="S277" s="293"/>
      <c r="T277" s="293"/>
      <c r="U277" s="293"/>
      <c r="V277" s="293"/>
      <c r="W277" s="293"/>
      <c r="X277" s="293"/>
      <c r="Y277" s="293"/>
      <c r="Z277" s="293"/>
      <c r="AA277" s="293"/>
      <c r="AB277" s="293"/>
      <c r="AC277" s="293"/>
      <c r="AD277" s="293"/>
      <c r="AE277" s="838"/>
      <c r="AF277" s="838"/>
      <c r="AG277" s="838"/>
    </row>
    <row r="278" spans="1:33" x14ac:dyDescent="0.25">
      <c r="A278" s="826" t="s">
        <v>544</v>
      </c>
      <c r="B278" s="827" t="s">
        <v>535</v>
      </c>
      <c r="C278" s="826"/>
      <c r="D278" s="826"/>
      <c r="E278" s="837"/>
      <c r="F278" s="294"/>
      <c r="G278" s="294"/>
      <c r="H278" s="294"/>
      <c r="I278" s="294"/>
      <c r="J278" s="294"/>
      <c r="K278" s="294"/>
      <c r="L278" s="294"/>
      <c r="M278" s="284"/>
      <c r="N278" s="293"/>
      <c r="O278" s="293"/>
      <c r="P278" s="293"/>
      <c r="Q278" s="293"/>
      <c r="R278" s="293"/>
      <c r="S278" s="293"/>
      <c r="T278" s="293"/>
      <c r="U278" s="293"/>
      <c r="V278" s="293"/>
      <c r="W278" s="293"/>
      <c r="X278" s="293"/>
      <c r="Y278" s="293"/>
      <c r="Z278" s="293"/>
      <c r="AA278" s="293"/>
      <c r="AB278" s="293"/>
      <c r="AC278" s="293"/>
      <c r="AD278" s="293"/>
      <c r="AE278" s="838"/>
      <c r="AF278" s="838"/>
      <c r="AG278" s="838"/>
    </row>
    <row r="279" spans="1:33" x14ac:dyDescent="0.25">
      <c r="A279" s="826" t="s">
        <v>544</v>
      </c>
      <c r="B279" s="827" t="s">
        <v>536</v>
      </c>
      <c r="C279" s="826"/>
      <c r="D279" s="826"/>
      <c r="E279" s="837"/>
      <c r="F279" s="294"/>
      <c r="G279" s="294"/>
      <c r="H279" s="294"/>
      <c r="I279" s="294"/>
      <c r="J279" s="294"/>
      <c r="K279" s="294"/>
      <c r="L279" s="294"/>
      <c r="M279" s="294"/>
      <c r="N279" s="284"/>
      <c r="O279" s="293"/>
      <c r="P279" s="293"/>
      <c r="Q279" s="293"/>
      <c r="R279" s="293"/>
      <c r="S279" s="293"/>
      <c r="T279" s="293"/>
      <c r="U279" s="293"/>
      <c r="V279" s="293"/>
      <c r="W279" s="293"/>
      <c r="X279" s="293"/>
      <c r="Y279" s="293"/>
      <c r="Z279" s="293"/>
      <c r="AA279" s="293"/>
      <c r="AB279" s="293"/>
      <c r="AC279" s="293"/>
      <c r="AD279" s="293"/>
      <c r="AE279" s="838"/>
      <c r="AF279" s="838"/>
      <c r="AG279" s="838"/>
    </row>
    <row r="280" spans="1:33" x14ac:dyDescent="0.25">
      <c r="A280" s="826" t="s">
        <v>544</v>
      </c>
      <c r="B280" s="827" t="s">
        <v>537</v>
      </c>
      <c r="C280" s="282"/>
      <c r="D280" s="826"/>
      <c r="E280" s="837"/>
      <c r="F280" s="294"/>
      <c r="G280" s="294"/>
      <c r="H280" s="294"/>
      <c r="I280" s="294"/>
      <c r="J280" s="294"/>
      <c r="K280" s="294"/>
      <c r="L280" s="294"/>
      <c r="M280" s="294"/>
      <c r="N280" s="294"/>
      <c r="O280" s="284"/>
      <c r="P280" s="293"/>
      <c r="Q280" s="293"/>
      <c r="R280" s="293"/>
      <c r="S280" s="293"/>
      <c r="T280" s="293"/>
      <c r="U280" s="293"/>
      <c r="V280" s="293"/>
      <c r="W280" s="293"/>
      <c r="X280" s="293"/>
      <c r="Y280" s="293"/>
      <c r="Z280" s="293"/>
      <c r="AA280" s="293"/>
      <c r="AB280" s="293"/>
      <c r="AC280" s="293"/>
      <c r="AD280" s="293"/>
      <c r="AE280" s="838"/>
      <c r="AF280" s="838"/>
      <c r="AG280" s="838"/>
    </row>
    <row r="281" spans="1:33" x14ac:dyDescent="0.25">
      <c r="A281" s="826" t="s">
        <v>544</v>
      </c>
      <c r="B281" s="827" t="s">
        <v>538</v>
      </c>
      <c r="C281" s="282"/>
      <c r="D281" s="826"/>
      <c r="E281" s="837"/>
      <c r="F281" s="294"/>
      <c r="G281" s="294"/>
      <c r="H281" s="294"/>
      <c r="I281" s="294"/>
      <c r="J281" s="294"/>
      <c r="K281" s="294"/>
      <c r="L281" s="294"/>
      <c r="M281" s="294"/>
      <c r="N281" s="294"/>
      <c r="O281" s="294"/>
      <c r="P281" s="284"/>
      <c r="Q281" s="293"/>
      <c r="R281" s="293"/>
      <c r="S281" s="293"/>
      <c r="T281" s="293"/>
      <c r="U281" s="293"/>
      <c r="V281" s="293"/>
      <c r="W281" s="293"/>
      <c r="X281" s="293"/>
      <c r="Y281" s="293"/>
      <c r="Z281" s="293"/>
      <c r="AA281" s="293"/>
      <c r="AB281" s="293"/>
      <c r="AC281" s="293"/>
      <c r="AD281" s="293"/>
      <c r="AE281" s="838"/>
      <c r="AF281" s="838"/>
      <c r="AG281" s="838"/>
    </row>
    <row r="282" spans="1:33" x14ac:dyDescent="0.25">
      <c r="A282" s="826" t="s">
        <v>544</v>
      </c>
      <c r="B282" s="827" t="s">
        <v>539</v>
      </c>
      <c r="C282" s="282"/>
      <c r="D282" s="282"/>
      <c r="E282" s="837"/>
      <c r="F282" s="294"/>
      <c r="G282" s="294"/>
      <c r="H282" s="294"/>
      <c r="I282" s="294"/>
      <c r="J282" s="294"/>
      <c r="K282" s="294"/>
      <c r="L282" s="294"/>
      <c r="M282" s="294"/>
      <c r="N282" s="294"/>
      <c r="O282" s="294"/>
      <c r="P282" s="294"/>
      <c r="Q282" s="284"/>
      <c r="R282" s="293"/>
      <c r="S282" s="293"/>
      <c r="T282" s="293"/>
      <c r="U282" s="293"/>
      <c r="V282" s="293"/>
      <c r="W282" s="293"/>
      <c r="X282" s="293"/>
      <c r="Y282" s="293"/>
      <c r="Z282" s="293"/>
      <c r="AA282" s="293"/>
      <c r="AB282" s="293"/>
      <c r="AC282" s="293"/>
      <c r="AD282" s="293"/>
      <c r="AE282" s="838"/>
      <c r="AF282" s="838"/>
      <c r="AG282" s="838"/>
    </row>
    <row r="283" spans="1:33" x14ac:dyDescent="0.25">
      <c r="A283" s="826" t="s">
        <v>544</v>
      </c>
      <c r="B283" s="827" t="s">
        <v>540</v>
      </c>
      <c r="C283" s="282"/>
      <c r="D283" s="282"/>
      <c r="E283" s="837"/>
      <c r="F283" s="294"/>
      <c r="G283" s="294"/>
      <c r="H283" s="294"/>
      <c r="I283" s="294"/>
      <c r="J283" s="294"/>
      <c r="K283" s="294"/>
      <c r="L283" s="294"/>
      <c r="M283" s="294"/>
      <c r="N283" s="294"/>
      <c r="O283" s="294"/>
      <c r="P283" s="294"/>
      <c r="Q283" s="294"/>
      <c r="R283" s="284"/>
      <c r="S283" s="293"/>
      <c r="T283" s="293"/>
      <c r="U283" s="293"/>
      <c r="V283" s="293"/>
      <c r="W283" s="293"/>
      <c r="X283" s="293"/>
      <c r="Y283" s="293"/>
      <c r="Z283" s="293"/>
      <c r="AA283" s="293"/>
      <c r="AB283" s="293"/>
      <c r="AC283" s="293"/>
      <c r="AD283" s="293"/>
      <c r="AE283" s="838"/>
      <c r="AF283" s="838"/>
      <c r="AG283" s="838"/>
    </row>
    <row r="284" spans="1:33" x14ac:dyDescent="0.25">
      <c r="A284" s="826" t="s">
        <v>544</v>
      </c>
      <c r="B284" s="827" t="s">
        <v>541</v>
      </c>
      <c r="C284" s="282"/>
      <c r="D284" s="282"/>
      <c r="E284" s="837"/>
      <c r="F284" s="294"/>
      <c r="G284" s="294"/>
      <c r="H284" s="294"/>
      <c r="I284" s="294"/>
      <c r="J284" s="294"/>
      <c r="K284" s="294"/>
      <c r="L284" s="294"/>
      <c r="M284" s="294"/>
      <c r="N284" s="294"/>
      <c r="O284" s="294"/>
      <c r="P284" s="294"/>
      <c r="Q284" s="294"/>
      <c r="R284" s="294"/>
      <c r="S284" s="284"/>
      <c r="T284" s="293"/>
      <c r="U284" s="293"/>
      <c r="V284" s="293"/>
      <c r="W284" s="293"/>
      <c r="X284" s="293"/>
      <c r="Y284" s="293"/>
      <c r="Z284" s="293"/>
      <c r="AA284" s="293"/>
      <c r="AB284" s="293"/>
      <c r="AC284" s="293"/>
      <c r="AD284" s="293"/>
      <c r="AE284" s="838"/>
      <c r="AF284" s="838"/>
      <c r="AG284" s="838"/>
    </row>
    <row r="285" spans="1:33" x14ac:dyDescent="0.25">
      <c r="A285" s="826" t="s">
        <v>544</v>
      </c>
      <c r="B285" s="827" t="s">
        <v>545</v>
      </c>
      <c r="C285" s="282"/>
      <c r="D285" s="282"/>
      <c r="E285" s="840"/>
      <c r="F285" s="294"/>
      <c r="G285" s="294"/>
      <c r="H285" s="294"/>
      <c r="I285" s="294"/>
      <c r="J285" s="294"/>
      <c r="K285" s="294"/>
      <c r="L285" s="294"/>
      <c r="M285" s="294"/>
      <c r="N285" s="294"/>
      <c r="O285" s="294"/>
      <c r="P285" s="294"/>
      <c r="Q285" s="294"/>
      <c r="R285" s="294"/>
      <c r="S285" s="294"/>
      <c r="T285" s="284"/>
      <c r="U285" s="293"/>
      <c r="V285" s="293"/>
      <c r="W285" s="293"/>
      <c r="X285" s="293"/>
      <c r="Y285" s="293"/>
      <c r="Z285" s="293"/>
      <c r="AA285" s="293"/>
      <c r="AB285" s="293"/>
      <c r="AC285" s="293"/>
      <c r="AD285" s="293"/>
      <c r="AE285" s="838"/>
      <c r="AF285" s="838"/>
      <c r="AG285" s="838"/>
    </row>
    <row r="286" spans="1:33" x14ac:dyDescent="0.25">
      <c r="A286" s="826" t="s">
        <v>544</v>
      </c>
      <c r="B286" s="827" t="s">
        <v>546</v>
      </c>
      <c r="C286" s="282"/>
      <c r="D286" s="282"/>
      <c r="E286" s="840"/>
      <c r="F286" s="294"/>
      <c r="G286" s="294"/>
      <c r="H286" s="294"/>
      <c r="I286" s="294"/>
      <c r="J286" s="294"/>
      <c r="K286" s="294"/>
      <c r="L286" s="294"/>
      <c r="M286" s="294"/>
      <c r="N286" s="294"/>
      <c r="O286" s="294"/>
      <c r="P286" s="294"/>
      <c r="Q286" s="294"/>
      <c r="R286" s="294"/>
      <c r="S286" s="294"/>
      <c r="T286" s="294"/>
      <c r="U286" s="284"/>
      <c r="V286" s="293"/>
      <c r="W286" s="293"/>
      <c r="X286" s="293"/>
      <c r="Y286" s="293"/>
      <c r="Z286" s="293"/>
      <c r="AA286" s="293"/>
      <c r="AB286" s="293"/>
      <c r="AC286" s="293"/>
      <c r="AD286" s="293"/>
      <c r="AE286" s="838"/>
      <c r="AF286" s="838"/>
      <c r="AG286" s="838"/>
    </row>
    <row r="287" spans="1:33" x14ac:dyDescent="0.25">
      <c r="A287" s="826" t="s">
        <v>544</v>
      </c>
      <c r="B287" s="827" t="s">
        <v>547</v>
      </c>
      <c r="C287" s="282"/>
      <c r="D287" s="282"/>
      <c r="E287" s="840"/>
      <c r="F287" s="294"/>
      <c r="G287" s="294"/>
      <c r="H287" s="294"/>
      <c r="I287" s="294"/>
      <c r="J287" s="294"/>
      <c r="K287" s="294"/>
      <c r="L287" s="294"/>
      <c r="M287" s="294"/>
      <c r="N287" s="294"/>
      <c r="O287" s="294"/>
      <c r="P287" s="294"/>
      <c r="Q287" s="294"/>
      <c r="R287" s="294"/>
      <c r="S287" s="294"/>
      <c r="T287" s="294"/>
      <c r="U287" s="294"/>
      <c r="V287" s="284"/>
      <c r="W287" s="293"/>
      <c r="X287" s="293"/>
      <c r="Y287" s="293"/>
      <c r="Z287" s="293"/>
      <c r="AA287" s="293"/>
      <c r="AB287" s="293"/>
      <c r="AC287" s="293"/>
      <c r="AD287" s="293"/>
      <c r="AE287" s="838"/>
      <c r="AF287" s="838"/>
      <c r="AG287" s="838"/>
    </row>
    <row r="288" spans="1:33" x14ac:dyDescent="0.25">
      <c r="A288" s="826" t="s">
        <v>544</v>
      </c>
      <c r="B288" s="827" t="s">
        <v>557</v>
      </c>
      <c r="C288" s="282"/>
      <c r="D288" s="282"/>
      <c r="E288" s="840"/>
      <c r="F288" s="294"/>
      <c r="G288" s="294"/>
      <c r="H288" s="294"/>
      <c r="I288" s="294"/>
      <c r="J288" s="294"/>
      <c r="K288" s="294"/>
      <c r="L288" s="294"/>
      <c r="M288" s="294"/>
      <c r="N288" s="294"/>
      <c r="O288" s="294"/>
      <c r="P288" s="294"/>
      <c r="Q288" s="294"/>
      <c r="R288" s="294"/>
      <c r="S288" s="294"/>
      <c r="T288" s="294"/>
      <c r="U288" s="294"/>
      <c r="V288" s="294"/>
      <c r="W288" s="284"/>
      <c r="X288" s="293"/>
      <c r="Y288" s="293"/>
      <c r="Z288" s="293"/>
      <c r="AA288" s="293"/>
      <c r="AB288" s="293"/>
      <c r="AC288" s="293"/>
      <c r="AD288" s="293"/>
      <c r="AE288" s="838"/>
      <c r="AF288" s="838"/>
      <c r="AG288" s="838"/>
    </row>
    <row r="289" spans="1:33" x14ac:dyDescent="0.25">
      <c r="A289" s="826" t="s">
        <v>544</v>
      </c>
      <c r="B289" s="827" t="s">
        <v>558</v>
      </c>
      <c r="C289" s="282"/>
      <c r="D289" s="282"/>
      <c r="E289" s="840"/>
      <c r="F289" s="294"/>
      <c r="G289" s="294"/>
      <c r="H289" s="294"/>
      <c r="I289" s="294"/>
      <c r="J289" s="294"/>
      <c r="K289" s="294"/>
      <c r="L289" s="294"/>
      <c r="M289" s="294"/>
      <c r="N289" s="294"/>
      <c r="O289" s="294"/>
      <c r="P289" s="294"/>
      <c r="Q289" s="294"/>
      <c r="R289" s="294"/>
      <c r="S289" s="294"/>
      <c r="T289" s="294"/>
      <c r="U289" s="294"/>
      <c r="V289" s="294"/>
      <c r="W289" s="294"/>
      <c r="X289" s="284"/>
      <c r="Y289" s="293"/>
      <c r="Z289" s="293"/>
      <c r="AA289" s="293"/>
      <c r="AB289" s="293"/>
      <c r="AC289" s="293"/>
      <c r="AD289" s="293"/>
      <c r="AE289" s="838"/>
      <c r="AF289" s="838"/>
      <c r="AG289" s="838"/>
    </row>
    <row r="290" spans="1:33" x14ac:dyDescent="0.25">
      <c r="A290" s="826" t="s">
        <v>544</v>
      </c>
      <c r="B290" s="827" t="s">
        <v>559</v>
      </c>
      <c r="C290" s="282"/>
      <c r="D290" s="282"/>
      <c r="E290" s="840"/>
      <c r="F290" s="294"/>
      <c r="G290" s="294"/>
      <c r="H290" s="294"/>
      <c r="I290" s="294"/>
      <c r="J290" s="294"/>
      <c r="K290" s="294"/>
      <c r="L290" s="294"/>
      <c r="M290" s="294"/>
      <c r="N290" s="294"/>
      <c r="O290" s="294"/>
      <c r="P290" s="294"/>
      <c r="Q290" s="294"/>
      <c r="R290" s="294"/>
      <c r="S290" s="294"/>
      <c r="T290" s="294"/>
      <c r="U290" s="294"/>
      <c r="V290" s="294"/>
      <c r="W290" s="294"/>
      <c r="X290" s="294"/>
      <c r="Y290" s="284"/>
      <c r="Z290" s="838"/>
      <c r="AA290" s="838"/>
      <c r="AB290" s="838"/>
      <c r="AC290" s="838"/>
      <c r="AD290" s="838"/>
      <c r="AE290" s="838"/>
      <c r="AF290" s="838"/>
      <c r="AG290" s="838"/>
    </row>
    <row r="291" spans="1:33" x14ac:dyDescent="0.25">
      <c r="A291" s="826" t="s">
        <v>544</v>
      </c>
      <c r="B291" s="827" t="s">
        <v>1310</v>
      </c>
      <c r="C291" s="282"/>
      <c r="D291" s="282"/>
      <c r="E291" s="840"/>
      <c r="F291" s="294"/>
      <c r="G291" s="294"/>
      <c r="H291" s="294"/>
      <c r="I291" s="294"/>
      <c r="J291" s="294"/>
      <c r="K291" s="294"/>
      <c r="L291" s="294"/>
      <c r="M291" s="294"/>
      <c r="N291" s="294"/>
      <c r="O291" s="294"/>
      <c r="P291" s="294"/>
      <c r="Q291" s="294"/>
      <c r="R291" s="294"/>
      <c r="S291" s="294"/>
      <c r="T291" s="294"/>
      <c r="U291" s="294"/>
      <c r="V291" s="294"/>
      <c r="W291" s="294"/>
      <c r="X291" s="294"/>
      <c r="Y291" s="294"/>
      <c r="Z291" s="284"/>
      <c r="AA291" s="293"/>
      <c r="AB291" s="293"/>
      <c r="AC291" s="293"/>
      <c r="AD291" s="293"/>
      <c r="AE291" s="282"/>
      <c r="AF291" s="282"/>
      <c r="AG291" s="838"/>
    </row>
    <row r="292" spans="1:33" x14ac:dyDescent="0.25">
      <c r="A292" s="826" t="s">
        <v>544</v>
      </c>
      <c r="B292" s="827" t="s">
        <v>1311</v>
      </c>
      <c r="C292" s="282"/>
      <c r="D292" s="282"/>
      <c r="E292" s="840"/>
      <c r="F292" s="294"/>
      <c r="G292" s="294"/>
      <c r="H292" s="294"/>
      <c r="I292" s="294"/>
      <c r="J292" s="294"/>
      <c r="K292" s="294"/>
      <c r="L292" s="294"/>
      <c r="M292" s="294"/>
      <c r="N292" s="294"/>
      <c r="O292" s="294"/>
      <c r="P292" s="294"/>
      <c r="Q292" s="294"/>
      <c r="R292" s="294"/>
      <c r="S292" s="294"/>
      <c r="T292" s="294"/>
      <c r="U292" s="294"/>
      <c r="V292" s="294"/>
      <c r="W292" s="294"/>
      <c r="X292" s="294"/>
      <c r="Y292" s="294"/>
      <c r="Z292" s="294"/>
      <c r="AA292" s="284"/>
      <c r="AB292" s="293"/>
      <c r="AC292" s="293"/>
      <c r="AD292" s="293"/>
      <c r="AE292" s="282"/>
      <c r="AF292" s="282"/>
      <c r="AG292" s="838"/>
    </row>
    <row r="293" spans="1:33" x14ac:dyDescent="0.25">
      <c r="A293" s="826" t="s">
        <v>544</v>
      </c>
      <c r="B293" s="827" t="s">
        <v>1312</v>
      </c>
      <c r="C293" s="282"/>
      <c r="D293" s="282"/>
      <c r="E293" s="840"/>
      <c r="F293" s="294"/>
      <c r="G293" s="294"/>
      <c r="H293" s="294"/>
      <c r="I293" s="294"/>
      <c r="J293" s="294"/>
      <c r="K293" s="294"/>
      <c r="L293" s="294"/>
      <c r="M293" s="294"/>
      <c r="N293" s="294"/>
      <c r="O293" s="294"/>
      <c r="P293" s="294"/>
      <c r="Q293" s="294"/>
      <c r="R293" s="294"/>
      <c r="S293" s="294"/>
      <c r="T293" s="294"/>
      <c r="U293" s="294"/>
      <c r="V293" s="294"/>
      <c r="W293" s="294"/>
      <c r="X293" s="294"/>
      <c r="Y293" s="294"/>
      <c r="Z293" s="294"/>
      <c r="AA293" s="294"/>
      <c r="AB293" s="284"/>
      <c r="AC293" s="293"/>
      <c r="AD293" s="293"/>
      <c r="AE293" s="282"/>
      <c r="AF293" s="282"/>
      <c r="AG293" s="838"/>
    </row>
    <row r="294" spans="1:33" x14ac:dyDescent="0.25">
      <c r="A294" s="826" t="s">
        <v>544</v>
      </c>
      <c r="B294" s="827" t="s">
        <v>1313</v>
      </c>
      <c r="C294" s="282"/>
      <c r="D294" s="282"/>
      <c r="E294" s="840"/>
      <c r="F294" s="294"/>
      <c r="G294" s="294"/>
      <c r="H294" s="294"/>
      <c r="I294" s="294"/>
      <c r="J294" s="294"/>
      <c r="K294" s="294"/>
      <c r="L294" s="294"/>
      <c r="M294" s="294"/>
      <c r="N294" s="294"/>
      <c r="O294" s="294"/>
      <c r="P294" s="294"/>
      <c r="Q294" s="294"/>
      <c r="R294" s="294"/>
      <c r="S294" s="294"/>
      <c r="T294" s="294"/>
      <c r="U294" s="294"/>
      <c r="V294" s="294"/>
      <c r="W294" s="294"/>
      <c r="X294" s="294"/>
      <c r="Y294" s="294"/>
      <c r="Z294" s="294"/>
      <c r="AA294" s="294"/>
      <c r="AB294" s="294"/>
      <c r="AC294" s="284"/>
      <c r="AD294" s="293"/>
      <c r="AE294" s="282"/>
      <c r="AF294" s="282"/>
      <c r="AG294" s="838"/>
    </row>
    <row r="295" spans="1:33" x14ac:dyDescent="0.25">
      <c r="A295" s="826" t="s">
        <v>544</v>
      </c>
      <c r="B295" s="827" t="s">
        <v>1314</v>
      </c>
      <c r="C295" s="282"/>
      <c r="D295" s="282"/>
      <c r="E295" s="840"/>
      <c r="F295" s="294"/>
      <c r="G295" s="294"/>
      <c r="H295" s="294"/>
      <c r="I295" s="294"/>
      <c r="J295" s="294"/>
      <c r="K295" s="294"/>
      <c r="L295" s="294"/>
      <c r="M295" s="294"/>
      <c r="N295" s="294"/>
      <c r="O295" s="294"/>
      <c r="P295" s="294"/>
      <c r="Q295" s="294"/>
      <c r="R295" s="294"/>
      <c r="S295" s="294"/>
      <c r="T295" s="294"/>
      <c r="U295" s="294"/>
      <c r="V295" s="294"/>
      <c r="W295" s="294"/>
      <c r="X295" s="294"/>
      <c r="Y295" s="294"/>
      <c r="Z295" s="294"/>
      <c r="AA295" s="294"/>
      <c r="AB295" s="294"/>
      <c r="AC295" s="294"/>
      <c r="AD295" s="284"/>
      <c r="AE295" s="282"/>
      <c r="AF295" s="282"/>
      <c r="AG295" s="838"/>
    </row>
    <row r="296" spans="1:33" ht="13" x14ac:dyDescent="0.3">
      <c r="A296" s="830"/>
      <c r="B296" s="831" t="s">
        <v>271</v>
      </c>
      <c r="C296" s="283"/>
      <c r="D296" s="283"/>
      <c r="E296" s="283"/>
      <c r="F296" s="283"/>
      <c r="G296" s="283"/>
      <c r="H296" s="283"/>
      <c r="I296" s="283"/>
      <c r="J296" s="283"/>
      <c r="K296" s="283"/>
      <c r="L296" s="283"/>
      <c r="M296" s="283"/>
      <c r="N296" s="283"/>
      <c r="O296" s="283"/>
      <c r="P296" s="283"/>
      <c r="Q296" s="283"/>
      <c r="R296" s="283"/>
      <c r="S296" s="283"/>
      <c r="T296" s="283"/>
      <c r="U296" s="283"/>
      <c r="V296" s="283"/>
      <c r="W296" s="283"/>
      <c r="X296" s="283"/>
      <c r="Y296" s="283"/>
      <c r="Z296" s="283"/>
      <c r="AA296" s="283"/>
      <c r="AB296" s="283"/>
      <c r="AC296" s="283"/>
      <c r="AD296" s="283"/>
      <c r="AE296" s="283"/>
      <c r="AF296" s="283"/>
      <c r="AG296" s="283"/>
    </row>
    <row r="297" spans="1:33" x14ac:dyDescent="0.25">
      <c r="C297" s="842"/>
    </row>
    <row r="300" spans="1:33" ht="13" x14ac:dyDescent="0.3">
      <c r="B300" s="821" t="s">
        <v>271</v>
      </c>
      <c r="F300" s="822" t="s">
        <v>10</v>
      </c>
    </row>
    <row r="301" spans="1:33" ht="26.15" customHeight="1" x14ac:dyDescent="0.35">
      <c r="A301" s="823"/>
      <c r="B301" s="836" t="s">
        <v>418</v>
      </c>
      <c r="C301" s="1643" t="s">
        <v>526</v>
      </c>
      <c r="D301" s="1643" t="s">
        <v>527</v>
      </c>
      <c r="E301" s="1643" t="s">
        <v>598</v>
      </c>
      <c r="F301" s="1645" t="s">
        <v>599</v>
      </c>
      <c r="G301" s="1646"/>
      <c r="H301" s="1646"/>
      <c r="I301" s="1646"/>
      <c r="J301" s="1646"/>
      <c r="K301" s="1646"/>
      <c r="L301" s="1646"/>
      <c r="M301" s="1646"/>
      <c r="N301" s="1646"/>
      <c r="O301" s="1646"/>
      <c r="P301" s="1646"/>
      <c r="Q301" s="1646"/>
      <c r="R301" s="1646"/>
      <c r="S301" s="1646"/>
      <c r="T301" s="1646"/>
      <c r="U301" s="1646"/>
      <c r="V301" s="1646"/>
      <c r="W301" s="1646"/>
      <c r="X301" s="1646"/>
      <c r="Y301" s="1646"/>
      <c r="Z301" s="1646"/>
      <c r="AA301" s="1646"/>
      <c r="AB301" s="1646"/>
      <c r="AC301" s="1646"/>
      <c r="AD301" s="1647"/>
      <c r="AE301" s="824" t="s">
        <v>549</v>
      </c>
      <c r="AF301" s="824" t="s">
        <v>542</v>
      </c>
      <c r="AG301" s="824" t="s">
        <v>550</v>
      </c>
    </row>
    <row r="302" spans="1:33" ht="12.9" customHeight="1" x14ac:dyDescent="0.25">
      <c r="A302" s="823"/>
      <c r="B302" s="836"/>
      <c r="C302" s="1644"/>
      <c r="D302" s="1644"/>
      <c r="E302" s="1644"/>
      <c r="F302" s="825" t="s">
        <v>528</v>
      </c>
      <c r="G302" s="825" t="s">
        <v>529</v>
      </c>
      <c r="H302" s="825" t="s">
        <v>530</v>
      </c>
      <c r="I302" s="825" t="s">
        <v>531</v>
      </c>
      <c r="J302" s="825" t="s">
        <v>532</v>
      </c>
      <c r="K302" s="825" t="s">
        <v>533</v>
      </c>
      <c r="L302" s="825" t="s">
        <v>534</v>
      </c>
      <c r="M302" s="825" t="s">
        <v>535</v>
      </c>
      <c r="N302" s="825" t="s">
        <v>536</v>
      </c>
      <c r="O302" s="825" t="s">
        <v>537</v>
      </c>
      <c r="P302" s="825" t="s">
        <v>538</v>
      </c>
      <c r="Q302" s="825" t="s">
        <v>539</v>
      </c>
      <c r="R302" s="825" t="s">
        <v>540</v>
      </c>
      <c r="S302" s="825" t="s">
        <v>541</v>
      </c>
      <c r="T302" s="825" t="s">
        <v>326</v>
      </c>
      <c r="U302" s="825" t="s">
        <v>517</v>
      </c>
      <c r="V302" s="825" t="s">
        <v>518</v>
      </c>
      <c r="W302" s="825" t="s">
        <v>519</v>
      </c>
      <c r="X302" s="825" t="s">
        <v>520</v>
      </c>
      <c r="Y302" s="825" t="s">
        <v>521</v>
      </c>
      <c r="Z302" s="825" t="s">
        <v>913</v>
      </c>
      <c r="AA302" s="825" t="s">
        <v>914</v>
      </c>
      <c r="AB302" s="825" t="s">
        <v>918</v>
      </c>
      <c r="AC302" s="825" t="s">
        <v>915</v>
      </c>
      <c r="AD302" s="825" t="s">
        <v>917</v>
      </c>
      <c r="AE302" s="824"/>
      <c r="AF302" s="824"/>
      <c r="AG302" s="824"/>
    </row>
    <row r="303" spans="1:33" x14ac:dyDescent="0.25">
      <c r="A303" s="826" t="s">
        <v>543</v>
      </c>
      <c r="B303" s="827">
        <v>2005</v>
      </c>
      <c r="C303" s="845"/>
      <c r="D303" s="845"/>
      <c r="E303" s="837"/>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c r="AE303" s="838"/>
      <c r="AF303" s="838"/>
      <c r="AG303" s="838"/>
    </row>
    <row r="304" spans="1:33" x14ac:dyDescent="0.25">
      <c r="A304" s="826" t="s">
        <v>544</v>
      </c>
      <c r="B304" s="827" t="s">
        <v>528</v>
      </c>
      <c r="C304" s="845"/>
      <c r="D304" s="845"/>
      <c r="E304" s="837"/>
      <c r="F304" s="284"/>
      <c r="G304" s="293"/>
      <c r="H304" s="293"/>
      <c r="I304" s="293"/>
      <c r="J304" s="293"/>
      <c r="K304" s="293"/>
      <c r="L304" s="293"/>
      <c r="M304" s="293"/>
      <c r="N304" s="293"/>
      <c r="O304" s="293"/>
      <c r="P304" s="293"/>
      <c r="Q304" s="293"/>
      <c r="R304" s="293"/>
      <c r="S304" s="293"/>
      <c r="T304" s="293"/>
      <c r="U304" s="293"/>
      <c r="V304" s="293"/>
      <c r="W304" s="293"/>
      <c r="X304" s="293"/>
      <c r="Y304" s="293"/>
      <c r="Z304" s="293"/>
      <c r="AA304" s="293"/>
      <c r="AB304" s="293"/>
      <c r="AC304" s="293"/>
      <c r="AD304" s="293"/>
      <c r="AE304" s="838"/>
      <c r="AF304" s="838"/>
      <c r="AG304" s="838"/>
    </row>
    <row r="305" spans="1:33" x14ac:dyDescent="0.25">
      <c r="A305" s="826" t="s">
        <v>544</v>
      </c>
      <c r="B305" s="827" t="s">
        <v>529</v>
      </c>
      <c r="C305" s="845"/>
      <c r="D305" s="845"/>
      <c r="E305" s="837"/>
      <c r="F305" s="294"/>
      <c r="G305" s="284"/>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c r="AE305" s="838"/>
      <c r="AF305" s="838"/>
      <c r="AG305" s="838"/>
    </row>
    <row r="306" spans="1:33" x14ac:dyDescent="0.25">
      <c r="A306" s="826" t="s">
        <v>544</v>
      </c>
      <c r="B306" s="827" t="s">
        <v>530</v>
      </c>
      <c r="C306" s="845"/>
      <c r="D306" s="845"/>
      <c r="E306" s="837"/>
      <c r="F306" s="294"/>
      <c r="G306" s="294"/>
      <c r="H306" s="284"/>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c r="AE306" s="838"/>
      <c r="AF306" s="838"/>
      <c r="AG306" s="838"/>
    </row>
    <row r="307" spans="1:33" x14ac:dyDescent="0.25">
      <c r="A307" s="826" t="s">
        <v>544</v>
      </c>
      <c r="B307" s="827" t="s">
        <v>531</v>
      </c>
      <c r="C307" s="845"/>
      <c r="D307" s="845"/>
      <c r="E307" s="837"/>
      <c r="F307" s="294"/>
      <c r="G307" s="294"/>
      <c r="H307" s="294"/>
      <c r="I307" s="284"/>
      <c r="J307" s="293"/>
      <c r="K307" s="293"/>
      <c r="L307" s="293"/>
      <c r="M307" s="293"/>
      <c r="N307" s="293"/>
      <c r="O307" s="293"/>
      <c r="P307" s="293"/>
      <c r="Q307" s="293"/>
      <c r="R307" s="293"/>
      <c r="S307" s="293"/>
      <c r="T307" s="293"/>
      <c r="U307" s="293"/>
      <c r="V307" s="293"/>
      <c r="W307" s="293"/>
      <c r="X307" s="293"/>
      <c r="Y307" s="293"/>
      <c r="Z307" s="293"/>
      <c r="AA307" s="293"/>
      <c r="AB307" s="293"/>
      <c r="AC307" s="293"/>
      <c r="AD307" s="293"/>
      <c r="AE307" s="838"/>
      <c r="AF307" s="838"/>
      <c r="AG307" s="838"/>
    </row>
    <row r="308" spans="1:33" x14ac:dyDescent="0.25">
      <c r="A308" s="826" t="s">
        <v>544</v>
      </c>
      <c r="B308" s="827" t="s">
        <v>532</v>
      </c>
      <c r="C308" s="845"/>
      <c r="D308" s="845"/>
      <c r="E308" s="837"/>
      <c r="F308" s="294"/>
      <c r="G308" s="294"/>
      <c r="H308" s="294"/>
      <c r="I308" s="294"/>
      <c r="J308" s="284"/>
      <c r="K308" s="293"/>
      <c r="L308" s="293"/>
      <c r="M308" s="293"/>
      <c r="N308" s="293"/>
      <c r="O308" s="293"/>
      <c r="P308" s="293"/>
      <c r="Q308" s="293"/>
      <c r="R308" s="293"/>
      <c r="S308" s="293"/>
      <c r="T308" s="293"/>
      <c r="U308" s="293"/>
      <c r="V308" s="293"/>
      <c r="W308" s="293"/>
      <c r="X308" s="293"/>
      <c r="Y308" s="293"/>
      <c r="Z308" s="293"/>
      <c r="AA308" s="293"/>
      <c r="AB308" s="293"/>
      <c r="AC308" s="293"/>
      <c r="AD308" s="293"/>
      <c r="AE308" s="838"/>
      <c r="AF308" s="838"/>
      <c r="AG308" s="838"/>
    </row>
    <row r="309" spans="1:33" x14ac:dyDescent="0.25">
      <c r="A309" s="826" t="s">
        <v>544</v>
      </c>
      <c r="B309" s="827" t="s">
        <v>533</v>
      </c>
      <c r="C309" s="845"/>
      <c r="D309" s="845"/>
      <c r="E309" s="837"/>
      <c r="F309" s="294"/>
      <c r="G309" s="294"/>
      <c r="H309" s="294"/>
      <c r="I309" s="294"/>
      <c r="J309" s="294"/>
      <c r="K309" s="284"/>
      <c r="L309" s="293"/>
      <c r="M309" s="293"/>
      <c r="N309" s="293"/>
      <c r="O309" s="293"/>
      <c r="P309" s="293"/>
      <c r="Q309" s="293"/>
      <c r="R309" s="293"/>
      <c r="S309" s="293"/>
      <c r="T309" s="293"/>
      <c r="U309" s="293"/>
      <c r="V309" s="293"/>
      <c r="W309" s="293"/>
      <c r="X309" s="293"/>
      <c r="Y309" s="293"/>
      <c r="Z309" s="293"/>
      <c r="AA309" s="293"/>
      <c r="AB309" s="293"/>
      <c r="AC309" s="293"/>
      <c r="AD309" s="293"/>
      <c r="AE309" s="838"/>
      <c r="AF309" s="838"/>
      <c r="AG309" s="838"/>
    </row>
    <row r="310" spans="1:33" x14ac:dyDescent="0.25">
      <c r="A310" s="826" t="s">
        <v>544</v>
      </c>
      <c r="B310" s="827" t="s">
        <v>534</v>
      </c>
      <c r="C310" s="845"/>
      <c r="D310" s="845"/>
      <c r="E310" s="837"/>
      <c r="F310" s="294"/>
      <c r="G310" s="294"/>
      <c r="H310" s="294"/>
      <c r="I310" s="294"/>
      <c r="J310" s="294"/>
      <c r="K310" s="294"/>
      <c r="L310" s="284"/>
      <c r="M310" s="293"/>
      <c r="N310" s="293"/>
      <c r="O310" s="293"/>
      <c r="P310" s="293"/>
      <c r="Q310" s="293"/>
      <c r="R310" s="293"/>
      <c r="S310" s="293"/>
      <c r="T310" s="293"/>
      <c r="U310" s="293"/>
      <c r="V310" s="293"/>
      <c r="W310" s="293"/>
      <c r="X310" s="293"/>
      <c r="Y310" s="293"/>
      <c r="Z310" s="293"/>
      <c r="AA310" s="293"/>
      <c r="AB310" s="293"/>
      <c r="AC310" s="293"/>
      <c r="AD310" s="293"/>
      <c r="AE310" s="838"/>
      <c r="AF310" s="838"/>
      <c r="AG310" s="838"/>
    </row>
    <row r="311" spans="1:33" x14ac:dyDescent="0.25">
      <c r="A311" s="826" t="s">
        <v>544</v>
      </c>
      <c r="B311" s="827" t="s">
        <v>535</v>
      </c>
      <c r="C311" s="845"/>
      <c r="D311" s="845"/>
      <c r="E311" s="837"/>
      <c r="F311" s="294"/>
      <c r="G311" s="294"/>
      <c r="H311" s="294"/>
      <c r="I311" s="294"/>
      <c r="J311" s="294"/>
      <c r="K311" s="294"/>
      <c r="L311" s="294"/>
      <c r="M311" s="284"/>
      <c r="N311" s="293"/>
      <c r="O311" s="293"/>
      <c r="P311" s="293"/>
      <c r="Q311" s="293"/>
      <c r="R311" s="293"/>
      <c r="S311" s="293"/>
      <c r="T311" s="293"/>
      <c r="U311" s="293"/>
      <c r="V311" s="293"/>
      <c r="W311" s="293"/>
      <c r="X311" s="293"/>
      <c r="Y311" s="293"/>
      <c r="Z311" s="293"/>
      <c r="AA311" s="293"/>
      <c r="AB311" s="293"/>
      <c r="AC311" s="293"/>
      <c r="AD311" s="293"/>
      <c r="AE311" s="838"/>
      <c r="AF311" s="838"/>
      <c r="AG311" s="838"/>
    </row>
    <row r="312" spans="1:33" x14ac:dyDescent="0.25">
      <c r="A312" s="826" t="s">
        <v>544</v>
      </c>
      <c r="B312" s="827" t="s">
        <v>536</v>
      </c>
      <c r="C312" s="845"/>
      <c r="D312" s="845"/>
      <c r="E312" s="837"/>
      <c r="F312" s="294"/>
      <c r="G312" s="294"/>
      <c r="H312" s="294"/>
      <c r="I312" s="294"/>
      <c r="J312" s="294"/>
      <c r="K312" s="294"/>
      <c r="L312" s="294"/>
      <c r="M312" s="294"/>
      <c r="N312" s="284"/>
      <c r="O312" s="293"/>
      <c r="P312" s="293"/>
      <c r="Q312" s="293"/>
      <c r="R312" s="293"/>
      <c r="S312" s="293"/>
      <c r="T312" s="293"/>
      <c r="U312" s="293"/>
      <c r="V312" s="293"/>
      <c r="W312" s="293"/>
      <c r="X312" s="293"/>
      <c r="Y312" s="293"/>
      <c r="Z312" s="293"/>
      <c r="AA312" s="293"/>
      <c r="AB312" s="293"/>
      <c r="AC312" s="293"/>
      <c r="AD312" s="293"/>
      <c r="AE312" s="838"/>
      <c r="AF312" s="838"/>
      <c r="AG312" s="838"/>
    </row>
    <row r="313" spans="1:33" x14ac:dyDescent="0.25">
      <c r="A313" s="826" t="s">
        <v>544</v>
      </c>
      <c r="B313" s="827" t="s">
        <v>537</v>
      </c>
      <c r="C313" s="845"/>
      <c r="D313" s="845"/>
      <c r="E313" s="837"/>
      <c r="F313" s="294"/>
      <c r="G313" s="294"/>
      <c r="H313" s="294"/>
      <c r="I313" s="294"/>
      <c r="J313" s="294"/>
      <c r="K313" s="294"/>
      <c r="L313" s="294"/>
      <c r="M313" s="294"/>
      <c r="N313" s="294"/>
      <c r="O313" s="284"/>
      <c r="P313" s="293"/>
      <c r="Q313" s="293"/>
      <c r="R313" s="293"/>
      <c r="S313" s="293"/>
      <c r="T313" s="293"/>
      <c r="U313" s="293"/>
      <c r="V313" s="293"/>
      <c r="W313" s="293"/>
      <c r="X313" s="293"/>
      <c r="Y313" s="293"/>
      <c r="Z313" s="293"/>
      <c r="AA313" s="293"/>
      <c r="AB313" s="293"/>
      <c r="AC313" s="293"/>
      <c r="AD313" s="293"/>
      <c r="AE313" s="838"/>
      <c r="AF313" s="838"/>
      <c r="AG313" s="838"/>
    </row>
    <row r="314" spans="1:33" x14ac:dyDescent="0.25">
      <c r="A314" s="826" t="s">
        <v>544</v>
      </c>
      <c r="B314" s="827" t="s">
        <v>538</v>
      </c>
      <c r="C314" s="845"/>
      <c r="D314" s="845"/>
      <c r="E314" s="837"/>
      <c r="F314" s="294"/>
      <c r="G314" s="294"/>
      <c r="H314" s="294"/>
      <c r="I314" s="294"/>
      <c r="J314" s="294"/>
      <c r="K314" s="294"/>
      <c r="L314" s="294"/>
      <c r="M314" s="294"/>
      <c r="N314" s="294"/>
      <c r="O314" s="294"/>
      <c r="P314" s="284"/>
      <c r="Q314" s="293"/>
      <c r="R314" s="293"/>
      <c r="S314" s="293"/>
      <c r="T314" s="293"/>
      <c r="U314" s="293"/>
      <c r="V314" s="293"/>
      <c r="W314" s="293"/>
      <c r="X314" s="293"/>
      <c r="Y314" s="293"/>
      <c r="Z314" s="293"/>
      <c r="AA314" s="293"/>
      <c r="AB314" s="293"/>
      <c r="AC314" s="293"/>
      <c r="AD314" s="293"/>
      <c r="AE314" s="838"/>
      <c r="AF314" s="838"/>
      <c r="AG314" s="838"/>
    </row>
    <row r="315" spans="1:33" x14ac:dyDescent="0.25">
      <c r="A315" s="826" t="s">
        <v>544</v>
      </c>
      <c r="B315" s="827" t="s">
        <v>539</v>
      </c>
      <c r="C315" s="845"/>
      <c r="D315" s="845"/>
      <c r="E315" s="837"/>
      <c r="F315" s="294"/>
      <c r="G315" s="294"/>
      <c r="H315" s="294"/>
      <c r="I315" s="294"/>
      <c r="J315" s="294"/>
      <c r="K315" s="294"/>
      <c r="L315" s="294"/>
      <c r="M315" s="294"/>
      <c r="N315" s="294"/>
      <c r="O315" s="294"/>
      <c r="P315" s="294"/>
      <c r="Q315" s="284"/>
      <c r="R315" s="293"/>
      <c r="S315" s="293"/>
      <c r="T315" s="293"/>
      <c r="U315" s="293"/>
      <c r="V315" s="293"/>
      <c r="W315" s="293"/>
      <c r="X315" s="293"/>
      <c r="Y315" s="293"/>
      <c r="Z315" s="293"/>
      <c r="AA315" s="293"/>
      <c r="AB315" s="293"/>
      <c r="AC315" s="293"/>
      <c r="AD315" s="293"/>
      <c r="AE315" s="838"/>
      <c r="AF315" s="838"/>
      <c r="AG315" s="838"/>
    </row>
    <row r="316" spans="1:33" x14ac:dyDescent="0.25">
      <c r="A316" s="826" t="s">
        <v>544</v>
      </c>
      <c r="B316" s="827" t="s">
        <v>540</v>
      </c>
      <c r="C316" s="845"/>
      <c r="D316" s="845"/>
      <c r="E316" s="837"/>
      <c r="F316" s="294"/>
      <c r="G316" s="294"/>
      <c r="H316" s="294"/>
      <c r="I316" s="294"/>
      <c r="J316" s="294"/>
      <c r="K316" s="294"/>
      <c r="L316" s="294"/>
      <c r="M316" s="294"/>
      <c r="N316" s="294"/>
      <c r="O316" s="294"/>
      <c r="P316" s="294"/>
      <c r="Q316" s="294"/>
      <c r="R316" s="284"/>
      <c r="S316" s="293"/>
      <c r="T316" s="293"/>
      <c r="U316" s="293"/>
      <c r="V316" s="293"/>
      <c r="W316" s="293"/>
      <c r="X316" s="293"/>
      <c r="Y316" s="293"/>
      <c r="Z316" s="293"/>
      <c r="AA316" s="293"/>
      <c r="AB316" s="293"/>
      <c r="AC316" s="293"/>
      <c r="AD316" s="293"/>
      <c r="AE316" s="838"/>
      <c r="AF316" s="838"/>
      <c r="AG316" s="838"/>
    </row>
    <row r="317" spans="1:33" x14ac:dyDescent="0.25">
      <c r="A317" s="826" t="s">
        <v>544</v>
      </c>
      <c r="B317" s="827" t="s">
        <v>541</v>
      </c>
      <c r="C317" s="845"/>
      <c r="D317" s="845"/>
      <c r="E317" s="837"/>
      <c r="F317" s="294"/>
      <c r="G317" s="294"/>
      <c r="H317" s="294"/>
      <c r="I317" s="294"/>
      <c r="J317" s="294"/>
      <c r="K317" s="294"/>
      <c r="L317" s="294"/>
      <c r="M317" s="294"/>
      <c r="N317" s="294"/>
      <c r="O317" s="294"/>
      <c r="P317" s="294"/>
      <c r="Q317" s="294"/>
      <c r="R317" s="294"/>
      <c r="S317" s="284"/>
      <c r="T317" s="293"/>
      <c r="U317" s="293"/>
      <c r="V317" s="293"/>
      <c r="W317" s="293"/>
      <c r="X317" s="293"/>
      <c r="Y317" s="293"/>
      <c r="Z317" s="293"/>
      <c r="AA317" s="293"/>
      <c r="AB317" s="293"/>
      <c r="AC317" s="293"/>
      <c r="AD317" s="293"/>
      <c r="AE317" s="838"/>
      <c r="AF317" s="838"/>
      <c r="AG317" s="838"/>
    </row>
    <row r="318" spans="1:33" x14ac:dyDescent="0.25">
      <c r="A318" s="826" t="s">
        <v>544</v>
      </c>
      <c r="B318" s="827" t="s">
        <v>545</v>
      </c>
      <c r="C318" s="845"/>
      <c r="D318" s="845"/>
      <c r="E318" s="837"/>
      <c r="F318" s="294"/>
      <c r="G318" s="294"/>
      <c r="H318" s="294"/>
      <c r="I318" s="294"/>
      <c r="J318" s="294"/>
      <c r="K318" s="294"/>
      <c r="L318" s="294"/>
      <c r="M318" s="294"/>
      <c r="N318" s="294"/>
      <c r="O318" s="294"/>
      <c r="P318" s="294"/>
      <c r="Q318" s="294"/>
      <c r="R318" s="294"/>
      <c r="S318" s="294"/>
      <c r="T318" s="284"/>
      <c r="U318" s="293"/>
      <c r="V318" s="293"/>
      <c r="W318" s="293"/>
      <c r="X318" s="293"/>
      <c r="Y318" s="293"/>
      <c r="Z318" s="293"/>
      <c r="AA318" s="293"/>
      <c r="AB318" s="293"/>
      <c r="AC318" s="293"/>
      <c r="AD318" s="293"/>
      <c r="AE318" s="838"/>
      <c r="AF318" s="838"/>
      <c r="AG318" s="838"/>
    </row>
    <row r="319" spans="1:33" x14ac:dyDescent="0.25">
      <c r="A319" s="826" t="s">
        <v>544</v>
      </c>
      <c r="B319" s="827" t="s">
        <v>546</v>
      </c>
      <c r="C319" s="845"/>
      <c r="D319" s="845"/>
      <c r="E319" s="837"/>
      <c r="F319" s="294"/>
      <c r="G319" s="294"/>
      <c r="H319" s="294"/>
      <c r="I319" s="294"/>
      <c r="J319" s="294"/>
      <c r="K319" s="294"/>
      <c r="L319" s="294"/>
      <c r="M319" s="294"/>
      <c r="N319" s="294"/>
      <c r="O319" s="294"/>
      <c r="P319" s="294"/>
      <c r="Q319" s="294"/>
      <c r="R319" s="294"/>
      <c r="S319" s="294"/>
      <c r="T319" s="294"/>
      <c r="U319" s="284"/>
      <c r="V319" s="293"/>
      <c r="W319" s="293"/>
      <c r="X319" s="293"/>
      <c r="Y319" s="293"/>
      <c r="Z319" s="293"/>
      <c r="AA319" s="293"/>
      <c r="AB319" s="293"/>
      <c r="AC319" s="293"/>
      <c r="AD319" s="293"/>
      <c r="AE319" s="838"/>
      <c r="AF319" s="838"/>
      <c r="AG319" s="838"/>
    </row>
    <row r="320" spans="1:33" x14ac:dyDescent="0.25">
      <c r="A320" s="826" t="s">
        <v>544</v>
      </c>
      <c r="B320" s="827" t="s">
        <v>547</v>
      </c>
      <c r="C320" s="845"/>
      <c r="D320" s="845"/>
      <c r="E320" s="837"/>
      <c r="F320" s="294"/>
      <c r="G320" s="294"/>
      <c r="H320" s="294"/>
      <c r="I320" s="294"/>
      <c r="J320" s="294"/>
      <c r="K320" s="294"/>
      <c r="L320" s="294"/>
      <c r="M320" s="294"/>
      <c r="N320" s="294"/>
      <c r="O320" s="294"/>
      <c r="P320" s="294"/>
      <c r="Q320" s="294"/>
      <c r="R320" s="294"/>
      <c r="S320" s="294"/>
      <c r="T320" s="294"/>
      <c r="U320" s="294"/>
      <c r="V320" s="284"/>
      <c r="W320" s="293"/>
      <c r="X320" s="293"/>
      <c r="Y320" s="293"/>
      <c r="Z320" s="293"/>
      <c r="AA320" s="293"/>
      <c r="AB320" s="293"/>
      <c r="AC320" s="293"/>
      <c r="AD320" s="293"/>
      <c r="AE320" s="838"/>
      <c r="AF320" s="838"/>
      <c r="AG320" s="838"/>
    </row>
    <row r="321" spans="1:33" x14ac:dyDescent="0.25">
      <c r="A321" s="826" t="s">
        <v>544</v>
      </c>
      <c r="B321" s="827" t="s">
        <v>557</v>
      </c>
      <c r="C321" s="845"/>
      <c r="D321" s="845"/>
      <c r="E321" s="837"/>
      <c r="F321" s="294"/>
      <c r="G321" s="294"/>
      <c r="H321" s="294"/>
      <c r="I321" s="294"/>
      <c r="J321" s="294"/>
      <c r="K321" s="294"/>
      <c r="L321" s="294"/>
      <c r="M321" s="294"/>
      <c r="N321" s="294"/>
      <c r="O321" s="294"/>
      <c r="P321" s="294"/>
      <c r="Q321" s="294"/>
      <c r="R321" s="294"/>
      <c r="S321" s="294"/>
      <c r="T321" s="294"/>
      <c r="U321" s="294"/>
      <c r="V321" s="294"/>
      <c r="W321" s="284"/>
      <c r="X321" s="293"/>
      <c r="Y321" s="293"/>
      <c r="Z321" s="293"/>
      <c r="AA321" s="293"/>
      <c r="AB321" s="293"/>
      <c r="AC321" s="293"/>
      <c r="AD321" s="293"/>
      <c r="AE321" s="838"/>
      <c r="AF321" s="838"/>
      <c r="AG321" s="838"/>
    </row>
    <row r="322" spans="1:33" x14ac:dyDescent="0.25">
      <c r="A322" s="826" t="s">
        <v>544</v>
      </c>
      <c r="B322" s="827" t="s">
        <v>558</v>
      </c>
      <c r="C322" s="845"/>
      <c r="D322" s="845"/>
      <c r="E322" s="837"/>
      <c r="F322" s="294"/>
      <c r="G322" s="294"/>
      <c r="H322" s="294"/>
      <c r="I322" s="294"/>
      <c r="J322" s="294"/>
      <c r="K322" s="294"/>
      <c r="L322" s="294"/>
      <c r="M322" s="294"/>
      <c r="N322" s="294"/>
      <c r="O322" s="294"/>
      <c r="P322" s="294"/>
      <c r="Q322" s="294"/>
      <c r="R322" s="294"/>
      <c r="S322" s="294"/>
      <c r="T322" s="294"/>
      <c r="U322" s="294"/>
      <c r="V322" s="294"/>
      <c r="W322" s="294"/>
      <c r="X322" s="284"/>
      <c r="Y322" s="293"/>
      <c r="Z322" s="293"/>
      <c r="AA322" s="293"/>
      <c r="AB322" s="293"/>
      <c r="AC322" s="293"/>
      <c r="AD322" s="293"/>
      <c r="AE322" s="838"/>
      <c r="AF322" s="838"/>
      <c r="AG322" s="838"/>
    </row>
    <row r="323" spans="1:33" x14ac:dyDescent="0.25">
      <c r="A323" s="826" t="s">
        <v>544</v>
      </c>
      <c r="B323" s="827" t="s">
        <v>559</v>
      </c>
      <c r="C323" s="845"/>
      <c r="D323" s="845"/>
      <c r="E323" s="837"/>
      <c r="F323" s="294"/>
      <c r="G323" s="294"/>
      <c r="H323" s="294"/>
      <c r="I323" s="294"/>
      <c r="J323" s="294"/>
      <c r="K323" s="294"/>
      <c r="L323" s="294"/>
      <c r="M323" s="294"/>
      <c r="N323" s="294"/>
      <c r="O323" s="294"/>
      <c r="P323" s="294"/>
      <c r="Q323" s="294"/>
      <c r="R323" s="294"/>
      <c r="S323" s="294"/>
      <c r="T323" s="294"/>
      <c r="U323" s="294"/>
      <c r="V323" s="294"/>
      <c r="W323" s="294"/>
      <c r="X323" s="294"/>
      <c r="Y323" s="284"/>
      <c r="Z323" s="838"/>
      <c r="AA323" s="838"/>
      <c r="AB323" s="838"/>
      <c r="AC323" s="838"/>
      <c r="AD323" s="838"/>
      <c r="AE323" s="838"/>
      <c r="AF323" s="838"/>
      <c r="AG323" s="838"/>
    </row>
    <row r="324" spans="1:33" x14ac:dyDescent="0.25">
      <c r="A324" s="826" t="s">
        <v>544</v>
      </c>
      <c r="B324" s="827" t="s">
        <v>1310</v>
      </c>
      <c r="C324" s="282"/>
      <c r="D324" s="282"/>
      <c r="E324" s="840"/>
      <c r="F324" s="294"/>
      <c r="G324" s="294"/>
      <c r="H324" s="294"/>
      <c r="I324" s="294"/>
      <c r="J324" s="294"/>
      <c r="K324" s="294"/>
      <c r="L324" s="294"/>
      <c r="M324" s="294"/>
      <c r="N324" s="294"/>
      <c r="O324" s="294"/>
      <c r="P324" s="294"/>
      <c r="Q324" s="294"/>
      <c r="R324" s="294"/>
      <c r="S324" s="294"/>
      <c r="T324" s="294"/>
      <c r="U324" s="294"/>
      <c r="V324" s="294"/>
      <c r="W324" s="294"/>
      <c r="X324" s="294"/>
      <c r="Y324" s="294"/>
      <c r="Z324" s="284"/>
      <c r="AA324" s="293"/>
      <c r="AB324" s="293"/>
      <c r="AC324" s="293"/>
      <c r="AD324" s="293"/>
      <c r="AE324" s="282"/>
      <c r="AF324" s="282"/>
      <c r="AG324" s="838"/>
    </row>
    <row r="325" spans="1:33" x14ac:dyDescent="0.25">
      <c r="A325" s="826" t="s">
        <v>544</v>
      </c>
      <c r="B325" s="827" t="s">
        <v>1311</v>
      </c>
      <c r="C325" s="282"/>
      <c r="D325" s="282"/>
      <c r="E325" s="840"/>
      <c r="F325" s="294"/>
      <c r="G325" s="294"/>
      <c r="H325" s="294"/>
      <c r="I325" s="294"/>
      <c r="J325" s="294"/>
      <c r="K325" s="294"/>
      <c r="L325" s="294"/>
      <c r="M325" s="294"/>
      <c r="N325" s="294"/>
      <c r="O325" s="294"/>
      <c r="P325" s="294"/>
      <c r="Q325" s="294"/>
      <c r="R325" s="294"/>
      <c r="S325" s="294"/>
      <c r="T325" s="294"/>
      <c r="U325" s="294"/>
      <c r="V325" s="294"/>
      <c r="W325" s="294"/>
      <c r="X325" s="294"/>
      <c r="Y325" s="294"/>
      <c r="Z325" s="294"/>
      <c r="AA325" s="284"/>
      <c r="AB325" s="293"/>
      <c r="AC325" s="293"/>
      <c r="AD325" s="293"/>
      <c r="AE325" s="282"/>
      <c r="AF325" s="282"/>
      <c r="AG325" s="838"/>
    </row>
    <row r="326" spans="1:33" x14ac:dyDescent="0.25">
      <c r="A326" s="826" t="s">
        <v>544</v>
      </c>
      <c r="B326" s="827" t="s">
        <v>1312</v>
      </c>
      <c r="C326" s="282"/>
      <c r="D326" s="282"/>
      <c r="E326" s="840"/>
      <c r="F326" s="294"/>
      <c r="G326" s="294"/>
      <c r="H326" s="294"/>
      <c r="I326" s="294"/>
      <c r="J326" s="294"/>
      <c r="K326" s="294"/>
      <c r="L326" s="294"/>
      <c r="M326" s="294"/>
      <c r="N326" s="294"/>
      <c r="O326" s="294"/>
      <c r="P326" s="294"/>
      <c r="Q326" s="294"/>
      <c r="R326" s="294"/>
      <c r="S326" s="294"/>
      <c r="T326" s="294"/>
      <c r="U326" s="294"/>
      <c r="V326" s="294"/>
      <c r="W326" s="294"/>
      <c r="X326" s="294"/>
      <c r="Y326" s="294"/>
      <c r="Z326" s="294"/>
      <c r="AA326" s="294"/>
      <c r="AB326" s="284"/>
      <c r="AC326" s="293"/>
      <c r="AD326" s="293"/>
      <c r="AE326" s="282"/>
      <c r="AF326" s="282"/>
      <c r="AG326" s="838"/>
    </row>
    <row r="327" spans="1:33" x14ac:dyDescent="0.25">
      <c r="A327" s="826" t="s">
        <v>544</v>
      </c>
      <c r="B327" s="827" t="s">
        <v>1313</v>
      </c>
      <c r="C327" s="282"/>
      <c r="D327" s="282"/>
      <c r="E327" s="840"/>
      <c r="F327" s="294"/>
      <c r="G327" s="294"/>
      <c r="H327" s="294"/>
      <c r="I327" s="294"/>
      <c r="J327" s="294"/>
      <c r="K327" s="294"/>
      <c r="L327" s="294"/>
      <c r="M327" s="294"/>
      <c r="N327" s="294"/>
      <c r="O327" s="294"/>
      <c r="P327" s="294"/>
      <c r="Q327" s="294"/>
      <c r="R327" s="294"/>
      <c r="S327" s="294"/>
      <c r="T327" s="294"/>
      <c r="U327" s="294"/>
      <c r="V327" s="294"/>
      <c r="W327" s="294"/>
      <c r="X327" s="294"/>
      <c r="Y327" s="294"/>
      <c r="Z327" s="294"/>
      <c r="AA327" s="294"/>
      <c r="AB327" s="294"/>
      <c r="AC327" s="284"/>
      <c r="AD327" s="293"/>
      <c r="AE327" s="282"/>
      <c r="AF327" s="282"/>
      <c r="AG327" s="838"/>
    </row>
    <row r="328" spans="1:33" x14ac:dyDescent="0.25">
      <c r="A328" s="826" t="s">
        <v>544</v>
      </c>
      <c r="B328" s="827" t="s">
        <v>1314</v>
      </c>
      <c r="C328" s="282"/>
      <c r="D328" s="282"/>
      <c r="E328" s="840"/>
      <c r="F328" s="294"/>
      <c r="G328" s="294"/>
      <c r="H328" s="294"/>
      <c r="I328" s="294"/>
      <c r="J328" s="294"/>
      <c r="K328" s="294"/>
      <c r="L328" s="294"/>
      <c r="M328" s="294"/>
      <c r="N328" s="294"/>
      <c r="O328" s="294"/>
      <c r="P328" s="294"/>
      <c r="Q328" s="294"/>
      <c r="R328" s="294"/>
      <c r="S328" s="294"/>
      <c r="T328" s="294"/>
      <c r="U328" s="294"/>
      <c r="V328" s="294"/>
      <c r="W328" s="294"/>
      <c r="X328" s="294"/>
      <c r="Y328" s="294"/>
      <c r="Z328" s="294"/>
      <c r="AA328" s="294"/>
      <c r="AB328" s="294"/>
      <c r="AC328" s="294"/>
      <c r="AD328" s="284"/>
      <c r="AE328" s="282"/>
      <c r="AF328" s="282"/>
      <c r="AG328" s="838"/>
    </row>
    <row r="329" spans="1:33" ht="13" x14ac:dyDescent="0.3">
      <c r="A329" s="830"/>
      <c r="B329" s="831" t="s">
        <v>271</v>
      </c>
      <c r="C329" s="283"/>
      <c r="D329" s="283"/>
      <c r="E329" s="283"/>
      <c r="F329" s="283"/>
      <c r="G329" s="283"/>
      <c r="H329" s="283"/>
      <c r="I329" s="283"/>
      <c r="J329" s="283"/>
      <c r="K329" s="283"/>
      <c r="L329" s="283"/>
      <c r="M329" s="283"/>
      <c r="N329" s="283"/>
      <c r="O329" s="283"/>
      <c r="P329" s="283"/>
      <c r="Q329" s="283"/>
      <c r="R329" s="283"/>
      <c r="S329" s="283"/>
      <c r="T329" s="283"/>
      <c r="U329" s="283"/>
      <c r="V329" s="283"/>
      <c r="W329" s="283"/>
      <c r="X329" s="283"/>
      <c r="Y329" s="283"/>
      <c r="Z329" s="283"/>
      <c r="AA329" s="283"/>
      <c r="AB329" s="283"/>
      <c r="AC329" s="283"/>
      <c r="AD329" s="283"/>
      <c r="AE329" s="283"/>
      <c r="AF329" s="283"/>
      <c r="AG329" s="283"/>
    </row>
  </sheetData>
  <mergeCells count="44">
    <mergeCell ref="C301:C302"/>
    <mergeCell ref="D301:D302"/>
    <mergeCell ref="E301:E302"/>
    <mergeCell ref="F301:AD301"/>
    <mergeCell ref="C235:C236"/>
    <mergeCell ref="D235:D236"/>
    <mergeCell ref="E235:E236"/>
    <mergeCell ref="F235:AD235"/>
    <mergeCell ref="C268:C269"/>
    <mergeCell ref="D268:D269"/>
    <mergeCell ref="E268:E269"/>
    <mergeCell ref="F268:AD268"/>
    <mergeCell ref="C169:C170"/>
    <mergeCell ref="D169:D170"/>
    <mergeCell ref="E169:E170"/>
    <mergeCell ref="F169:AD169"/>
    <mergeCell ref="C202:C203"/>
    <mergeCell ref="D202:D203"/>
    <mergeCell ref="E202:E203"/>
    <mergeCell ref="F202:AD202"/>
    <mergeCell ref="C103:C104"/>
    <mergeCell ref="D103:D104"/>
    <mergeCell ref="E103:E104"/>
    <mergeCell ref="F103:AD103"/>
    <mergeCell ref="C136:C137"/>
    <mergeCell ref="D136:D137"/>
    <mergeCell ref="E136:E137"/>
    <mergeCell ref="F136:AD136"/>
    <mergeCell ref="C37:C38"/>
    <mergeCell ref="D37:D38"/>
    <mergeCell ref="E37:E38"/>
    <mergeCell ref="F37:AD37"/>
    <mergeCell ref="C70:C71"/>
    <mergeCell ref="D70:D71"/>
    <mergeCell ref="E70:E71"/>
    <mergeCell ref="F70:AD70"/>
    <mergeCell ref="A2:T2"/>
    <mergeCell ref="A3:T3"/>
    <mergeCell ref="A4:T4"/>
    <mergeCell ref="B6:B7"/>
    <mergeCell ref="C6:C7"/>
    <mergeCell ref="D6:D7"/>
    <mergeCell ref="E6:E7"/>
    <mergeCell ref="F6:AD6"/>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O292"/>
  <sheetViews>
    <sheetView showGridLines="0" zoomScale="50" zoomScaleNormal="50" workbookViewId="0">
      <selection activeCell="W39" sqref="W39"/>
    </sheetView>
  </sheetViews>
  <sheetFormatPr defaultColWidth="9.36328125" defaultRowHeight="14" x14ac:dyDescent="0.3"/>
  <cols>
    <col min="1" max="1" width="9.36328125" style="288"/>
    <col min="2" max="2" width="7.453125" style="288" bestFit="1" customWidth="1"/>
    <col min="3" max="3" width="32" style="288" bestFit="1" customWidth="1"/>
    <col min="4" max="4" width="8.6328125" style="288" customWidth="1"/>
    <col min="5" max="5" width="22.1796875" style="288" customWidth="1"/>
    <col min="6" max="6" width="13.6328125" style="288" bestFit="1" customWidth="1"/>
    <col min="7" max="8" width="19.36328125" style="288" customWidth="1"/>
    <col min="9" max="9" width="21.54296875" style="288" customWidth="1"/>
    <col min="10" max="10" width="13.54296875" style="288" customWidth="1"/>
    <col min="11" max="11" width="18.36328125" style="288" customWidth="1"/>
    <col min="12" max="12" width="20" style="288" customWidth="1"/>
    <col min="13" max="13" width="18.453125" style="288" customWidth="1"/>
    <col min="14" max="14" width="17.6328125" style="288" customWidth="1"/>
    <col min="15" max="15" width="17.36328125" style="288" customWidth="1"/>
    <col min="16" max="16384" width="9.36328125" style="288"/>
  </cols>
  <sheetData>
    <row r="2" spans="2:15" x14ac:dyDescent="0.3">
      <c r="B2" s="1352" t="str">
        <f>Index!B2</f>
        <v xml:space="preserve">      Maharashtra State Power Generation Company Ltd.</v>
      </c>
      <c r="C2" s="1352"/>
      <c r="D2" s="1352"/>
      <c r="E2" s="1352"/>
      <c r="F2" s="1352"/>
      <c r="G2" s="1352"/>
      <c r="H2" s="1352"/>
      <c r="I2" s="1352"/>
      <c r="J2" s="1352"/>
      <c r="K2" s="1352"/>
      <c r="L2" s="1352"/>
      <c r="M2" s="1352"/>
      <c r="N2" s="1352"/>
      <c r="O2" s="1352"/>
    </row>
    <row r="3" spans="2:15" x14ac:dyDescent="0.3">
      <c r="B3" s="1352" t="str">
        <f>Index!B3</f>
        <v>MYT Petition Formats for Koyna</v>
      </c>
      <c r="C3" s="1352"/>
      <c r="D3" s="1352"/>
      <c r="E3" s="1352"/>
      <c r="F3" s="1352"/>
      <c r="G3" s="1352"/>
      <c r="H3" s="1352"/>
      <c r="I3" s="1352"/>
      <c r="J3" s="1352"/>
      <c r="K3" s="1352"/>
      <c r="L3" s="1352"/>
      <c r="M3" s="1352"/>
      <c r="N3" s="1352"/>
      <c r="O3" s="1352"/>
    </row>
    <row r="4" spans="2:15" x14ac:dyDescent="0.3">
      <c r="B4" s="1547" t="s">
        <v>758</v>
      </c>
      <c r="C4" s="1547"/>
      <c r="D4" s="1547"/>
      <c r="E4" s="1547"/>
      <c r="F4" s="1547"/>
      <c r="G4" s="1547"/>
      <c r="H4" s="1547"/>
      <c r="I4" s="1547"/>
      <c r="J4" s="1547"/>
      <c r="K4" s="1547"/>
      <c r="L4" s="1547"/>
      <c r="M4" s="1547"/>
      <c r="N4" s="1547"/>
      <c r="O4" s="1547"/>
    </row>
    <row r="5" spans="2:15" x14ac:dyDescent="0.3">
      <c r="B5" s="13"/>
      <c r="C5" s="13"/>
      <c r="D5" s="13"/>
      <c r="E5" s="13"/>
      <c r="F5" s="13"/>
      <c r="G5" s="13"/>
      <c r="H5" s="13"/>
      <c r="I5" s="13"/>
      <c r="J5" s="13"/>
      <c r="K5" s="13"/>
      <c r="L5" s="13"/>
    </row>
    <row r="6" spans="2:15" x14ac:dyDescent="0.3">
      <c r="B6" s="1663" t="s">
        <v>759</v>
      </c>
      <c r="C6" s="1663"/>
      <c r="D6" s="582"/>
      <c r="E6" s="13"/>
      <c r="F6" s="13"/>
      <c r="G6" s="13"/>
      <c r="H6" s="13"/>
      <c r="I6" s="13"/>
      <c r="J6" s="13"/>
      <c r="K6" s="13"/>
      <c r="L6" s="13"/>
    </row>
    <row r="8" spans="2:15" ht="79.25" customHeight="1" x14ac:dyDescent="0.3">
      <c r="B8" s="1355" t="s">
        <v>343</v>
      </c>
      <c r="C8" s="1355" t="s">
        <v>571</v>
      </c>
      <c r="D8" s="1355" t="s">
        <v>582</v>
      </c>
      <c r="E8" s="579" t="s">
        <v>655</v>
      </c>
      <c r="F8" s="1360" t="s">
        <v>572</v>
      </c>
      <c r="G8" s="1360"/>
      <c r="H8" s="1360"/>
      <c r="I8" s="1360"/>
      <c r="J8" s="1360"/>
      <c r="K8" s="1360" t="s">
        <v>576</v>
      </c>
      <c r="L8" s="1360"/>
      <c r="M8" s="1360"/>
      <c r="N8" s="1360" t="s">
        <v>580</v>
      </c>
      <c r="O8" s="1360" t="s">
        <v>581</v>
      </c>
    </row>
    <row r="9" spans="2:15" ht="42.75" customHeight="1" x14ac:dyDescent="0.3">
      <c r="B9" s="1439"/>
      <c r="C9" s="1439"/>
      <c r="D9" s="1439"/>
      <c r="E9" s="580" t="s">
        <v>657</v>
      </c>
      <c r="F9" s="578" t="s">
        <v>578</v>
      </c>
      <c r="G9" s="578" t="s">
        <v>573</v>
      </c>
      <c r="H9" s="578" t="s">
        <v>659</v>
      </c>
      <c r="I9" s="580" t="s">
        <v>574</v>
      </c>
      <c r="J9" s="580" t="s">
        <v>575</v>
      </c>
      <c r="K9" s="580" t="s">
        <v>577</v>
      </c>
      <c r="L9" s="580" t="s">
        <v>579</v>
      </c>
      <c r="M9" s="580" t="s">
        <v>658</v>
      </c>
      <c r="N9" s="1360"/>
      <c r="O9" s="1360"/>
    </row>
    <row r="10" spans="2:15" x14ac:dyDescent="0.3">
      <c r="B10" s="1657">
        <f>B9+1</f>
        <v>1</v>
      </c>
      <c r="C10" s="1660"/>
      <c r="D10" s="127" t="s">
        <v>279</v>
      </c>
      <c r="E10" s="1648" t="s">
        <v>839</v>
      </c>
      <c r="F10" s="1649"/>
      <c r="G10" s="1649"/>
      <c r="H10" s="1649"/>
      <c r="I10" s="1649"/>
      <c r="J10" s="1649"/>
      <c r="K10" s="1649"/>
      <c r="L10" s="1649"/>
      <c r="M10" s="1649"/>
      <c r="N10" s="1649"/>
      <c r="O10" s="1650"/>
    </row>
    <row r="11" spans="2:15" x14ac:dyDescent="0.3">
      <c r="B11" s="1658"/>
      <c r="C11" s="1661"/>
      <c r="D11" s="127" t="s">
        <v>280</v>
      </c>
      <c r="E11" s="1651"/>
      <c r="F11" s="1652"/>
      <c r="G11" s="1652"/>
      <c r="H11" s="1652"/>
      <c r="I11" s="1652"/>
      <c r="J11" s="1652"/>
      <c r="K11" s="1652"/>
      <c r="L11" s="1652"/>
      <c r="M11" s="1652"/>
      <c r="N11" s="1652"/>
      <c r="O11" s="1653"/>
    </row>
    <row r="12" spans="2:15" x14ac:dyDescent="0.3">
      <c r="B12" s="1658"/>
      <c r="C12" s="1661"/>
      <c r="D12" s="127" t="s">
        <v>281</v>
      </c>
      <c r="E12" s="1651"/>
      <c r="F12" s="1652"/>
      <c r="G12" s="1652"/>
      <c r="H12" s="1652"/>
      <c r="I12" s="1652"/>
      <c r="J12" s="1652"/>
      <c r="K12" s="1652"/>
      <c r="L12" s="1652"/>
      <c r="M12" s="1652"/>
      <c r="N12" s="1652"/>
      <c r="O12" s="1653"/>
    </row>
    <row r="13" spans="2:15" x14ac:dyDescent="0.3">
      <c r="B13" s="1658"/>
      <c r="C13" s="1661"/>
      <c r="D13" s="127" t="s">
        <v>583</v>
      </c>
      <c r="E13" s="1651"/>
      <c r="F13" s="1652"/>
      <c r="G13" s="1652"/>
      <c r="H13" s="1652"/>
      <c r="I13" s="1652"/>
      <c r="J13" s="1652"/>
      <c r="K13" s="1652"/>
      <c r="L13" s="1652"/>
      <c r="M13" s="1652"/>
      <c r="N13" s="1652"/>
      <c r="O13" s="1653"/>
    </row>
    <row r="14" spans="2:15" x14ac:dyDescent="0.3">
      <c r="B14" s="1658"/>
      <c r="C14" s="1661"/>
      <c r="D14" s="127" t="s">
        <v>283</v>
      </c>
      <c r="E14" s="1651"/>
      <c r="F14" s="1652"/>
      <c r="G14" s="1652"/>
      <c r="H14" s="1652"/>
      <c r="I14" s="1652"/>
      <c r="J14" s="1652"/>
      <c r="K14" s="1652"/>
      <c r="L14" s="1652"/>
      <c r="M14" s="1652"/>
      <c r="N14" s="1652"/>
      <c r="O14" s="1653"/>
    </row>
    <row r="15" spans="2:15" x14ac:dyDescent="0.3">
      <c r="B15" s="1658"/>
      <c r="C15" s="1661"/>
      <c r="D15" s="127" t="s">
        <v>284</v>
      </c>
      <c r="E15" s="1651"/>
      <c r="F15" s="1652"/>
      <c r="G15" s="1652"/>
      <c r="H15" s="1652"/>
      <c r="I15" s="1652"/>
      <c r="J15" s="1652"/>
      <c r="K15" s="1652"/>
      <c r="L15" s="1652"/>
      <c r="M15" s="1652"/>
      <c r="N15" s="1652"/>
      <c r="O15" s="1653"/>
    </row>
    <row r="16" spans="2:15" x14ac:dyDescent="0.3">
      <c r="B16" s="1658"/>
      <c r="C16" s="1661"/>
      <c r="D16" s="127" t="s">
        <v>285</v>
      </c>
      <c r="E16" s="1651"/>
      <c r="F16" s="1652"/>
      <c r="G16" s="1652"/>
      <c r="H16" s="1652"/>
      <c r="I16" s="1652"/>
      <c r="J16" s="1652"/>
      <c r="K16" s="1652"/>
      <c r="L16" s="1652"/>
      <c r="M16" s="1652"/>
      <c r="N16" s="1652"/>
      <c r="O16" s="1653"/>
    </row>
    <row r="17" spans="2:15" x14ac:dyDescent="0.3">
      <c r="B17" s="1658"/>
      <c r="C17" s="1661"/>
      <c r="D17" s="127" t="s">
        <v>584</v>
      </c>
      <c r="E17" s="1651"/>
      <c r="F17" s="1652"/>
      <c r="G17" s="1652"/>
      <c r="H17" s="1652"/>
      <c r="I17" s="1652"/>
      <c r="J17" s="1652"/>
      <c r="K17" s="1652"/>
      <c r="L17" s="1652"/>
      <c r="M17" s="1652"/>
      <c r="N17" s="1652"/>
      <c r="O17" s="1653"/>
    </row>
    <row r="18" spans="2:15" x14ac:dyDescent="0.3">
      <c r="B18" s="1658"/>
      <c r="C18" s="1661"/>
      <c r="D18" s="127" t="s">
        <v>287</v>
      </c>
      <c r="E18" s="1651"/>
      <c r="F18" s="1652"/>
      <c r="G18" s="1652"/>
      <c r="H18" s="1652"/>
      <c r="I18" s="1652"/>
      <c r="J18" s="1652"/>
      <c r="K18" s="1652"/>
      <c r="L18" s="1652"/>
      <c r="M18" s="1652"/>
      <c r="N18" s="1652"/>
      <c r="O18" s="1653"/>
    </row>
    <row r="19" spans="2:15" x14ac:dyDescent="0.3">
      <c r="B19" s="1658"/>
      <c r="C19" s="1661"/>
      <c r="D19" s="127" t="s">
        <v>288</v>
      </c>
      <c r="E19" s="1651"/>
      <c r="F19" s="1652"/>
      <c r="G19" s="1652"/>
      <c r="H19" s="1652"/>
      <c r="I19" s="1652"/>
      <c r="J19" s="1652"/>
      <c r="K19" s="1652"/>
      <c r="L19" s="1652"/>
      <c r="M19" s="1652"/>
      <c r="N19" s="1652"/>
      <c r="O19" s="1653"/>
    </row>
    <row r="20" spans="2:15" x14ac:dyDescent="0.3">
      <c r="B20" s="1658"/>
      <c r="C20" s="1661"/>
      <c r="D20" s="127" t="s">
        <v>289</v>
      </c>
      <c r="E20" s="1651"/>
      <c r="F20" s="1652"/>
      <c r="G20" s="1652"/>
      <c r="H20" s="1652"/>
      <c r="I20" s="1652"/>
      <c r="J20" s="1652"/>
      <c r="K20" s="1652"/>
      <c r="L20" s="1652"/>
      <c r="M20" s="1652"/>
      <c r="N20" s="1652"/>
      <c r="O20" s="1653"/>
    </row>
    <row r="21" spans="2:15" x14ac:dyDescent="0.3">
      <c r="B21" s="1659"/>
      <c r="C21" s="1662"/>
      <c r="D21" s="127" t="s">
        <v>290</v>
      </c>
      <c r="E21" s="1651"/>
      <c r="F21" s="1652"/>
      <c r="G21" s="1652"/>
      <c r="H21" s="1652"/>
      <c r="I21" s="1652"/>
      <c r="J21" s="1652"/>
      <c r="K21" s="1652"/>
      <c r="L21" s="1652"/>
      <c r="M21" s="1652"/>
      <c r="N21" s="1652"/>
      <c r="O21" s="1653"/>
    </row>
    <row r="22" spans="2:15" x14ac:dyDescent="0.3">
      <c r="B22" s="1657">
        <f>B10+1</f>
        <v>2</v>
      </c>
      <c r="C22" s="1660"/>
      <c r="D22" s="127" t="s">
        <v>279</v>
      </c>
      <c r="E22" s="1651"/>
      <c r="F22" s="1652"/>
      <c r="G22" s="1652"/>
      <c r="H22" s="1652"/>
      <c r="I22" s="1652"/>
      <c r="J22" s="1652"/>
      <c r="K22" s="1652"/>
      <c r="L22" s="1652"/>
      <c r="M22" s="1652"/>
      <c r="N22" s="1652"/>
      <c r="O22" s="1653"/>
    </row>
    <row r="23" spans="2:15" x14ac:dyDescent="0.3">
      <c r="B23" s="1658"/>
      <c r="C23" s="1661"/>
      <c r="D23" s="127" t="s">
        <v>280</v>
      </c>
      <c r="E23" s="1651"/>
      <c r="F23" s="1652"/>
      <c r="G23" s="1652"/>
      <c r="H23" s="1652"/>
      <c r="I23" s="1652"/>
      <c r="J23" s="1652"/>
      <c r="K23" s="1652"/>
      <c r="L23" s="1652"/>
      <c r="M23" s="1652"/>
      <c r="N23" s="1652"/>
      <c r="O23" s="1653"/>
    </row>
    <row r="24" spans="2:15" x14ac:dyDescent="0.3">
      <c r="B24" s="1658"/>
      <c r="C24" s="1661"/>
      <c r="D24" s="127" t="s">
        <v>281</v>
      </c>
      <c r="E24" s="1651"/>
      <c r="F24" s="1652"/>
      <c r="G24" s="1652"/>
      <c r="H24" s="1652"/>
      <c r="I24" s="1652"/>
      <c r="J24" s="1652"/>
      <c r="K24" s="1652"/>
      <c r="L24" s="1652"/>
      <c r="M24" s="1652"/>
      <c r="N24" s="1652"/>
      <c r="O24" s="1653"/>
    </row>
    <row r="25" spans="2:15" x14ac:dyDescent="0.3">
      <c r="B25" s="1658"/>
      <c r="C25" s="1661"/>
      <c r="D25" s="127" t="s">
        <v>583</v>
      </c>
      <c r="E25" s="1651"/>
      <c r="F25" s="1652"/>
      <c r="G25" s="1652"/>
      <c r="H25" s="1652"/>
      <c r="I25" s="1652"/>
      <c r="J25" s="1652"/>
      <c r="K25" s="1652"/>
      <c r="L25" s="1652"/>
      <c r="M25" s="1652"/>
      <c r="N25" s="1652"/>
      <c r="O25" s="1653"/>
    </row>
    <row r="26" spans="2:15" x14ac:dyDescent="0.3">
      <c r="B26" s="1658"/>
      <c r="C26" s="1661"/>
      <c r="D26" s="127" t="s">
        <v>283</v>
      </c>
      <c r="E26" s="1651"/>
      <c r="F26" s="1652"/>
      <c r="G26" s="1652"/>
      <c r="H26" s="1652"/>
      <c r="I26" s="1652"/>
      <c r="J26" s="1652"/>
      <c r="K26" s="1652"/>
      <c r="L26" s="1652"/>
      <c r="M26" s="1652"/>
      <c r="N26" s="1652"/>
      <c r="O26" s="1653"/>
    </row>
    <row r="27" spans="2:15" x14ac:dyDescent="0.3">
      <c r="B27" s="1658"/>
      <c r="C27" s="1661"/>
      <c r="D27" s="127" t="s">
        <v>284</v>
      </c>
      <c r="E27" s="1651"/>
      <c r="F27" s="1652"/>
      <c r="G27" s="1652"/>
      <c r="H27" s="1652"/>
      <c r="I27" s="1652"/>
      <c r="J27" s="1652"/>
      <c r="K27" s="1652"/>
      <c r="L27" s="1652"/>
      <c r="M27" s="1652"/>
      <c r="N27" s="1652"/>
      <c r="O27" s="1653"/>
    </row>
    <row r="28" spans="2:15" x14ac:dyDescent="0.3">
      <c r="B28" s="1658"/>
      <c r="C28" s="1661"/>
      <c r="D28" s="127" t="s">
        <v>285</v>
      </c>
      <c r="E28" s="1651"/>
      <c r="F28" s="1652"/>
      <c r="G28" s="1652"/>
      <c r="H28" s="1652"/>
      <c r="I28" s="1652"/>
      <c r="J28" s="1652"/>
      <c r="K28" s="1652"/>
      <c r="L28" s="1652"/>
      <c r="M28" s="1652"/>
      <c r="N28" s="1652"/>
      <c r="O28" s="1653"/>
    </row>
    <row r="29" spans="2:15" x14ac:dyDescent="0.3">
      <c r="B29" s="1658"/>
      <c r="C29" s="1661"/>
      <c r="D29" s="127" t="s">
        <v>584</v>
      </c>
      <c r="E29" s="1651"/>
      <c r="F29" s="1652"/>
      <c r="G29" s="1652"/>
      <c r="H29" s="1652"/>
      <c r="I29" s="1652"/>
      <c r="J29" s="1652"/>
      <c r="K29" s="1652"/>
      <c r="L29" s="1652"/>
      <c r="M29" s="1652"/>
      <c r="N29" s="1652"/>
      <c r="O29" s="1653"/>
    </row>
    <row r="30" spans="2:15" x14ac:dyDescent="0.3">
      <c r="B30" s="1658"/>
      <c r="C30" s="1661"/>
      <c r="D30" s="127" t="s">
        <v>287</v>
      </c>
      <c r="E30" s="1651"/>
      <c r="F30" s="1652"/>
      <c r="G30" s="1652"/>
      <c r="H30" s="1652"/>
      <c r="I30" s="1652"/>
      <c r="J30" s="1652"/>
      <c r="K30" s="1652"/>
      <c r="L30" s="1652"/>
      <c r="M30" s="1652"/>
      <c r="N30" s="1652"/>
      <c r="O30" s="1653"/>
    </row>
    <row r="31" spans="2:15" x14ac:dyDescent="0.3">
      <c r="B31" s="1658"/>
      <c r="C31" s="1661"/>
      <c r="D31" s="127" t="s">
        <v>288</v>
      </c>
      <c r="E31" s="1651"/>
      <c r="F31" s="1652"/>
      <c r="G31" s="1652"/>
      <c r="H31" s="1652"/>
      <c r="I31" s="1652"/>
      <c r="J31" s="1652"/>
      <c r="K31" s="1652"/>
      <c r="L31" s="1652"/>
      <c r="M31" s="1652"/>
      <c r="N31" s="1652"/>
      <c r="O31" s="1653"/>
    </row>
    <row r="32" spans="2:15" x14ac:dyDescent="0.3">
      <c r="B32" s="1658"/>
      <c r="C32" s="1661"/>
      <c r="D32" s="127" t="s">
        <v>289</v>
      </c>
      <c r="E32" s="1651"/>
      <c r="F32" s="1652"/>
      <c r="G32" s="1652"/>
      <c r="H32" s="1652"/>
      <c r="I32" s="1652"/>
      <c r="J32" s="1652"/>
      <c r="K32" s="1652"/>
      <c r="L32" s="1652"/>
      <c r="M32" s="1652"/>
      <c r="N32" s="1652"/>
      <c r="O32" s="1653"/>
    </row>
    <row r="33" spans="2:15" x14ac:dyDescent="0.3">
      <c r="B33" s="1659"/>
      <c r="C33" s="1662"/>
      <c r="D33" s="127" t="s">
        <v>290</v>
      </c>
      <c r="E33" s="1651"/>
      <c r="F33" s="1652"/>
      <c r="G33" s="1652"/>
      <c r="H33" s="1652"/>
      <c r="I33" s="1652"/>
      <c r="J33" s="1652"/>
      <c r="K33" s="1652"/>
      <c r="L33" s="1652"/>
      <c r="M33" s="1652"/>
      <c r="N33" s="1652"/>
      <c r="O33" s="1653"/>
    </row>
    <row r="34" spans="2:15" x14ac:dyDescent="0.3">
      <c r="B34" s="101">
        <v>3</v>
      </c>
      <c r="C34" s="126"/>
      <c r="D34" s="126"/>
      <c r="E34" s="1651"/>
      <c r="F34" s="1652"/>
      <c r="G34" s="1652"/>
      <c r="H34" s="1652"/>
      <c r="I34" s="1652"/>
      <c r="J34" s="1652"/>
      <c r="K34" s="1652"/>
      <c r="L34" s="1652"/>
      <c r="M34" s="1652"/>
      <c r="N34" s="1652"/>
      <c r="O34" s="1653"/>
    </row>
    <row r="35" spans="2:15" x14ac:dyDescent="0.3">
      <c r="B35" s="101" t="s">
        <v>489</v>
      </c>
      <c r="C35" s="128"/>
      <c r="D35" s="128"/>
      <c r="E35" s="1654"/>
      <c r="F35" s="1655"/>
      <c r="G35" s="1655"/>
      <c r="H35" s="1655"/>
      <c r="I35" s="1655"/>
      <c r="J35" s="1655"/>
      <c r="K35" s="1655"/>
      <c r="L35" s="1655"/>
      <c r="M35" s="1655"/>
      <c r="N35" s="1655"/>
      <c r="O35" s="1656"/>
    </row>
    <row r="37" spans="2:15" x14ac:dyDescent="0.3">
      <c r="B37" s="1663" t="s">
        <v>760</v>
      </c>
      <c r="C37" s="1663"/>
      <c r="D37" s="582"/>
      <c r="E37" s="13"/>
      <c r="F37" s="13"/>
      <c r="G37" s="13"/>
      <c r="H37" s="13"/>
      <c r="I37" s="13"/>
      <c r="J37" s="13"/>
      <c r="K37" s="13"/>
      <c r="L37" s="13"/>
    </row>
    <row r="39" spans="2:15" ht="79.25" customHeight="1" x14ac:dyDescent="0.3">
      <c r="B39" s="1355" t="s">
        <v>343</v>
      </c>
      <c r="C39" s="1355" t="s">
        <v>571</v>
      </c>
      <c r="D39" s="1355" t="s">
        <v>582</v>
      </c>
      <c r="E39" s="579" t="s">
        <v>655</v>
      </c>
      <c r="F39" s="1360" t="s">
        <v>572</v>
      </c>
      <c r="G39" s="1360"/>
      <c r="H39" s="1360"/>
      <c r="I39" s="1360"/>
      <c r="J39" s="1360"/>
      <c r="K39" s="1360" t="s">
        <v>576</v>
      </c>
      <c r="L39" s="1360"/>
      <c r="M39" s="1360"/>
      <c r="N39" s="1360" t="s">
        <v>771</v>
      </c>
      <c r="O39" s="1360" t="s">
        <v>581</v>
      </c>
    </row>
    <row r="40" spans="2:15" ht="42.75" customHeight="1" x14ac:dyDescent="0.3">
      <c r="B40" s="1439"/>
      <c r="C40" s="1439"/>
      <c r="D40" s="1439"/>
      <c r="E40" s="580" t="s">
        <v>657</v>
      </c>
      <c r="F40" s="578" t="s">
        <v>578</v>
      </c>
      <c r="G40" s="578" t="s">
        <v>573</v>
      </c>
      <c r="H40" s="578" t="s">
        <v>659</v>
      </c>
      <c r="I40" s="580" t="s">
        <v>697</v>
      </c>
      <c r="J40" s="580" t="s">
        <v>769</v>
      </c>
      <c r="K40" s="580" t="s">
        <v>577</v>
      </c>
      <c r="L40" s="580" t="s">
        <v>770</v>
      </c>
      <c r="M40" s="580" t="s">
        <v>658</v>
      </c>
      <c r="N40" s="1360"/>
      <c r="O40" s="1360"/>
    </row>
    <row r="41" spans="2:15" x14ac:dyDescent="0.3">
      <c r="B41" s="1657">
        <f>B40+1</f>
        <v>1</v>
      </c>
      <c r="C41" s="1660"/>
      <c r="D41" s="127" t="s">
        <v>279</v>
      </c>
      <c r="E41" s="1648" t="s">
        <v>839</v>
      </c>
      <c r="F41" s="1649"/>
      <c r="G41" s="1649"/>
      <c r="H41" s="1649"/>
      <c r="I41" s="1649"/>
      <c r="J41" s="1649"/>
      <c r="K41" s="1649"/>
      <c r="L41" s="1649"/>
      <c r="M41" s="1649"/>
      <c r="N41" s="1649"/>
      <c r="O41" s="1650"/>
    </row>
    <row r="42" spans="2:15" x14ac:dyDescent="0.3">
      <c r="B42" s="1658"/>
      <c r="C42" s="1661"/>
      <c r="D42" s="127" t="s">
        <v>280</v>
      </c>
      <c r="E42" s="1651"/>
      <c r="F42" s="1652"/>
      <c r="G42" s="1652"/>
      <c r="H42" s="1652"/>
      <c r="I42" s="1652"/>
      <c r="J42" s="1652"/>
      <c r="K42" s="1652"/>
      <c r="L42" s="1652"/>
      <c r="M42" s="1652"/>
      <c r="N42" s="1652"/>
      <c r="O42" s="1653"/>
    </row>
    <row r="43" spans="2:15" x14ac:dyDescent="0.3">
      <c r="B43" s="1658"/>
      <c r="C43" s="1661"/>
      <c r="D43" s="127" t="s">
        <v>281</v>
      </c>
      <c r="E43" s="1651"/>
      <c r="F43" s="1652"/>
      <c r="G43" s="1652"/>
      <c r="H43" s="1652"/>
      <c r="I43" s="1652"/>
      <c r="J43" s="1652"/>
      <c r="K43" s="1652"/>
      <c r="L43" s="1652"/>
      <c r="M43" s="1652"/>
      <c r="N43" s="1652"/>
      <c r="O43" s="1653"/>
    </row>
    <row r="44" spans="2:15" x14ac:dyDescent="0.3">
      <c r="B44" s="1658"/>
      <c r="C44" s="1661"/>
      <c r="D44" s="127" t="s">
        <v>583</v>
      </c>
      <c r="E44" s="1651"/>
      <c r="F44" s="1652"/>
      <c r="G44" s="1652"/>
      <c r="H44" s="1652"/>
      <c r="I44" s="1652"/>
      <c r="J44" s="1652"/>
      <c r="K44" s="1652"/>
      <c r="L44" s="1652"/>
      <c r="M44" s="1652"/>
      <c r="N44" s="1652"/>
      <c r="O44" s="1653"/>
    </row>
    <row r="45" spans="2:15" x14ac:dyDescent="0.3">
      <c r="B45" s="1658"/>
      <c r="C45" s="1661"/>
      <c r="D45" s="127" t="s">
        <v>283</v>
      </c>
      <c r="E45" s="1651"/>
      <c r="F45" s="1652"/>
      <c r="G45" s="1652"/>
      <c r="H45" s="1652"/>
      <c r="I45" s="1652"/>
      <c r="J45" s="1652"/>
      <c r="K45" s="1652"/>
      <c r="L45" s="1652"/>
      <c r="M45" s="1652"/>
      <c r="N45" s="1652"/>
      <c r="O45" s="1653"/>
    </row>
    <row r="46" spans="2:15" x14ac:dyDescent="0.3">
      <c r="B46" s="1658"/>
      <c r="C46" s="1661"/>
      <c r="D46" s="127" t="s">
        <v>284</v>
      </c>
      <c r="E46" s="1651"/>
      <c r="F46" s="1652"/>
      <c r="G46" s="1652"/>
      <c r="H46" s="1652"/>
      <c r="I46" s="1652"/>
      <c r="J46" s="1652"/>
      <c r="K46" s="1652"/>
      <c r="L46" s="1652"/>
      <c r="M46" s="1652"/>
      <c r="N46" s="1652"/>
      <c r="O46" s="1653"/>
    </row>
    <row r="47" spans="2:15" x14ac:dyDescent="0.3">
      <c r="B47" s="1658"/>
      <c r="C47" s="1661"/>
      <c r="D47" s="127" t="s">
        <v>285</v>
      </c>
      <c r="E47" s="1651"/>
      <c r="F47" s="1652"/>
      <c r="G47" s="1652"/>
      <c r="H47" s="1652"/>
      <c r="I47" s="1652"/>
      <c r="J47" s="1652"/>
      <c r="K47" s="1652"/>
      <c r="L47" s="1652"/>
      <c r="M47" s="1652"/>
      <c r="N47" s="1652"/>
      <c r="O47" s="1653"/>
    </row>
    <row r="48" spans="2:15" x14ac:dyDescent="0.3">
      <c r="B48" s="1658"/>
      <c r="C48" s="1661"/>
      <c r="D48" s="127" t="s">
        <v>584</v>
      </c>
      <c r="E48" s="1651"/>
      <c r="F48" s="1652"/>
      <c r="G48" s="1652"/>
      <c r="H48" s="1652"/>
      <c r="I48" s="1652"/>
      <c r="J48" s="1652"/>
      <c r="K48" s="1652"/>
      <c r="L48" s="1652"/>
      <c r="M48" s="1652"/>
      <c r="N48" s="1652"/>
      <c r="O48" s="1653"/>
    </row>
    <row r="49" spans="2:15" x14ac:dyDescent="0.3">
      <c r="B49" s="1658"/>
      <c r="C49" s="1661"/>
      <c r="D49" s="127" t="s">
        <v>287</v>
      </c>
      <c r="E49" s="1651"/>
      <c r="F49" s="1652"/>
      <c r="G49" s="1652"/>
      <c r="H49" s="1652"/>
      <c r="I49" s="1652"/>
      <c r="J49" s="1652"/>
      <c r="K49" s="1652"/>
      <c r="L49" s="1652"/>
      <c r="M49" s="1652"/>
      <c r="N49" s="1652"/>
      <c r="O49" s="1653"/>
    </row>
    <row r="50" spans="2:15" x14ac:dyDescent="0.3">
      <c r="B50" s="1658"/>
      <c r="C50" s="1661"/>
      <c r="D50" s="127" t="s">
        <v>288</v>
      </c>
      <c r="E50" s="1651"/>
      <c r="F50" s="1652"/>
      <c r="G50" s="1652"/>
      <c r="H50" s="1652"/>
      <c r="I50" s="1652"/>
      <c r="J50" s="1652"/>
      <c r="K50" s="1652"/>
      <c r="L50" s="1652"/>
      <c r="M50" s="1652"/>
      <c r="N50" s="1652"/>
      <c r="O50" s="1653"/>
    </row>
    <row r="51" spans="2:15" x14ac:dyDescent="0.3">
      <c r="B51" s="1658"/>
      <c r="C51" s="1661"/>
      <c r="D51" s="127" t="s">
        <v>289</v>
      </c>
      <c r="E51" s="1651"/>
      <c r="F51" s="1652"/>
      <c r="G51" s="1652"/>
      <c r="H51" s="1652"/>
      <c r="I51" s="1652"/>
      <c r="J51" s="1652"/>
      <c r="K51" s="1652"/>
      <c r="L51" s="1652"/>
      <c r="M51" s="1652"/>
      <c r="N51" s="1652"/>
      <c r="O51" s="1653"/>
    </row>
    <row r="52" spans="2:15" x14ac:dyDescent="0.3">
      <c r="B52" s="1659"/>
      <c r="C52" s="1662"/>
      <c r="D52" s="127" t="s">
        <v>290</v>
      </c>
      <c r="E52" s="1651"/>
      <c r="F52" s="1652"/>
      <c r="G52" s="1652"/>
      <c r="H52" s="1652"/>
      <c r="I52" s="1652"/>
      <c r="J52" s="1652"/>
      <c r="K52" s="1652"/>
      <c r="L52" s="1652"/>
      <c r="M52" s="1652"/>
      <c r="N52" s="1652"/>
      <c r="O52" s="1653"/>
    </row>
    <row r="53" spans="2:15" x14ac:dyDescent="0.3">
      <c r="B53" s="1657">
        <f>B41+1</f>
        <v>2</v>
      </c>
      <c r="C53" s="1660"/>
      <c r="D53" s="127" t="s">
        <v>279</v>
      </c>
      <c r="E53" s="1651"/>
      <c r="F53" s="1652"/>
      <c r="G53" s="1652"/>
      <c r="H53" s="1652"/>
      <c r="I53" s="1652"/>
      <c r="J53" s="1652"/>
      <c r="K53" s="1652"/>
      <c r="L53" s="1652"/>
      <c r="M53" s="1652"/>
      <c r="N53" s="1652"/>
      <c r="O53" s="1653"/>
    </row>
    <row r="54" spans="2:15" x14ac:dyDescent="0.3">
      <c r="B54" s="1658"/>
      <c r="C54" s="1661"/>
      <c r="D54" s="127" t="s">
        <v>280</v>
      </c>
      <c r="E54" s="1651"/>
      <c r="F54" s="1652"/>
      <c r="G54" s="1652"/>
      <c r="H54" s="1652"/>
      <c r="I54" s="1652"/>
      <c r="J54" s="1652"/>
      <c r="K54" s="1652"/>
      <c r="L54" s="1652"/>
      <c r="M54" s="1652"/>
      <c r="N54" s="1652"/>
      <c r="O54" s="1653"/>
    </row>
    <row r="55" spans="2:15" x14ac:dyDescent="0.3">
      <c r="B55" s="1658"/>
      <c r="C55" s="1661"/>
      <c r="D55" s="127" t="s">
        <v>281</v>
      </c>
      <c r="E55" s="1651"/>
      <c r="F55" s="1652"/>
      <c r="G55" s="1652"/>
      <c r="H55" s="1652"/>
      <c r="I55" s="1652"/>
      <c r="J55" s="1652"/>
      <c r="K55" s="1652"/>
      <c r="L55" s="1652"/>
      <c r="M55" s="1652"/>
      <c r="N55" s="1652"/>
      <c r="O55" s="1653"/>
    </row>
    <row r="56" spans="2:15" x14ac:dyDescent="0.3">
      <c r="B56" s="1658"/>
      <c r="C56" s="1661"/>
      <c r="D56" s="127" t="s">
        <v>583</v>
      </c>
      <c r="E56" s="1651"/>
      <c r="F56" s="1652"/>
      <c r="G56" s="1652"/>
      <c r="H56" s="1652"/>
      <c r="I56" s="1652"/>
      <c r="J56" s="1652"/>
      <c r="K56" s="1652"/>
      <c r="L56" s="1652"/>
      <c r="M56" s="1652"/>
      <c r="N56" s="1652"/>
      <c r="O56" s="1653"/>
    </row>
    <row r="57" spans="2:15" x14ac:dyDescent="0.3">
      <c r="B57" s="1658"/>
      <c r="C57" s="1661"/>
      <c r="D57" s="127" t="s">
        <v>283</v>
      </c>
      <c r="E57" s="1651"/>
      <c r="F57" s="1652"/>
      <c r="G57" s="1652"/>
      <c r="H57" s="1652"/>
      <c r="I57" s="1652"/>
      <c r="J57" s="1652"/>
      <c r="K57" s="1652"/>
      <c r="L57" s="1652"/>
      <c r="M57" s="1652"/>
      <c r="N57" s="1652"/>
      <c r="O57" s="1653"/>
    </row>
    <row r="58" spans="2:15" x14ac:dyDescent="0.3">
      <c r="B58" s="1658"/>
      <c r="C58" s="1661"/>
      <c r="D58" s="127" t="s">
        <v>284</v>
      </c>
      <c r="E58" s="1651"/>
      <c r="F58" s="1652"/>
      <c r="G58" s="1652"/>
      <c r="H58" s="1652"/>
      <c r="I58" s="1652"/>
      <c r="J58" s="1652"/>
      <c r="K58" s="1652"/>
      <c r="L58" s="1652"/>
      <c r="M58" s="1652"/>
      <c r="N58" s="1652"/>
      <c r="O58" s="1653"/>
    </row>
    <row r="59" spans="2:15" x14ac:dyDescent="0.3">
      <c r="B59" s="1658"/>
      <c r="C59" s="1661"/>
      <c r="D59" s="127" t="s">
        <v>285</v>
      </c>
      <c r="E59" s="1651"/>
      <c r="F59" s="1652"/>
      <c r="G59" s="1652"/>
      <c r="H59" s="1652"/>
      <c r="I59" s="1652"/>
      <c r="J59" s="1652"/>
      <c r="K59" s="1652"/>
      <c r="L59" s="1652"/>
      <c r="M59" s="1652"/>
      <c r="N59" s="1652"/>
      <c r="O59" s="1653"/>
    </row>
    <row r="60" spans="2:15" x14ac:dyDescent="0.3">
      <c r="B60" s="1658"/>
      <c r="C60" s="1661"/>
      <c r="D60" s="127" t="s">
        <v>584</v>
      </c>
      <c r="E60" s="1651"/>
      <c r="F60" s="1652"/>
      <c r="G60" s="1652"/>
      <c r="H60" s="1652"/>
      <c r="I60" s="1652"/>
      <c r="J60" s="1652"/>
      <c r="K60" s="1652"/>
      <c r="L60" s="1652"/>
      <c r="M60" s="1652"/>
      <c r="N60" s="1652"/>
      <c r="O60" s="1653"/>
    </row>
    <row r="61" spans="2:15" x14ac:dyDescent="0.3">
      <c r="B61" s="1658"/>
      <c r="C61" s="1661"/>
      <c r="D61" s="127" t="s">
        <v>287</v>
      </c>
      <c r="E61" s="1651"/>
      <c r="F61" s="1652"/>
      <c r="G61" s="1652"/>
      <c r="H61" s="1652"/>
      <c r="I61" s="1652"/>
      <c r="J61" s="1652"/>
      <c r="K61" s="1652"/>
      <c r="L61" s="1652"/>
      <c r="M61" s="1652"/>
      <c r="N61" s="1652"/>
      <c r="O61" s="1653"/>
    </row>
    <row r="62" spans="2:15" x14ac:dyDescent="0.3">
      <c r="B62" s="1658"/>
      <c r="C62" s="1661"/>
      <c r="D62" s="127" t="s">
        <v>288</v>
      </c>
      <c r="E62" s="1651"/>
      <c r="F62" s="1652"/>
      <c r="G62" s="1652"/>
      <c r="H62" s="1652"/>
      <c r="I62" s="1652"/>
      <c r="J62" s="1652"/>
      <c r="K62" s="1652"/>
      <c r="L62" s="1652"/>
      <c r="M62" s="1652"/>
      <c r="N62" s="1652"/>
      <c r="O62" s="1653"/>
    </row>
    <row r="63" spans="2:15" x14ac:dyDescent="0.3">
      <c r="B63" s="1658"/>
      <c r="C63" s="1661"/>
      <c r="D63" s="127" t="s">
        <v>289</v>
      </c>
      <c r="E63" s="1651"/>
      <c r="F63" s="1652"/>
      <c r="G63" s="1652"/>
      <c r="H63" s="1652"/>
      <c r="I63" s="1652"/>
      <c r="J63" s="1652"/>
      <c r="K63" s="1652"/>
      <c r="L63" s="1652"/>
      <c r="M63" s="1652"/>
      <c r="N63" s="1652"/>
      <c r="O63" s="1653"/>
    </row>
    <row r="64" spans="2:15" x14ac:dyDescent="0.3">
      <c r="B64" s="1659"/>
      <c r="C64" s="1662"/>
      <c r="D64" s="127" t="s">
        <v>290</v>
      </c>
      <c r="E64" s="1651"/>
      <c r="F64" s="1652"/>
      <c r="G64" s="1652"/>
      <c r="H64" s="1652"/>
      <c r="I64" s="1652"/>
      <c r="J64" s="1652"/>
      <c r="K64" s="1652"/>
      <c r="L64" s="1652"/>
      <c r="M64" s="1652"/>
      <c r="N64" s="1652"/>
      <c r="O64" s="1653"/>
    </row>
    <row r="65" spans="2:15" x14ac:dyDescent="0.3">
      <c r="B65" s="101">
        <v>3</v>
      </c>
      <c r="C65" s="126"/>
      <c r="D65" s="126"/>
      <c r="E65" s="1651"/>
      <c r="F65" s="1652"/>
      <c r="G65" s="1652"/>
      <c r="H65" s="1652"/>
      <c r="I65" s="1652"/>
      <c r="J65" s="1652"/>
      <c r="K65" s="1652"/>
      <c r="L65" s="1652"/>
      <c r="M65" s="1652"/>
      <c r="N65" s="1652"/>
      <c r="O65" s="1653"/>
    </row>
    <row r="66" spans="2:15" x14ac:dyDescent="0.3">
      <c r="B66" s="101" t="s">
        <v>489</v>
      </c>
      <c r="C66" s="128"/>
      <c r="D66" s="128"/>
      <c r="E66" s="1654"/>
      <c r="F66" s="1655"/>
      <c r="G66" s="1655"/>
      <c r="H66" s="1655"/>
      <c r="I66" s="1655"/>
      <c r="J66" s="1655"/>
      <c r="K66" s="1655"/>
      <c r="L66" s="1655"/>
      <c r="M66" s="1655"/>
      <c r="N66" s="1655"/>
      <c r="O66" s="1656"/>
    </row>
    <row r="68" spans="2:15" x14ac:dyDescent="0.3">
      <c r="B68" s="288" t="s">
        <v>761</v>
      </c>
    </row>
    <row r="70" spans="2:15" x14ac:dyDescent="0.3">
      <c r="B70" s="1663" t="s">
        <v>762</v>
      </c>
      <c r="C70" s="1663"/>
      <c r="D70" s="582"/>
      <c r="E70" s="13"/>
      <c r="F70" s="13"/>
      <c r="G70" s="13"/>
      <c r="H70" s="13"/>
      <c r="I70" s="13"/>
      <c r="J70" s="13"/>
      <c r="K70" s="13"/>
      <c r="L70" s="13"/>
    </row>
    <row r="72" spans="2:15" ht="42" x14ac:dyDescent="0.3">
      <c r="B72" s="1355" t="s">
        <v>343</v>
      </c>
      <c r="C72" s="1355" t="s">
        <v>571</v>
      </c>
      <c r="D72" s="1355" t="s">
        <v>582</v>
      </c>
      <c r="E72" s="579" t="s">
        <v>655</v>
      </c>
      <c r="F72" s="1360" t="s">
        <v>572</v>
      </c>
      <c r="G72" s="1360"/>
      <c r="H72" s="1360"/>
      <c r="I72" s="1360"/>
      <c r="J72" s="1360"/>
      <c r="K72" s="1360" t="s">
        <v>576</v>
      </c>
      <c r="L72" s="1360"/>
      <c r="M72" s="1360"/>
      <c r="N72" s="1360" t="s">
        <v>580</v>
      </c>
      <c r="O72" s="1360" t="s">
        <v>581</v>
      </c>
    </row>
    <row r="73" spans="2:15" ht="28" x14ac:dyDescent="0.3">
      <c r="B73" s="1439"/>
      <c r="C73" s="1439"/>
      <c r="D73" s="1439"/>
      <c r="E73" s="580" t="s">
        <v>657</v>
      </c>
      <c r="F73" s="578" t="s">
        <v>578</v>
      </c>
      <c r="G73" s="578" t="s">
        <v>573</v>
      </c>
      <c r="H73" s="578" t="s">
        <v>659</v>
      </c>
      <c r="I73" s="580" t="s">
        <v>574</v>
      </c>
      <c r="J73" s="580" t="s">
        <v>575</v>
      </c>
      <c r="K73" s="580" t="s">
        <v>577</v>
      </c>
      <c r="L73" s="580" t="s">
        <v>579</v>
      </c>
      <c r="M73" s="580" t="s">
        <v>658</v>
      </c>
      <c r="N73" s="1360"/>
      <c r="O73" s="1360"/>
    </row>
    <row r="74" spans="2:15" x14ac:dyDescent="0.3">
      <c r="B74" s="1657">
        <f>B73+1</f>
        <v>1</v>
      </c>
      <c r="C74" s="1660"/>
      <c r="D74" s="127" t="s">
        <v>279</v>
      </c>
      <c r="E74" s="1648" t="s">
        <v>839</v>
      </c>
      <c r="F74" s="1649"/>
      <c r="G74" s="1649"/>
      <c r="H74" s="1649"/>
      <c r="I74" s="1649"/>
      <c r="J74" s="1649"/>
      <c r="K74" s="1649"/>
      <c r="L74" s="1649"/>
      <c r="M74" s="1649"/>
      <c r="N74" s="1649"/>
      <c r="O74" s="1650"/>
    </row>
    <row r="75" spans="2:15" x14ac:dyDescent="0.3">
      <c r="B75" s="1658"/>
      <c r="C75" s="1661"/>
      <c r="D75" s="127" t="s">
        <v>280</v>
      </c>
      <c r="E75" s="1651"/>
      <c r="F75" s="1652"/>
      <c r="G75" s="1652"/>
      <c r="H75" s="1652"/>
      <c r="I75" s="1652"/>
      <c r="J75" s="1652"/>
      <c r="K75" s="1652"/>
      <c r="L75" s="1652"/>
      <c r="M75" s="1652"/>
      <c r="N75" s="1652"/>
      <c r="O75" s="1653"/>
    </row>
    <row r="76" spans="2:15" x14ac:dyDescent="0.3">
      <c r="B76" s="1658"/>
      <c r="C76" s="1661"/>
      <c r="D76" s="127" t="s">
        <v>281</v>
      </c>
      <c r="E76" s="1651"/>
      <c r="F76" s="1652"/>
      <c r="G76" s="1652"/>
      <c r="H76" s="1652"/>
      <c r="I76" s="1652"/>
      <c r="J76" s="1652"/>
      <c r="K76" s="1652"/>
      <c r="L76" s="1652"/>
      <c r="M76" s="1652"/>
      <c r="N76" s="1652"/>
      <c r="O76" s="1653"/>
    </row>
    <row r="77" spans="2:15" x14ac:dyDescent="0.3">
      <c r="B77" s="1658"/>
      <c r="C77" s="1661"/>
      <c r="D77" s="127" t="s">
        <v>583</v>
      </c>
      <c r="E77" s="1651"/>
      <c r="F77" s="1652"/>
      <c r="G77" s="1652"/>
      <c r="H77" s="1652"/>
      <c r="I77" s="1652"/>
      <c r="J77" s="1652"/>
      <c r="K77" s="1652"/>
      <c r="L77" s="1652"/>
      <c r="M77" s="1652"/>
      <c r="N77" s="1652"/>
      <c r="O77" s="1653"/>
    </row>
    <row r="78" spans="2:15" x14ac:dyDescent="0.3">
      <c r="B78" s="1658"/>
      <c r="C78" s="1661"/>
      <c r="D78" s="127" t="s">
        <v>283</v>
      </c>
      <c r="E78" s="1651"/>
      <c r="F78" s="1652"/>
      <c r="G78" s="1652"/>
      <c r="H78" s="1652"/>
      <c r="I78" s="1652"/>
      <c r="J78" s="1652"/>
      <c r="K78" s="1652"/>
      <c r="L78" s="1652"/>
      <c r="M78" s="1652"/>
      <c r="N78" s="1652"/>
      <c r="O78" s="1653"/>
    </row>
    <row r="79" spans="2:15" x14ac:dyDescent="0.3">
      <c r="B79" s="1658"/>
      <c r="C79" s="1661"/>
      <c r="D79" s="127" t="s">
        <v>284</v>
      </c>
      <c r="E79" s="1651"/>
      <c r="F79" s="1652"/>
      <c r="G79" s="1652"/>
      <c r="H79" s="1652"/>
      <c r="I79" s="1652"/>
      <c r="J79" s="1652"/>
      <c r="K79" s="1652"/>
      <c r="L79" s="1652"/>
      <c r="M79" s="1652"/>
      <c r="N79" s="1652"/>
      <c r="O79" s="1653"/>
    </row>
    <row r="80" spans="2:15" x14ac:dyDescent="0.3">
      <c r="B80" s="1658"/>
      <c r="C80" s="1661"/>
      <c r="D80" s="127" t="s">
        <v>285</v>
      </c>
      <c r="E80" s="1651"/>
      <c r="F80" s="1652"/>
      <c r="G80" s="1652"/>
      <c r="H80" s="1652"/>
      <c r="I80" s="1652"/>
      <c r="J80" s="1652"/>
      <c r="K80" s="1652"/>
      <c r="L80" s="1652"/>
      <c r="M80" s="1652"/>
      <c r="N80" s="1652"/>
      <c r="O80" s="1653"/>
    </row>
    <row r="81" spans="2:15" x14ac:dyDescent="0.3">
      <c r="B81" s="1658"/>
      <c r="C81" s="1661"/>
      <c r="D81" s="127" t="s">
        <v>584</v>
      </c>
      <c r="E81" s="1651"/>
      <c r="F81" s="1652"/>
      <c r="G81" s="1652"/>
      <c r="H81" s="1652"/>
      <c r="I81" s="1652"/>
      <c r="J81" s="1652"/>
      <c r="K81" s="1652"/>
      <c r="L81" s="1652"/>
      <c r="M81" s="1652"/>
      <c r="N81" s="1652"/>
      <c r="O81" s="1653"/>
    </row>
    <row r="82" spans="2:15" x14ac:dyDescent="0.3">
      <c r="B82" s="1658"/>
      <c r="C82" s="1661"/>
      <c r="D82" s="127" t="s">
        <v>287</v>
      </c>
      <c r="E82" s="1651"/>
      <c r="F82" s="1652"/>
      <c r="G82" s="1652"/>
      <c r="H82" s="1652"/>
      <c r="I82" s="1652"/>
      <c r="J82" s="1652"/>
      <c r="K82" s="1652"/>
      <c r="L82" s="1652"/>
      <c r="M82" s="1652"/>
      <c r="N82" s="1652"/>
      <c r="O82" s="1653"/>
    </row>
    <row r="83" spans="2:15" x14ac:dyDescent="0.3">
      <c r="B83" s="1658"/>
      <c r="C83" s="1661"/>
      <c r="D83" s="127" t="s">
        <v>288</v>
      </c>
      <c r="E83" s="1651"/>
      <c r="F83" s="1652"/>
      <c r="G83" s="1652"/>
      <c r="H83" s="1652"/>
      <c r="I83" s="1652"/>
      <c r="J83" s="1652"/>
      <c r="K83" s="1652"/>
      <c r="L83" s="1652"/>
      <c r="M83" s="1652"/>
      <c r="N83" s="1652"/>
      <c r="O83" s="1653"/>
    </row>
    <row r="84" spans="2:15" x14ac:dyDescent="0.3">
      <c r="B84" s="1658"/>
      <c r="C84" s="1661"/>
      <c r="D84" s="127" t="s">
        <v>289</v>
      </c>
      <c r="E84" s="1651"/>
      <c r="F84" s="1652"/>
      <c r="G84" s="1652"/>
      <c r="H84" s="1652"/>
      <c r="I84" s="1652"/>
      <c r="J84" s="1652"/>
      <c r="K84" s="1652"/>
      <c r="L84" s="1652"/>
      <c r="M84" s="1652"/>
      <c r="N84" s="1652"/>
      <c r="O84" s="1653"/>
    </row>
    <row r="85" spans="2:15" x14ac:dyDescent="0.3">
      <c r="B85" s="1659"/>
      <c r="C85" s="1662"/>
      <c r="D85" s="127" t="s">
        <v>290</v>
      </c>
      <c r="E85" s="1651"/>
      <c r="F85" s="1652"/>
      <c r="G85" s="1652"/>
      <c r="H85" s="1652"/>
      <c r="I85" s="1652"/>
      <c r="J85" s="1652"/>
      <c r="K85" s="1652"/>
      <c r="L85" s="1652"/>
      <c r="M85" s="1652"/>
      <c r="N85" s="1652"/>
      <c r="O85" s="1653"/>
    </row>
    <row r="86" spans="2:15" x14ac:dyDescent="0.3">
      <c r="B86" s="1657">
        <f>B74+1</f>
        <v>2</v>
      </c>
      <c r="C86" s="1660"/>
      <c r="D86" s="127" t="s">
        <v>279</v>
      </c>
      <c r="E86" s="1651"/>
      <c r="F86" s="1652"/>
      <c r="G86" s="1652"/>
      <c r="H86" s="1652"/>
      <c r="I86" s="1652"/>
      <c r="J86" s="1652"/>
      <c r="K86" s="1652"/>
      <c r="L86" s="1652"/>
      <c r="M86" s="1652"/>
      <c r="N86" s="1652"/>
      <c r="O86" s="1653"/>
    </row>
    <row r="87" spans="2:15" x14ac:dyDescent="0.3">
      <c r="B87" s="1658"/>
      <c r="C87" s="1661"/>
      <c r="D87" s="127" t="s">
        <v>280</v>
      </c>
      <c r="E87" s="1651"/>
      <c r="F87" s="1652"/>
      <c r="G87" s="1652"/>
      <c r="H87" s="1652"/>
      <c r="I87" s="1652"/>
      <c r="J87" s="1652"/>
      <c r="K87" s="1652"/>
      <c r="L87" s="1652"/>
      <c r="M87" s="1652"/>
      <c r="N87" s="1652"/>
      <c r="O87" s="1653"/>
    </row>
    <row r="88" spans="2:15" x14ac:dyDescent="0.3">
      <c r="B88" s="1658"/>
      <c r="C88" s="1661"/>
      <c r="D88" s="127" t="s">
        <v>281</v>
      </c>
      <c r="E88" s="1651"/>
      <c r="F88" s="1652"/>
      <c r="G88" s="1652"/>
      <c r="H88" s="1652"/>
      <c r="I88" s="1652"/>
      <c r="J88" s="1652"/>
      <c r="K88" s="1652"/>
      <c r="L88" s="1652"/>
      <c r="M88" s="1652"/>
      <c r="N88" s="1652"/>
      <c r="O88" s="1653"/>
    </row>
    <row r="89" spans="2:15" x14ac:dyDescent="0.3">
      <c r="B89" s="1658"/>
      <c r="C89" s="1661"/>
      <c r="D89" s="127" t="s">
        <v>583</v>
      </c>
      <c r="E89" s="1651"/>
      <c r="F89" s="1652"/>
      <c r="G89" s="1652"/>
      <c r="H89" s="1652"/>
      <c r="I89" s="1652"/>
      <c r="J89" s="1652"/>
      <c r="K89" s="1652"/>
      <c r="L89" s="1652"/>
      <c r="M89" s="1652"/>
      <c r="N89" s="1652"/>
      <c r="O89" s="1653"/>
    </row>
    <row r="90" spans="2:15" x14ac:dyDescent="0.3">
      <c r="B90" s="1658"/>
      <c r="C90" s="1661"/>
      <c r="D90" s="127" t="s">
        <v>283</v>
      </c>
      <c r="E90" s="1651"/>
      <c r="F90" s="1652"/>
      <c r="G90" s="1652"/>
      <c r="H90" s="1652"/>
      <c r="I90" s="1652"/>
      <c r="J90" s="1652"/>
      <c r="K90" s="1652"/>
      <c r="L90" s="1652"/>
      <c r="M90" s="1652"/>
      <c r="N90" s="1652"/>
      <c r="O90" s="1653"/>
    </row>
    <row r="91" spans="2:15" x14ac:dyDescent="0.3">
      <c r="B91" s="1658"/>
      <c r="C91" s="1661"/>
      <c r="D91" s="127" t="s">
        <v>284</v>
      </c>
      <c r="E91" s="1651"/>
      <c r="F91" s="1652"/>
      <c r="G91" s="1652"/>
      <c r="H91" s="1652"/>
      <c r="I91" s="1652"/>
      <c r="J91" s="1652"/>
      <c r="K91" s="1652"/>
      <c r="L91" s="1652"/>
      <c r="M91" s="1652"/>
      <c r="N91" s="1652"/>
      <c r="O91" s="1653"/>
    </row>
    <row r="92" spans="2:15" x14ac:dyDescent="0.3">
      <c r="B92" s="1658"/>
      <c r="C92" s="1661"/>
      <c r="D92" s="127" t="s">
        <v>285</v>
      </c>
      <c r="E92" s="1651"/>
      <c r="F92" s="1652"/>
      <c r="G92" s="1652"/>
      <c r="H92" s="1652"/>
      <c r="I92" s="1652"/>
      <c r="J92" s="1652"/>
      <c r="K92" s="1652"/>
      <c r="L92" s="1652"/>
      <c r="M92" s="1652"/>
      <c r="N92" s="1652"/>
      <c r="O92" s="1653"/>
    </row>
    <row r="93" spans="2:15" x14ac:dyDescent="0.3">
      <c r="B93" s="1658"/>
      <c r="C93" s="1661"/>
      <c r="D93" s="127" t="s">
        <v>584</v>
      </c>
      <c r="E93" s="1651"/>
      <c r="F93" s="1652"/>
      <c r="G93" s="1652"/>
      <c r="H93" s="1652"/>
      <c r="I93" s="1652"/>
      <c r="J93" s="1652"/>
      <c r="K93" s="1652"/>
      <c r="L93" s="1652"/>
      <c r="M93" s="1652"/>
      <c r="N93" s="1652"/>
      <c r="O93" s="1653"/>
    </row>
    <row r="94" spans="2:15" x14ac:dyDescent="0.3">
      <c r="B94" s="1658"/>
      <c r="C94" s="1661"/>
      <c r="D94" s="127" t="s">
        <v>287</v>
      </c>
      <c r="E94" s="1651"/>
      <c r="F94" s="1652"/>
      <c r="G94" s="1652"/>
      <c r="H94" s="1652"/>
      <c r="I94" s="1652"/>
      <c r="J94" s="1652"/>
      <c r="K94" s="1652"/>
      <c r="L94" s="1652"/>
      <c r="M94" s="1652"/>
      <c r="N94" s="1652"/>
      <c r="O94" s="1653"/>
    </row>
    <row r="95" spans="2:15" x14ac:dyDescent="0.3">
      <c r="B95" s="1658"/>
      <c r="C95" s="1661"/>
      <c r="D95" s="127" t="s">
        <v>288</v>
      </c>
      <c r="E95" s="1651"/>
      <c r="F95" s="1652"/>
      <c r="G95" s="1652"/>
      <c r="H95" s="1652"/>
      <c r="I95" s="1652"/>
      <c r="J95" s="1652"/>
      <c r="K95" s="1652"/>
      <c r="L95" s="1652"/>
      <c r="M95" s="1652"/>
      <c r="N95" s="1652"/>
      <c r="O95" s="1653"/>
    </row>
    <row r="96" spans="2:15" x14ac:dyDescent="0.3">
      <c r="B96" s="1658"/>
      <c r="C96" s="1661"/>
      <c r="D96" s="127" t="s">
        <v>289</v>
      </c>
      <c r="E96" s="1651"/>
      <c r="F96" s="1652"/>
      <c r="G96" s="1652"/>
      <c r="H96" s="1652"/>
      <c r="I96" s="1652"/>
      <c r="J96" s="1652"/>
      <c r="K96" s="1652"/>
      <c r="L96" s="1652"/>
      <c r="M96" s="1652"/>
      <c r="N96" s="1652"/>
      <c r="O96" s="1653"/>
    </row>
    <row r="97" spans="2:15" x14ac:dyDescent="0.3">
      <c r="B97" s="1659"/>
      <c r="C97" s="1662"/>
      <c r="D97" s="127" t="s">
        <v>290</v>
      </c>
      <c r="E97" s="1651"/>
      <c r="F97" s="1652"/>
      <c r="G97" s="1652"/>
      <c r="H97" s="1652"/>
      <c r="I97" s="1652"/>
      <c r="J97" s="1652"/>
      <c r="K97" s="1652"/>
      <c r="L97" s="1652"/>
      <c r="M97" s="1652"/>
      <c r="N97" s="1652"/>
      <c r="O97" s="1653"/>
    </row>
    <row r="98" spans="2:15" x14ac:dyDescent="0.3">
      <c r="B98" s="101">
        <v>3</v>
      </c>
      <c r="C98" s="126"/>
      <c r="D98" s="126"/>
      <c r="E98" s="1651"/>
      <c r="F98" s="1652"/>
      <c r="G98" s="1652"/>
      <c r="H98" s="1652"/>
      <c r="I98" s="1652"/>
      <c r="J98" s="1652"/>
      <c r="K98" s="1652"/>
      <c r="L98" s="1652"/>
      <c r="M98" s="1652"/>
      <c r="N98" s="1652"/>
      <c r="O98" s="1653"/>
    </row>
    <row r="99" spans="2:15" x14ac:dyDescent="0.3">
      <c r="B99" s="101" t="s">
        <v>489</v>
      </c>
      <c r="C99" s="128"/>
      <c r="D99" s="128"/>
      <c r="E99" s="1654"/>
      <c r="F99" s="1655"/>
      <c r="G99" s="1655"/>
      <c r="H99" s="1655"/>
      <c r="I99" s="1655"/>
      <c r="J99" s="1655"/>
      <c r="K99" s="1655"/>
      <c r="L99" s="1655"/>
      <c r="M99" s="1655"/>
      <c r="N99" s="1655"/>
      <c r="O99" s="1656"/>
    </row>
    <row r="101" spans="2:15" x14ac:dyDescent="0.3">
      <c r="B101" s="1663" t="s">
        <v>763</v>
      </c>
      <c r="C101" s="1663"/>
      <c r="D101" s="582"/>
      <c r="E101" s="13"/>
      <c r="F101" s="13"/>
      <c r="G101" s="13"/>
      <c r="H101" s="13"/>
      <c r="I101" s="13"/>
      <c r="J101" s="13"/>
      <c r="K101" s="13"/>
      <c r="L101" s="13"/>
    </row>
    <row r="103" spans="2:15" ht="42" x14ac:dyDescent="0.3">
      <c r="B103" s="1355" t="s">
        <v>343</v>
      </c>
      <c r="C103" s="1355" t="s">
        <v>571</v>
      </c>
      <c r="D103" s="1355" t="s">
        <v>582</v>
      </c>
      <c r="E103" s="579" t="s">
        <v>655</v>
      </c>
      <c r="F103" s="1360" t="s">
        <v>572</v>
      </c>
      <c r="G103" s="1360"/>
      <c r="H103" s="1360"/>
      <c r="I103" s="1360"/>
      <c r="J103" s="1360"/>
      <c r="K103" s="1360" t="s">
        <v>576</v>
      </c>
      <c r="L103" s="1360"/>
      <c r="M103" s="1360"/>
      <c r="N103" s="1360" t="s">
        <v>771</v>
      </c>
      <c r="O103" s="1360" t="s">
        <v>581</v>
      </c>
    </row>
    <row r="104" spans="2:15" ht="28" x14ac:dyDescent="0.3">
      <c r="B104" s="1439"/>
      <c r="C104" s="1439"/>
      <c r="D104" s="1439"/>
      <c r="E104" s="580" t="s">
        <v>657</v>
      </c>
      <c r="F104" s="578" t="s">
        <v>578</v>
      </c>
      <c r="G104" s="578" t="s">
        <v>573</v>
      </c>
      <c r="H104" s="578" t="s">
        <v>659</v>
      </c>
      <c r="I104" s="580" t="s">
        <v>697</v>
      </c>
      <c r="J104" s="580" t="s">
        <v>769</v>
      </c>
      <c r="K104" s="580" t="s">
        <v>577</v>
      </c>
      <c r="L104" s="580" t="s">
        <v>770</v>
      </c>
      <c r="M104" s="580" t="s">
        <v>658</v>
      </c>
      <c r="N104" s="1360"/>
      <c r="O104" s="1360"/>
    </row>
    <row r="105" spans="2:15" x14ac:dyDescent="0.3">
      <c r="B105" s="1657">
        <f>B104+1</f>
        <v>1</v>
      </c>
      <c r="C105" s="1660"/>
      <c r="D105" s="127" t="s">
        <v>279</v>
      </c>
      <c r="E105" s="1648" t="s">
        <v>839</v>
      </c>
      <c r="F105" s="1649"/>
      <c r="G105" s="1649"/>
      <c r="H105" s="1649"/>
      <c r="I105" s="1649"/>
      <c r="J105" s="1649"/>
      <c r="K105" s="1649"/>
      <c r="L105" s="1649"/>
      <c r="M105" s="1649"/>
      <c r="N105" s="1649"/>
      <c r="O105" s="1650"/>
    </row>
    <row r="106" spans="2:15" x14ac:dyDescent="0.3">
      <c r="B106" s="1658"/>
      <c r="C106" s="1661"/>
      <c r="D106" s="127" t="s">
        <v>280</v>
      </c>
      <c r="E106" s="1651"/>
      <c r="F106" s="1652"/>
      <c r="G106" s="1652"/>
      <c r="H106" s="1652"/>
      <c r="I106" s="1652"/>
      <c r="J106" s="1652"/>
      <c r="K106" s="1652"/>
      <c r="L106" s="1652"/>
      <c r="M106" s="1652"/>
      <c r="N106" s="1652"/>
      <c r="O106" s="1653"/>
    </row>
    <row r="107" spans="2:15" x14ac:dyDescent="0.3">
      <c r="B107" s="1658"/>
      <c r="C107" s="1661"/>
      <c r="D107" s="127" t="s">
        <v>281</v>
      </c>
      <c r="E107" s="1651"/>
      <c r="F107" s="1652"/>
      <c r="G107" s="1652"/>
      <c r="H107" s="1652"/>
      <c r="I107" s="1652"/>
      <c r="J107" s="1652"/>
      <c r="K107" s="1652"/>
      <c r="L107" s="1652"/>
      <c r="M107" s="1652"/>
      <c r="N107" s="1652"/>
      <c r="O107" s="1653"/>
    </row>
    <row r="108" spans="2:15" x14ac:dyDescent="0.3">
      <c r="B108" s="1658"/>
      <c r="C108" s="1661"/>
      <c r="D108" s="127" t="s">
        <v>583</v>
      </c>
      <c r="E108" s="1651"/>
      <c r="F108" s="1652"/>
      <c r="G108" s="1652"/>
      <c r="H108" s="1652"/>
      <c r="I108" s="1652"/>
      <c r="J108" s="1652"/>
      <c r="K108" s="1652"/>
      <c r="L108" s="1652"/>
      <c r="M108" s="1652"/>
      <c r="N108" s="1652"/>
      <c r="O108" s="1653"/>
    </row>
    <row r="109" spans="2:15" x14ac:dyDescent="0.3">
      <c r="B109" s="1658"/>
      <c r="C109" s="1661"/>
      <c r="D109" s="127" t="s">
        <v>283</v>
      </c>
      <c r="E109" s="1651"/>
      <c r="F109" s="1652"/>
      <c r="G109" s="1652"/>
      <c r="H109" s="1652"/>
      <c r="I109" s="1652"/>
      <c r="J109" s="1652"/>
      <c r="K109" s="1652"/>
      <c r="L109" s="1652"/>
      <c r="M109" s="1652"/>
      <c r="N109" s="1652"/>
      <c r="O109" s="1653"/>
    </row>
    <row r="110" spans="2:15" x14ac:dyDescent="0.3">
      <c r="B110" s="1658"/>
      <c r="C110" s="1661"/>
      <c r="D110" s="127" t="s">
        <v>284</v>
      </c>
      <c r="E110" s="1651"/>
      <c r="F110" s="1652"/>
      <c r="G110" s="1652"/>
      <c r="H110" s="1652"/>
      <c r="I110" s="1652"/>
      <c r="J110" s="1652"/>
      <c r="K110" s="1652"/>
      <c r="L110" s="1652"/>
      <c r="M110" s="1652"/>
      <c r="N110" s="1652"/>
      <c r="O110" s="1653"/>
    </row>
    <row r="111" spans="2:15" x14ac:dyDescent="0.3">
      <c r="B111" s="1658"/>
      <c r="C111" s="1661"/>
      <c r="D111" s="127" t="s">
        <v>285</v>
      </c>
      <c r="E111" s="1651"/>
      <c r="F111" s="1652"/>
      <c r="G111" s="1652"/>
      <c r="H111" s="1652"/>
      <c r="I111" s="1652"/>
      <c r="J111" s="1652"/>
      <c r="K111" s="1652"/>
      <c r="L111" s="1652"/>
      <c r="M111" s="1652"/>
      <c r="N111" s="1652"/>
      <c r="O111" s="1653"/>
    </row>
    <row r="112" spans="2:15" x14ac:dyDescent="0.3">
      <c r="B112" s="1658"/>
      <c r="C112" s="1661"/>
      <c r="D112" s="127" t="s">
        <v>584</v>
      </c>
      <c r="E112" s="1651"/>
      <c r="F112" s="1652"/>
      <c r="G112" s="1652"/>
      <c r="H112" s="1652"/>
      <c r="I112" s="1652"/>
      <c r="J112" s="1652"/>
      <c r="K112" s="1652"/>
      <c r="L112" s="1652"/>
      <c r="M112" s="1652"/>
      <c r="N112" s="1652"/>
      <c r="O112" s="1653"/>
    </row>
    <row r="113" spans="2:15" x14ac:dyDescent="0.3">
      <c r="B113" s="1658"/>
      <c r="C113" s="1661"/>
      <c r="D113" s="127" t="s">
        <v>287</v>
      </c>
      <c r="E113" s="1651"/>
      <c r="F113" s="1652"/>
      <c r="G113" s="1652"/>
      <c r="H113" s="1652"/>
      <c r="I113" s="1652"/>
      <c r="J113" s="1652"/>
      <c r="K113" s="1652"/>
      <c r="L113" s="1652"/>
      <c r="M113" s="1652"/>
      <c r="N113" s="1652"/>
      <c r="O113" s="1653"/>
    </row>
    <row r="114" spans="2:15" x14ac:dyDescent="0.3">
      <c r="B114" s="1658"/>
      <c r="C114" s="1661"/>
      <c r="D114" s="127" t="s">
        <v>288</v>
      </c>
      <c r="E114" s="1651"/>
      <c r="F114" s="1652"/>
      <c r="G114" s="1652"/>
      <c r="H114" s="1652"/>
      <c r="I114" s="1652"/>
      <c r="J114" s="1652"/>
      <c r="K114" s="1652"/>
      <c r="L114" s="1652"/>
      <c r="M114" s="1652"/>
      <c r="N114" s="1652"/>
      <c r="O114" s="1653"/>
    </row>
    <row r="115" spans="2:15" x14ac:dyDescent="0.3">
      <c r="B115" s="1658"/>
      <c r="C115" s="1661"/>
      <c r="D115" s="127" t="s">
        <v>289</v>
      </c>
      <c r="E115" s="1651"/>
      <c r="F115" s="1652"/>
      <c r="G115" s="1652"/>
      <c r="H115" s="1652"/>
      <c r="I115" s="1652"/>
      <c r="J115" s="1652"/>
      <c r="K115" s="1652"/>
      <c r="L115" s="1652"/>
      <c r="M115" s="1652"/>
      <c r="N115" s="1652"/>
      <c r="O115" s="1653"/>
    </row>
    <row r="116" spans="2:15" x14ac:dyDescent="0.3">
      <c r="B116" s="1659"/>
      <c r="C116" s="1662"/>
      <c r="D116" s="127" t="s">
        <v>290</v>
      </c>
      <c r="E116" s="1651"/>
      <c r="F116" s="1652"/>
      <c r="G116" s="1652"/>
      <c r="H116" s="1652"/>
      <c r="I116" s="1652"/>
      <c r="J116" s="1652"/>
      <c r="K116" s="1652"/>
      <c r="L116" s="1652"/>
      <c r="M116" s="1652"/>
      <c r="N116" s="1652"/>
      <c r="O116" s="1653"/>
    </row>
    <row r="117" spans="2:15" x14ac:dyDescent="0.3">
      <c r="B117" s="1657">
        <f>B105+1</f>
        <v>2</v>
      </c>
      <c r="C117" s="1660"/>
      <c r="D117" s="127" t="s">
        <v>279</v>
      </c>
      <c r="E117" s="1651"/>
      <c r="F117" s="1652"/>
      <c r="G117" s="1652"/>
      <c r="H117" s="1652"/>
      <c r="I117" s="1652"/>
      <c r="J117" s="1652"/>
      <c r="K117" s="1652"/>
      <c r="L117" s="1652"/>
      <c r="M117" s="1652"/>
      <c r="N117" s="1652"/>
      <c r="O117" s="1653"/>
    </row>
    <row r="118" spans="2:15" x14ac:dyDescent="0.3">
      <c r="B118" s="1658"/>
      <c r="C118" s="1661"/>
      <c r="D118" s="127" t="s">
        <v>280</v>
      </c>
      <c r="E118" s="1651"/>
      <c r="F118" s="1652"/>
      <c r="G118" s="1652"/>
      <c r="H118" s="1652"/>
      <c r="I118" s="1652"/>
      <c r="J118" s="1652"/>
      <c r="K118" s="1652"/>
      <c r="L118" s="1652"/>
      <c r="M118" s="1652"/>
      <c r="N118" s="1652"/>
      <c r="O118" s="1653"/>
    </row>
    <row r="119" spans="2:15" x14ac:dyDescent="0.3">
      <c r="B119" s="1658"/>
      <c r="C119" s="1661"/>
      <c r="D119" s="127" t="s">
        <v>281</v>
      </c>
      <c r="E119" s="1651"/>
      <c r="F119" s="1652"/>
      <c r="G119" s="1652"/>
      <c r="H119" s="1652"/>
      <c r="I119" s="1652"/>
      <c r="J119" s="1652"/>
      <c r="K119" s="1652"/>
      <c r="L119" s="1652"/>
      <c r="M119" s="1652"/>
      <c r="N119" s="1652"/>
      <c r="O119" s="1653"/>
    </row>
    <row r="120" spans="2:15" x14ac:dyDescent="0.3">
      <c r="B120" s="1658"/>
      <c r="C120" s="1661"/>
      <c r="D120" s="127" t="s">
        <v>583</v>
      </c>
      <c r="E120" s="1651"/>
      <c r="F120" s="1652"/>
      <c r="G120" s="1652"/>
      <c r="H120" s="1652"/>
      <c r="I120" s="1652"/>
      <c r="J120" s="1652"/>
      <c r="K120" s="1652"/>
      <c r="L120" s="1652"/>
      <c r="M120" s="1652"/>
      <c r="N120" s="1652"/>
      <c r="O120" s="1653"/>
    </row>
    <row r="121" spans="2:15" x14ac:dyDescent="0.3">
      <c r="B121" s="1658"/>
      <c r="C121" s="1661"/>
      <c r="D121" s="127" t="s">
        <v>283</v>
      </c>
      <c r="E121" s="1651"/>
      <c r="F121" s="1652"/>
      <c r="G121" s="1652"/>
      <c r="H121" s="1652"/>
      <c r="I121" s="1652"/>
      <c r="J121" s="1652"/>
      <c r="K121" s="1652"/>
      <c r="L121" s="1652"/>
      <c r="M121" s="1652"/>
      <c r="N121" s="1652"/>
      <c r="O121" s="1653"/>
    </row>
    <row r="122" spans="2:15" x14ac:dyDescent="0.3">
      <c r="B122" s="1658"/>
      <c r="C122" s="1661"/>
      <c r="D122" s="127" t="s">
        <v>284</v>
      </c>
      <c r="E122" s="1651"/>
      <c r="F122" s="1652"/>
      <c r="G122" s="1652"/>
      <c r="H122" s="1652"/>
      <c r="I122" s="1652"/>
      <c r="J122" s="1652"/>
      <c r="K122" s="1652"/>
      <c r="L122" s="1652"/>
      <c r="M122" s="1652"/>
      <c r="N122" s="1652"/>
      <c r="O122" s="1653"/>
    </row>
    <row r="123" spans="2:15" x14ac:dyDescent="0.3">
      <c r="B123" s="1658"/>
      <c r="C123" s="1661"/>
      <c r="D123" s="127" t="s">
        <v>285</v>
      </c>
      <c r="E123" s="1651"/>
      <c r="F123" s="1652"/>
      <c r="G123" s="1652"/>
      <c r="H123" s="1652"/>
      <c r="I123" s="1652"/>
      <c r="J123" s="1652"/>
      <c r="K123" s="1652"/>
      <c r="L123" s="1652"/>
      <c r="M123" s="1652"/>
      <c r="N123" s="1652"/>
      <c r="O123" s="1653"/>
    </row>
    <row r="124" spans="2:15" x14ac:dyDescent="0.3">
      <c r="B124" s="1658"/>
      <c r="C124" s="1661"/>
      <c r="D124" s="127" t="s">
        <v>584</v>
      </c>
      <c r="E124" s="1651"/>
      <c r="F124" s="1652"/>
      <c r="G124" s="1652"/>
      <c r="H124" s="1652"/>
      <c r="I124" s="1652"/>
      <c r="J124" s="1652"/>
      <c r="K124" s="1652"/>
      <c r="L124" s="1652"/>
      <c r="M124" s="1652"/>
      <c r="N124" s="1652"/>
      <c r="O124" s="1653"/>
    </row>
    <row r="125" spans="2:15" x14ac:dyDescent="0.3">
      <c r="B125" s="1658"/>
      <c r="C125" s="1661"/>
      <c r="D125" s="127" t="s">
        <v>287</v>
      </c>
      <c r="E125" s="1651"/>
      <c r="F125" s="1652"/>
      <c r="G125" s="1652"/>
      <c r="H125" s="1652"/>
      <c r="I125" s="1652"/>
      <c r="J125" s="1652"/>
      <c r="K125" s="1652"/>
      <c r="L125" s="1652"/>
      <c r="M125" s="1652"/>
      <c r="N125" s="1652"/>
      <c r="O125" s="1653"/>
    </row>
    <row r="126" spans="2:15" x14ac:dyDescent="0.3">
      <c r="B126" s="1658"/>
      <c r="C126" s="1661"/>
      <c r="D126" s="127" t="s">
        <v>288</v>
      </c>
      <c r="E126" s="1651"/>
      <c r="F126" s="1652"/>
      <c r="G126" s="1652"/>
      <c r="H126" s="1652"/>
      <c r="I126" s="1652"/>
      <c r="J126" s="1652"/>
      <c r="K126" s="1652"/>
      <c r="L126" s="1652"/>
      <c r="M126" s="1652"/>
      <c r="N126" s="1652"/>
      <c r="O126" s="1653"/>
    </row>
    <row r="127" spans="2:15" x14ac:dyDescent="0.3">
      <c r="B127" s="1658"/>
      <c r="C127" s="1661"/>
      <c r="D127" s="127" t="s">
        <v>289</v>
      </c>
      <c r="E127" s="1651"/>
      <c r="F127" s="1652"/>
      <c r="G127" s="1652"/>
      <c r="H127" s="1652"/>
      <c r="I127" s="1652"/>
      <c r="J127" s="1652"/>
      <c r="K127" s="1652"/>
      <c r="L127" s="1652"/>
      <c r="M127" s="1652"/>
      <c r="N127" s="1652"/>
      <c r="O127" s="1653"/>
    </row>
    <row r="128" spans="2:15" x14ac:dyDescent="0.3">
      <c r="B128" s="1659"/>
      <c r="C128" s="1662"/>
      <c r="D128" s="127" t="s">
        <v>290</v>
      </c>
      <c r="E128" s="1651"/>
      <c r="F128" s="1652"/>
      <c r="G128" s="1652"/>
      <c r="H128" s="1652"/>
      <c r="I128" s="1652"/>
      <c r="J128" s="1652"/>
      <c r="K128" s="1652"/>
      <c r="L128" s="1652"/>
      <c r="M128" s="1652"/>
      <c r="N128" s="1652"/>
      <c r="O128" s="1653"/>
    </row>
    <row r="129" spans="2:15" x14ac:dyDescent="0.3">
      <c r="B129" s="101">
        <v>3</v>
      </c>
      <c r="C129" s="126"/>
      <c r="D129" s="126"/>
      <c r="E129" s="1651"/>
      <c r="F129" s="1652"/>
      <c r="G129" s="1652"/>
      <c r="H129" s="1652"/>
      <c r="I129" s="1652"/>
      <c r="J129" s="1652"/>
      <c r="K129" s="1652"/>
      <c r="L129" s="1652"/>
      <c r="M129" s="1652"/>
      <c r="N129" s="1652"/>
      <c r="O129" s="1653"/>
    </row>
    <row r="130" spans="2:15" x14ac:dyDescent="0.3">
      <c r="B130" s="101" t="s">
        <v>489</v>
      </c>
      <c r="C130" s="128"/>
      <c r="D130" s="128"/>
      <c r="E130" s="1654"/>
      <c r="F130" s="1655"/>
      <c r="G130" s="1655"/>
      <c r="H130" s="1655"/>
      <c r="I130" s="1655"/>
      <c r="J130" s="1655"/>
      <c r="K130" s="1655"/>
      <c r="L130" s="1655"/>
      <c r="M130" s="1655"/>
      <c r="N130" s="1655"/>
      <c r="O130" s="1656"/>
    </row>
    <row r="132" spans="2:15" x14ac:dyDescent="0.3">
      <c r="B132" s="288" t="s">
        <v>761</v>
      </c>
    </row>
    <row r="135" spans="2:15" x14ac:dyDescent="0.3">
      <c r="B135" s="1663" t="s">
        <v>764</v>
      </c>
      <c r="C135" s="1663"/>
      <c r="D135" s="582"/>
      <c r="E135" s="13"/>
      <c r="F135" s="13"/>
      <c r="G135" s="13"/>
      <c r="H135" s="13"/>
      <c r="I135" s="13"/>
      <c r="J135" s="13"/>
      <c r="K135" s="13"/>
      <c r="L135" s="13"/>
    </row>
    <row r="137" spans="2:15" ht="42" x14ac:dyDescent="0.3">
      <c r="B137" s="1355" t="s">
        <v>343</v>
      </c>
      <c r="C137" s="1355" t="s">
        <v>571</v>
      </c>
      <c r="D137" s="1355" t="s">
        <v>582</v>
      </c>
      <c r="E137" s="579" t="s">
        <v>655</v>
      </c>
      <c r="F137" s="1360" t="s">
        <v>572</v>
      </c>
      <c r="G137" s="1360"/>
      <c r="H137" s="1360"/>
      <c r="I137" s="1360"/>
      <c r="J137" s="1360"/>
      <c r="K137" s="1360" t="s">
        <v>576</v>
      </c>
      <c r="L137" s="1360"/>
      <c r="M137" s="1360"/>
      <c r="N137" s="1360" t="s">
        <v>580</v>
      </c>
      <c r="O137" s="1360" t="s">
        <v>581</v>
      </c>
    </row>
    <row r="138" spans="2:15" ht="28" x14ac:dyDescent="0.3">
      <c r="B138" s="1439"/>
      <c r="C138" s="1439"/>
      <c r="D138" s="1439"/>
      <c r="E138" s="580" t="s">
        <v>657</v>
      </c>
      <c r="F138" s="578" t="s">
        <v>578</v>
      </c>
      <c r="G138" s="578" t="s">
        <v>573</v>
      </c>
      <c r="H138" s="578" t="s">
        <v>659</v>
      </c>
      <c r="I138" s="580" t="s">
        <v>574</v>
      </c>
      <c r="J138" s="580" t="s">
        <v>575</v>
      </c>
      <c r="K138" s="580" t="s">
        <v>577</v>
      </c>
      <c r="L138" s="580" t="s">
        <v>579</v>
      </c>
      <c r="M138" s="580" t="s">
        <v>658</v>
      </c>
      <c r="N138" s="1360"/>
      <c r="O138" s="1360"/>
    </row>
    <row r="139" spans="2:15" x14ac:dyDescent="0.3">
      <c r="B139" s="1657">
        <f>B138+1</f>
        <v>1</v>
      </c>
      <c r="C139" s="1660"/>
      <c r="D139" s="127" t="s">
        <v>279</v>
      </c>
      <c r="E139" s="1648" t="s">
        <v>839</v>
      </c>
      <c r="F139" s="1649"/>
      <c r="G139" s="1649"/>
      <c r="H139" s="1649"/>
      <c r="I139" s="1649"/>
      <c r="J139" s="1649"/>
      <c r="K139" s="1649"/>
      <c r="L139" s="1649"/>
      <c r="M139" s="1649"/>
      <c r="N139" s="1649"/>
      <c r="O139" s="1650"/>
    </row>
    <row r="140" spans="2:15" x14ac:dyDescent="0.3">
      <c r="B140" s="1658"/>
      <c r="C140" s="1661"/>
      <c r="D140" s="127" t="s">
        <v>280</v>
      </c>
      <c r="E140" s="1651"/>
      <c r="F140" s="1652"/>
      <c r="G140" s="1652"/>
      <c r="H140" s="1652"/>
      <c r="I140" s="1652"/>
      <c r="J140" s="1652"/>
      <c r="K140" s="1652"/>
      <c r="L140" s="1652"/>
      <c r="M140" s="1652"/>
      <c r="N140" s="1652"/>
      <c r="O140" s="1653"/>
    </row>
    <row r="141" spans="2:15" x14ac:dyDescent="0.3">
      <c r="B141" s="1658"/>
      <c r="C141" s="1661"/>
      <c r="D141" s="127" t="s">
        <v>281</v>
      </c>
      <c r="E141" s="1651"/>
      <c r="F141" s="1652"/>
      <c r="G141" s="1652"/>
      <c r="H141" s="1652"/>
      <c r="I141" s="1652"/>
      <c r="J141" s="1652"/>
      <c r="K141" s="1652"/>
      <c r="L141" s="1652"/>
      <c r="M141" s="1652"/>
      <c r="N141" s="1652"/>
      <c r="O141" s="1653"/>
    </row>
    <row r="142" spans="2:15" x14ac:dyDescent="0.3">
      <c r="B142" s="1658"/>
      <c r="C142" s="1661"/>
      <c r="D142" s="127" t="s">
        <v>583</v>
      </c>
      <c r="E142" s="1651"/>
      <c r="F142" s="1652"/>
      <c r="G142" s="1652"/>
      <c r="H142" s="1652"/>
      <c r="I142" s="1652"/>
      <c r="J142" s="1652"/>
      <c r="K142" s="1652"/>
      <c r="L142" s="1652"/>
      <c r="M142" s="1652"/>
      <c r="N142" s="1652"/>
      <c r="O142" s="1653"/>
    </row>
    <row r="143" spans="2:15" x14ac:dyDescent="0.3">
      <c r="B143" s="1658"/>
      <c r="C143" s="1661"/>
      <c r="D143" s="127" t="s">
        <v>283</v>
      </c>
      <c r="E143" s="1651"/>
      <c r="F143" s="1652"/>
      <c r="G143" s="1652"/>
      <c r="H143" s="1652"/>
      <c r="I143" s="1652"/>
      <c r="J143" s="1652"/>
      <c r="K143" s="1652"/>
      <c r="L143" s="1652"/>
      <c r="M143" s="1652"/>
      <c r="N143" s="1652"/>
      <c r="O143" s="1653"/>
    </row>
    <row r="144" spans="2:15" x14ac:dyDescent="0.3">
      <c r="B144" s="1658"/>
      <c r="C144" s="1661"/>
      <c r="D144" s="127" t="s">
        <v>284</v>
      </c>
      <c r="E144" s="1651"/>
      <c r="F144" s="1652"/>
      <c r="G144" s="1652"/>
      <c r="H144" s="1652"/>
      <c r="I144" s="1652"/>
      <c r="J144" s="1652"/>
      <c r="K144" s="1652"/>
      <c r="L144" s="1652"/>
      <c r="M144" s="1652"/>
      <c r="N144" s="1652"/>
      <c r="O144" s="1653"/>
    </row>
    <row r="145" spans="2:15" x14ac:dyDescent="0.3">
      <c r="B145" s="1658"/>
      <c r="C145" s="1661"/>
      <c r="D145" s="127" t="s">
        <v>285</v>
      </c>
      <c r="E145" s="1651"/>
      <c r="F145" s="1652"/>
      <c r="G145" s="1652"/>
      <c r="H145" s="1652"/>
      <c r="I145" s="1652"/>
      <c r="J145" s="1652"/>
      <c r="K145" s="1652"/>
      <c r="L145" s="1652"/>
      <c r="M145" s="1652"/>
      <c r="N145" s="1652"/>
      <c r="O145" s="1653"/>
    </row>
    <row r="146" spans="2:15" x14ac:dyDescent="0.3">
      <c r="B146" s="1658"/>
      <c r="C146" s="1661"/>
      <c r="D146" s="127" t="s">
        <v>584</v>
      </c>
      <c r="E146" s="1651"/>
      <c r="F146" s="1652"/>
      <c r="G146" s="1652"/>
      <c r="H146" s="1652"/>
      <c r="I146" s="1652"/>
      <c r="J146" s="1652"/>
      <c r="K146" s="1652"/>
      <c r="L146" s="1652"/>
      <c r="M146" s="1652"/>
      <c r="N146" s="1652"/>
      <c r="O146" s="1653"/>
    </row>
    <row r="147" spans="2:15" x14ac:dyDescent="0.3">
      <c r="B147" s="1658"/>
      <c r="C147" s="1661"/>
      <c r="D147" s="127" t="s">
        <v>287</v>
      </c>
      <c r="E147" s="1651"/>
      <c r="F147" s="1652"/>
      <c r="G147" s="1652"/>
      <c r="H147" s="1652"/>
      <c r="I147" s="1652"/>
      <c r="J147" s="1652"/>
      <c r="K147" s="1652"/>
      <c r="L147" s="1652"/>
      <c r="M147" s="1652"/>
      <c r="N147" s="1652"/>
      <c r="O147" s="1653"/>
    </row>
    <row r="148" spans="2:15" x14ac:dyDescent="0.3">
      <c r="B148" s="1658"/>
      <c r="C148" s="1661"/>
      <c r="D148" s="127" t="s">
        <v>288</v>
      </c>
      <c r="E148" s="1651"/>
      <c r="F148" s="1652"/>
      <c r="G148" s="1652"/>
      <c r="H148" s="1652"/>
      <c r="I148" s="1652"/>
      <c r="J148" s="1652"/>
      <c r="K148" s="1652"/>
      <c r="L148" s="1652"/>
      <c r="M148" s="1652"/>
      <c r="N148" s="1652"/>
      <c r="O148" s="1653"/>
    </row>
    <row r="149" spans="2:15" x14ac:dyDescent="0.3">
      <c r="B149" s="1658"/>
      <c r="C149" s="1661"/>
      <c r="D149" s="127" t="s">
        <v>289</v>
      </c>
      <c r="E149" s="1651"/>
      <c r="F149" s="1652"/>
      <c r="G149" s="1652"/>
      <c r="H149" s="1652"/>
      <c r="I149" s="1652"/>
      <c r="J149" s="1652"/>
      <c r="K149" s="1652"/>
      <c r="L149" s="1652"/>
      <c r="M149" s="1652"/>
      <c r="N149" s="1652"/>
      <c r="O149" s="1653"/>
    </row>
    <row r="150" spans="2:15" x14ac:dyDescent="0.3">
      <c r="B150" s="1659"/>
      <c r="C150" s="1662"/>
      <c r="D150" s="127" t="s">
        <v>290</v>
      </c>
      <c r="E150" s="1651"/>
      <c r="F150" s="1652"/>
      <c r="G150" s="1652"/>
      <c r="H150" s="1652"/>
      <c r="I150" s="1652"/>
      <c r="J150" s="1652"/>
      <c r="K150" s="1652"/>
      <c r="L150" s="1652"/>
      <c r="M150" s="1652"/>
      <c r="N150" s="1652"/>
      <c r="O150" s="1653"/>
    </row>
    <row r="151" spans="2:15" x14ac:dyDescent="0.3">
      <c r="B151" s="1657">
        <f>B139+1</f>
        <v>2</v>
      </c>
      <c r="C151" s="1660"/>
      <c r="D151" s="127" t="s">
        <v>279</v>
      </c>
      <c r="E151" s="1651"/>
      <c r="F151" s="1652"/>
      <c r="G151" s="1652"/>
      <c r="H151" s="1652"/>
      <c r="I151" s="1652"/>
      <c r="J151" s="1652"/>
      <c r="K151" s="1652"/>
      <c r="L151" s="1652"/>
      <c r="M151" s="1652"/>
      <c r="N151" s="1652"/>
      <c r="O151" s="1653"/>
    </row>
    <row r="152" spans="2:15" x14ac:dyDescent="0.3">
      <c r="B152" s="1658"/>
      <c r="C152" s="1661"/>
      <c r="D152" s="127" t="s">
        <v>280</v>
      </c>
      <c r="E152" s="1651"/>
      <c r="F152" s="1652"/>
      <c r="G152" s="1652"/>
      <c r="H152" s="1652"/>
      <c r="I152" s="1652"/>
      <c r="J152" s="1652"/>
      <c r="K152" s="1652"/>
      <c r="L152" s="1652"/>
      <c r="M152" s="1652"/>
      <c r="N152" s="1652"/>
      <c r="O152" s="1653"/>
    </row>
    <row r="153" spans="2:15" x14ac:dyDescent="0.3">
      <c r="B153" s="1658"/>
      <c r="C153" s="1661"/>
      <c r="D153" s="127" t="s">
        <v>281</v>
      </c>
      <c r="E153" s="1651"/>
      <c r="F153" s="1652"/>
      <c r="G153" s="1652"/>
      <c r="H153" s="1652"/>
      <c r="I153" s="1652"/>
      <c r="J153" s="1652"/>
      <c r="K153" s="1652"/>
      <c r="L153" s="1652"/>
      <c r="M153" s="1652"/>
      <c r="N153" s="1652"/>
      <c r="O153" s="1653"/>
    </row>
    <row r="154" spans="2:15" x14ac:dyDescent="0.3">
      <c r="B154" s="1658"/>
      <c r="C154" s="1661"/>
      <c r="D154" s="127" t="s">
        <v>583</v>
      </c>
      <c r="E154" s="1651"/>
      <c r="F154" s="1652"/>
      <c r="G154" s="1652"/>
      <c r="H154" s="1652"/>
      <c r="I154" s="1652"/>
      <c r="J154" s="1652"/>
      <c r="K154" s="1652"/>
      <c r="L154" s="1652"/>
      <c r="M154" s="1652"/>
      <c r="N154" s="1652"/>
      <c r="O154" s="1653"/>
    </row>
    <row r="155" spans="2:15" x14ac:dyDescent="0.3">
      <c r="B155" s="1658"/>
      <c r="C155" s="1661"/>
      <c r="D155" s="127" t="s">
        <v>283</v>
      </c>
      <c r="E155" s="1651"/>
      <c r="F155" s="1652"/>
      <c r="G155" s="1652"/>
      <c r="H155" s="1652"/>
      <c r="I155" s="1652"/>
      <c r="J155" s="1652"/>
      <c r="K155" s="1652"/>
      <c r="L155" s="1652"/>
      <c r="M155" s="1652"/>
      <c r="N155" s="1652"/>
      <c r="O155" s="1653"/>
    </row>
    <row r="156" spans="2:15" x14ac:dyDescent="0.3">
      <c r="B156" s="1658"/>
      <c r="C156" s="1661"/>
      <c r="D156" s="127" t="s">
        <v>284</v>
      </c>
      <c r="E156" s="1651"/>
      <c r="F156" s="1652"/>
      <c r="G156" s="1652"/>
      <c r="H156" s="1652"/>
      <c r="I156" s="1652"/>
      <c r="J156" s="1652"/>
      <c r="K156" s="1652"/>
      <c r="L156" s="1652"/>
      <c r="M156" s="1652"/>
      <c r="N156" s="1652"/>
      <c r="O156" s="1653"/>
    </row>
    <row r="157" spans="2:15" x14ac:dyDescent="0.3">
      <c r="B157" s="1658"/>
      <c r="C157" s="1661"/>
      <c r="D157" s="127" t="s">
        <v>285</v>
      </c>
      <c r="E157" s="1651"/>
      <c r="F157" s="1652"/>
      <c r="G157" s="1652"/>
      <c r="H157" s="1652"/>
      <c r="I157" s="1652"/>
      <c r="J157" s="1652"/>
      <c r="K157" s="1652"/>
      <c r="L157" s="1652"/>
      <c r="M157" s="1652"/>
      <c r="N157" s="1652"/>
      <c r="O157" s="1653"/>
    </row>
    <row r="158" spans="2:15" x14ac:dyDescent="0.3">
      <c r="B158" s="1658"/>
      <c r="C158" s="1661"/>
      <c r="D158" s="127" t="s">
        <v>584</v>
      </c>
      <c r="E158" s="1651"/>
      <c r="F158" s="1652"/>
      <c r="G158" s="1652"/>
      <c r="H158" s="1652"/>
      <c r="I158" s="1652"/>
      <c r="J158" s="1652"/>
      <c r="K158" s="1652"/>
      <c r="L158" s="1652"/>
      <c r="M158" s="1652"/>
      <c r="N158" s="1652"/>
      <c r="O158" s="1653"/>
    </row>
    <row r="159" spans="2:15" x14ac:dyDescent="0.3">
      <c r="B159" s="1658"/>
      <c r="C159" s="1661"/>
      <c r="D159" s="127" t="s">
        <v>287</v>
      </c>
      <c r="E159" s="1651"/>
      <c r="F159" s="1652"/>
      <c r="G159" s="1652"/>
      <c r="H159" s="1652"/>
      <c r="I159" s="1652"/>
      <c r="J159" s="1652"/>
      <c r="K159" s="1652"/>
      <c r="L159" s="1652"/>
      <c r="M159" s="1652"/>
      <c r="N159" s="1652"/>
      <c r="O159" s="1653"/>
    </row>
    <row r="160" spans="2:15" x14ac:dyDescent="0.3">
      <c r="B160" s="1658"/>
      <c r="C160" s="1661"/>
      <c r="D160" s="127" t="s">
        <v>288</v>
      </c>
      <c r="E160" s="1651"/>
      <c r="F160" s="1652"/>
      <c r="G160" s="1652"/>
      <c r="H160" s="1652"/>
      <c r="I160" s="1652"/>
      <c r="J160" s="1652"/>
      <c r="K160" s="1652"/>
      <c r="L160" s="1652"/>
      <c r="M160" s="1652"/>
      <c r="N160" s="1652"/>
      <c r="O160" s="1653"/>
    </row>
    <row r="161" spans="2:15" x14ac:dyDescent="0.3">
      <c r="B161" s="1658"/>
      <c r="C161" s="1661"/>
      <c r="D161" s="127" t="s">
        <v>289</v>
      </c>
      <c r="E161" s="1651"/>
      <c r="F161" s="1652"/>
      <c r="G161" s="1652"/>
      <c r="H161" s="1652"/>
      <c r="I161" s="1652"/>
      <c r="J161" s="1652"/>
      <c r="K161" s="1652"/>
      <c r="L161" s="1652"/>
      <c r="M161" s="1652"/>
      <c r="N161" s="1652"/>
      <c r="O161" s="1653"/>
    </row>
    <row r="162" spans="2:15" x14ac:dyDescent="0.3">
      <c r="B162" s="1659"/>
      <c r="C162" s="1662"/>
      <c r="D162" s="127" t="s">
        <v>290</v>
      </c>
      <c r="E162" s="1651"/>
      <c r="F162" s="1652"/>
      <c r="G162" s="1652"/>
      <c r="H162" s="1652"/>
      <c r="I162" s="1652"/>
      <c r="J162" s="1652"/>
      <c r="K162" s="1652"/>
      <c r="L162" s="1652"/>
      <c r="M162" s="1652"/>
      <c r="N162" s="1652"/>
      <c r="O162" s="1653"/>
    </row>
    <row r="163" spans="2:15" x14ac:dyDescent="0.3">
      <c r="B163" s="101">
        <v>3</v>
      </c>
      <c r="C163" s="126"/>
      <c r="D163" s="126"/>
      <c r="E163" s="1651"/>
      <c r="F163" s="1652"/>
      <c r="G163" s="1652"/>
      <c r="H163" s="1652"/>
      <c r="I163" s="1652"/>
      <c r="J163" s="1652"/>
      <c r="K163" s="1652"/>
      <c r="L163" s="1652"/>
      <c r="M163" s="1652"/>
      <c r="N163" s="1652"/>
      <c r="O163" s="1653"/>
    </row>
    <row r="164" spans="2:15" x14ac:dyDescent="0.3">
      <c r="B164" s="101" t="s">
        <v>489</v>
      </c>
      <c r="C164" s="128"/>
      <c r="D164" s="128"/>
      <c r="E164" s="1654"/>
      <c r="F164" s="1655"/>
      <c r="G164" s="1655"/>
      <c r="H164" s="1655"/>
      <c r="I164" s="1655"/>
      <c r="J164" s="1655"/>
      <c r="K164" s="1655"/>
      <c r="L164" s="1655"/>
      <c r="M164" s="1655"/>
      <c r="N164" s="1655"/>
      <c r="O164" s="1656"/>
    </row>
    <row r="166" spans="2:15" x14ac:dyDescent="0.3">
      <c r="B166" s="1663" t="s">
        <v>765</v>
      </c>
      <c r="C166" s="1663"/>
      <c r="D166" s="582"/>
      <c r="E166" s="13"/>
      <c r="F166" s="13"/>
      <c r="G166" s="13"/>
      <c r="H166" s="13"/>
      <c r="I166" s="13"/>
      <c r="J166" s="13"/>
      <c r="K166" s="13"/>
      <c r="L166" s="13"/>
    </row>
    <row r="168" spans="2:15" ht="42" x14ac:dyDescent="0.3">
      <c r="B168" s="1355" t="s">
        <v>343</v>
      </c>
      <c r="C168" s="1355" t="s">
        <v>571</v>
      </c>
      <c r="D168" s="1355" t="s">
        <v>582</v>
      </c>
      <c r="E168" s="579" t="s">
        <v>655</v>
      </c>
      <c r="F168" s="1360" t="s">
        <v>572</v>
      </c>
      <c r="G168" s="1360"/>
      <c r="H168" s="1360"/>
      <c r="I168" s="1360"/>
      <c r="J168" s="1360"/>
      <c r="K168" s="1360" t="s">
        <v>576</v>
      </c>
      <c r="L168" s="1360"/>
      <c r="M168" s="1360"/>
      <c r="N168" s="1360" t="s">
        <v>771</v>
      </c>
      <c r="O168" s="1360" t="s">
        <v>581</v>
      </c>
    </row>
    <row r="169" spans="2:15" ht="28" x14ac:dyDescent="0.3">
      <c r="B169" s="1439"/>
      <c r="C169" s="1439"/>
      <c r="D169" s="1439"/>
      <c r="E169" s="580" t="s">
        <v>657</v>
      </c>
      <c r="F169" s="578" t="s">
        <v>578</v>
      </c>
      <c r="G169" s="578" t="s">
        <v>573</v>
      </c>
      <c r="H169" s="578" t="s">
        <v>659</v>
      </c>
      <c r="I169" s="580" t="s">
        <v>697</v>
      </c>
      <c r="J169" s="580" t="s">
        <v>769</v>
      </c>
      <c r="K169" s="580" t="s">
        <v>577</v>
      </c>
      <c r="L169" s="580" t="s">
        <v>770</v>
      </c>
      <c r="M169" s="580" t="s">
        <v>658</v>
      </c>
      <c r="N169" s="1360"/>
      <c r="O169" s="1360"/>
    </row>
    <row r="170" spans="2:15" x14ac:dyDescent="0.3">
      <c r="B170" s="1657">
        <f>B169+1</f>
        <v>1</v>
      </c>
      <c r="C170" s="1660"/>
      <c r="D170" s="127" t="s">
        <v>279</v>
      </c>
      <c r="E170" s="1648" t="s">
        <v>839</v>
      </c>
      <c r="F170" s="1649"/>
      <c r="G170" s="1649"/>
      <c r="H170" s="1649"/>
      <c r="I170" s="1649"/>
      <c r="J170" s="1649"/>
      <c r="K170" s="1649"/>
      <c r="L170" s="1649"/>
      <c r="M170" s="1649"/>
      <c r="N170" s="1649"/>
      <c r="O170" s="1650"/>
    </row>
    <row r="171" spans="2:15" x14ac:dyDescent="0.3">
      <c r="B171" s="1658"/>
      <c r="C171" s="1661"/>
      <c r="D171" s="127" t="s">
        <v>280</v>
      </c>
      <c r="E171" s="1651"/>
      <c r="F171" s="1652"/>
      <c r="G171" s="1652"/>
      <c r="H171" s="1652"/>
      <c r="I171" s="1652"/>
      <c r="J171" s="1652"/>
      <c r="K171" s="1652"/>
      <c r="L171" s="1652"/>
      <c r="M171" s="1652"/>
      <c r="N171" s="1652"/>
      <c r="O171" s="1653"/>
    </row>
    <row r="172" spans="2:15" x14ac:dyDescent="0.3">
      <c r="B172" s="1658"/>
      <c r="C172" s="1661"/>
      <c r="D172" s="127" t="s">
        <v>281</v>
      </c>
      <c r="E172" s="1651"/>
      <c r="F172" s="1652"/>
      <c r="G172" s="1652"/>
      <c r="H172" s="1652"/>
      <c r="I172" s="1652"/>
      <c r="J172" s="1652"/>
      <c r="K172" s="1652"/>
      <c r="L172" s="1652"/>
      <c r="M172" s="1652"/>
      <c r="N172" s="1652"/>
      <c r="O172" s="1653"/>
    </row>
    <row r="173" spans="2:15" x14ac:dyDescent="0.3">
      <c r="B173" s="1658"/>
      <c r="C173" s="1661"/>
      <c r="D173" s="127" t="s">
        <v>583</v>
      </c>
      <c r="E173" s="1651"/>
      <c r="F173" s="1652"/>
      <c r="G173" s="1652"/>
      <c r="H173" s="1652"/>
      <c r="I173" s="1652"/>
      <c r="J173" s="1652"/>
      <c r="K173" s="1652"/>
      <c r="L173" s="1652"/>
      <c r="M173" s="1652"/>
      <c r="N173" s="1652"/>
      <c r="O173" s="1653"/>
    </row>
    <row r="174" spans="2:15" x14ac:dyDescent="0.3">
      <c r="B174" s="1658"/>
      <c r="C174" s="1661"/>
      <c r="D174" s="127" t="s">
        <v>283</v>
      </c>
      <c r="E174" s="1651"/>
      <c r="F174" s="1652"/>
      <c r="G174" s="1652"/>
      <c r="H174" s="1652"/>
      <c r="I174" s="1652"/>
      <c r="J174" s="1652"/>
      <c r="K174" s="1652"/>
      <c r="L174" s="1652"/>
      <c r="M174" s="1652"/>
      <c r="N174" s="1652"/>
      <c r="O174" s="1653"/>
    </row>
    <row r="175" spans="2:15" x14ac:dyDescent="0.3">
      <c r="B175" s="1658"/>
      <c r="C175" s="1661"/>
      <c r="D175" s="127" t="s">
        <v>284</v>
      </c>
      <c r="E175" s="1651"/>
      <c r="F175" s="1652"/>
      <c r="G175" s="1652"/>
      <c r="H175" s="1652"/>
      <c r="I175" s="1652"/>
      <c r="J175" s="1652"/>
      <c r="K175" s="1652"/>
      <c r="L175" s="1652"/>
      <c r="M175" s="1652"/>
      <c r="N175" s="1652"/>
      <c r="O175" s="1653"/>
    </row>
    <row r="176" spans="2:15" x14ac:dyDescent="0.3">
      <c r="B176" s="1657">
        <f>B170+1</f>
        <v>2</v>
      </c>
      <c r="C176" s="1660"/>
      <c r="D176" s="127" t="s">
        <v>279</v>
      </c>
      <c r="E176" s="1651"/>
      <c r="F176" s="1652"/>
      <c r="G176" s="1652"/>
      <c r="H176" s="1652"/>
      <c r="I176" s="1652"/>
      <c r="J176" s="1652"/>
      <c r="K176" s="1652"/>
      <c r="L176" s="1652"/>
      <c r="M176" s="1652"/>
      <c r="N176" s="1652"/>
      <c r="O176" s="1653"/>
    </row>
    <row r="177" spans="2:15" x14ac:dyDescent="0.3">
      <c r="B177" s="1658"/>
      <c r="C177" s="1661"/>
      <c r="D177" s="127" t="s">
        <v>280</v>
      </c>
      <c r="E177" s="1651"/>
      <c r="F177" s="1652"/>
      <c r="G177" s="1652"/>
      <c r="H177" s="1652"/>
      <c r="I177" s="1652"/>
      <c r="J177" s="1652"/>
      <c r="K177" s="1652"/>
      <c r="L177" s="1652"/>
      <c r="M177" s="1652"/>
      <c r="N177" s="1652"/>
      <c r="O177" s="1653"/>
    </row>
    <row r="178" spans="2:15" x14ac:dyDescent="0.3">
      <c r="B178" s="1658"/>
      <c r="C178" s="1661"/>
      <c r="D178" s="127" t="s">
        <v>281</v>
      </c>
      <c r="E178" s="1651"/>
      <c r="F178" s="1652"/>
      <c r="G178" s="1652"/>
      <c r="H178" s="1652"/>
      <c r="I178" s="1652"/>
      <c r="J178" s="1652"/>
      <c r="K178" s="1652"/>
      <c r="L178" s="1652"/>
      <c r="M178" s="1652"/>
      <c r="N178" s="1652"/>
      <c r="O178" s="1653"/>
    </row>
    <row r="179" spans="2:15" x14ac:dyDescent="0.3">
      <c r="B179" s="1658"/>
      <c r="C179" s="1661"/>
      <c r="D179" s="127" t="s">
        <v>583</v>
      </c>
      <c r="E179" s="1651"/>
      <c r="F179" s="1652"/>
      <c r="G179" s="1652"/>
      <c r="H179" s="1652"/>
      <c r="I179" s="1652"/>
      <c r="J179" s="1652"/>
      <c r="K179" s="1652"/>
      <c r="L179" s="1652"/>
      <c r="M179" s="1652"/>
      <c r="N179" s="1652"/>
      <c r="O179" s="1653"/>
    </row>
    <row r="180" spans="2:15" x14ac:dyDescent="0.3">
      <c r="B180" s="1658"/>
      <c r="C180" s="1661"/>
      <c r="D180" s="127" t="s">
        <v>283</v>
      </c>
      <c r="E180" s="1651"/>
      <c r="F180" s="1652"/>
      <c r="G180" s="1652"/>
      <c r="H180" s="1652"/>
      <c r="I180" s="1652"/>
      <c r="J180" s="1652"/>
      <c r="K180" s="1652"/>
      <c r="L180" s="1652"/>
      <c r="M180" s="1652"/>
      <c r="N180" s="1652"/>
      <c r="O180" s="1653"/>
    </row>
    <row r="181" spans="2:15" x14ac:dyDescent="0.3">
      <c r="B181" s="1658"/>
      <c r="C181" s="1661"/>
      <c r="D181" s="127" t="s">
        <v>284</v>
      </c>
      <c r="E181" s="1651"/>
      <c r="F181" s="1652"/>
      <c r="G181" s="1652"/>
      <c r="H181" s="1652"/>
      <c r="I181" s="1652"/>
      <c r="J181" s="1652"/>
      <c r="K181" s="1652"/>
      <c r="L181" s="1652"/>
      <c r="M181" s="1652"/>
      <c r="N181" s="1652"/>
      <c r="O181" s="1653"/>
    </row>
    <row r="182" spans="2:15" x14ac:dyDescent="0.3">
      <c r="B182" s="101">
        <v>3</v>
      </c>
      <c r="C182" s="126"/>
      <c r="D182" s="126"/>
      <c r="E182" s="1651"/>
      <c r="F182" s="1652"/>
      <c r="G182" s="1652"/>
      <c r="H182" s="1652"/>
      <c r="I182" s="1652"/>
      <c r="J182" s="1652"/>
      <c r="K182" s="1652"/>
      <c r="L182" s="1652"/>
      <c r="M182" s="1652"/>
      <c r="N182" s="1652"/>
      <c r="O182" s="1653"/>
    </row>
    <row r="183" spans="2:15" x14ac:dyDescent="0.3">
      <c r="B183" s="101" t="s">
        <v>489</v>
      </c>
      <c r="C183" s="128"/>
      <c r="D183" s="128"/>
      <c r="E183" s="1654"/>
      <c r="F183" s="1655"/>
      <c r="G183" s="1655"/>
      <c r="H183" s="1655"/>
      <c r="I183" s="1655"/>
      <c r="J183" s="1655"/>
      <c r="K183" s="1655"/>
      <c r="L183" s="1655"/>
      <c r="M183" s="1655"/>
      <c r="N183" s="1655"/>
      <c r="O183" s="1656"/>
    </row>
    <row r="186" spans="2:15" x14ac:dyDescent="0.3">
      <c r="B186" s="1663" t="s">
        <v>766</v>
      </c>
      <c r="C186" s="1663"/>
      <c r="D186" s="582"/>
      <c r="E186" s="13"/>
      <c r="F186" s="13"/>
      <c r="G186" s="13"/>
      <c r="H186" s="13"/>
      <c r="I186" s="13"/>
      <c r="J186" s="13"/>
      <c r="K186" s="13"/>
      <c r="L186" s="13"/>
    </row>
    <row r="188" spans="2:15" ht="42" x14ac:dyDescent="0.3">
      <c r="B188" s="1355" t="s">
        <v>343</v>
      </c>
      <c r="C188" s="1355" t="s">
        <v>571</v>
      </c>
      <c r="D188" s="1355" t="s">
        <v>582</v>
      </c>
      <c r="E188" s="579" t="s">
        <v>655</v>
      </c>
      <c r="F188" s="1360" t="s">
        <v>572</v>
      </c>
      <c r="G188" s="1360"/>
      <c r="H188" s="1360"/>
      <c r="I188" s="1360"/>
      <c r="J188" s="1360"/>
      <c r="K188" s="1360" t="s">
        <v>576</v>
      </c>
      <c r="L188" s="1360"/>
      <c r="M188" s="1360"/>
      <c r="N188" s="1360" t="s">
        <v>580</v>
      </c>
      <c r="O188" s="1360" t="s">
        <v>581</v>
      </c>
    </row>
    <row r="189" spans="2:15" ht="28" x14ac:dyDescent="0.3">
      <c r="B189" s="1439"/>
      <c r="C189" s="1439"/>
      <c r="D189" s="1439"/>
      <c r="E189" s="580" t="s">
        <v>657</v>
      </c>
      <c r="F189" s="578" t="s">
        <v>578</v>
      </c>
      <c r="G189" s="578" t="s">
        <v>573</v>
      </c>
      <c r="H189" s="578" t="s">
        <v>659</v>
      </c>
      <c r="I189" s="580" t="s">
        <v>574</v>
      </c>
      <c r="J189" s="580" t="s">
        <v>575</v>
      </c>
      <c r="K189" s="580" t="s">
        <v>577</v>
      </c>
      <c r="L189" s="580" t="s">
        <v>579</v>
      </c>
      <c r="M189" s="580" t="s">
        <v>658</v>
      </c>
      <c r="N189" s="1360"/>
      <c r="O189" s="1360"/>
    </row>
    <row r="190" spans="2:15" x14ac:dyDescent="0.3">
      <c r="B190" s="1657">
        <f>B189+1</f>
        <v>1</v>
      </c>
      <c r="C190" s="1660"/>
      <c r="D190" s="127" t="s">
        <v>279</v>
      </c>
      <c r="E190" s="1648" t="s">
        <v>839</v>
      </c>
      <c r="F190" s="1649"/>
      <c r="G190" s="1649"/>
      <c r="H190" s="1649"/>
      <c r="I190" s="1649"/>
      <c r="J190" s="1649"/>
      <c r="K190" s="1649"/>
      <c r="L190" s="1649"/>
      <c r="M190" s="1649"/>
      <c r="N190" s="1649"/>
      <c r="O190" s="1650"/>
    </row>
    <row r="191" spans="2:15" x14ac:dyDescent="0.3">
      <c r="B191" s="1658"/>
      <c r="C191" s="1661"/>
      <c r="D191" s="127" t="s">
        <v>280</v>
      </c>
      <c r="E191" s="1651"/>
      <c r="F191" s="1652"/>
      <c r="G191" s="1652"/>
      <c r="H191" s="1652"/>
      <c r="I191" s="1652"/>
      <c r="J191" s="1652"/>
      <c r="K191" s="1652"/>
      <c r="L191" s="1652"/>
      <c r="M191" s="1652"/>
      <c r="N191" s="1652"/>
      <c r="O191" s="1653"/>
    </row>
    <row r="192" spans="2:15" x14ac:dyDescent="0.3">
      <c r="B192" s="1658"/>
      <c r="C192" s="1661"/>
      <c r="D192" s="127" t="s">
        <v>281</v>
      </c>
      <c r="E192" s="1651"/>
      <c r="F192" s="1652"/>
      <c r="G192" s="1652"/>
      <c r="H192" s="1652"/>
      <c r="I192" s="1652"/>
      <c r="J192" s="1652"/>
      <c r="K192" s="1652"/>
      <c r="L192" s="1652"/>
      <c r="M192" s="1652"/>
      <c r="N192" s="1652"/>
      <c r="O192" s="1653"/>
    </row>
    <row r="193" spans="2:15" x14ac:dyDescent="0.3">
      <c r="B193" s="1658"/>
      <c r="C193" s="1661"/>
      <c r="D193" s="127" t="s">
        <v>583</v>
      </c>
      <c r="E193" s="1651"/>
      <c r="F193" s="1652"/>
      <c r="G193" s="1652"/>
      <c r="H193" s="1652"/>
      <c r="I193" s="1652"/>
      <c r="J193" s="1652"/>
      <c r="K193" s="1652"/>
      <c r="L193" s="1652"/>
      <c r="M193" s="1652"/>
      <c r="N193" s="1652"/>
      <c r="O193" s="1653"/>
    </row>
    <row r="194" spans="2:15" x14ac:dyDescent="0.3">
      <c r="B194" s="1658"/>
      <c r="C194" s="1661"/>
      <c r="D194" s="127" t="s">
        <v>283</v>
      </c>
      <c r="E194" s="1651"/>
      <c r="F194" s="1652"/>
      <c r="G194" s="1652"/>
      <c r="H194" s="1652"/>
      <c r="I194" s="1652"/>
      <c r="J194" s="1652"/>
      <c r="K194" s="1652"/>
      <c r="L194" s="1652"/>
      <c r="M194" s="1652"/>
      <c r="N194" s="1652"/>
      <c r="O194" s="1653"/>
    </row>
    <row r="195" spans="2:15" x14ac:dyDescent="0.3">
      <c r="B195" s="1658"/>
      <c r="C195" s="1661"/>
      <c r="D195" s="127" t="s">
        <v>284</v>
      </c>
      <c r="E195" s="1651"/>
      <c r="F195" s="1652"/>
      <c r="G195" s="1652"/>
      <c r="H195" s="1652"/>
      <c r="I195" s="1652"/>
      <c r="J195" s="1652"/>
      <c r="K195" s="1652"/>
      <c r="L195" s="1652"/>
      <c r="M195" s="1652"/>
      <c r="N195" s="1652"/>
      <c r="O195" s="1653"/>
    </row>
    <row r="196" spans="2:15" x14ac:dyDescent="0.3">
      <c r="B196" s="1658"/>
      <c r="C196" s="1661"/>
      <c r="D196" s="127" t="s">
        <v>285</v>
      </c>
      <c r="E196" s="1651"/>
      <c r="F196" s="1652"/>
      <c r="G196" s="1652"/>
      <c r="H196" s="1652"/>
      <c r="I196" s="1652"/>
      <c r="J196" s="1652"/>
      <c r="K196" s="1652"/>
      <c r="L196" s="1652"/>
      <c r="M196" s="1652"/>
      <c r="N196" s="1652"/>
      <c r="O196" s="1653"/>
    </row>
    <row r="197" spans="2:15" x14ac:dyDescent="0.3">
      <c r="B197" s="1658"/>
      <c r="C197" s="1661"/>
      <c r="D197" s="127" t="s">
        <v>584</v>
      </c>
      <c r="E197" s="1651"/>
      <c r="F197" s="1652"/>
      <c r="G197" s="1652"/>
      <c r="H197" s="1652"/>
      <c r="I197" s="1652"/>
      <c r="J197" s="1652"/>
      <c r="K197" s="1652"/>
      <c r="L197" s="1652"/>
      <c r="M197" s="1652"/>
      <c r="N197" s="1652"/>
      <c r="O197" s="1653"/>
    </row>
    <row r="198" spans="2:15" x14ac:dyDescent="0.3">
      <c r="B198" s="1658"/>
      <c r="C198" s="1661"/>
      <c r="D198" s="127" t="s">
        <v>287</v>
      </c>
      <c r="E198" s="1651"/>
      <c r="F198" s="1652"/>
      <c r="G198" s="1652"/>
      <c r="H198" s="1652"/>
      <c r="I198" s="1652"/>
      <c r="J198" s="1652"/>
      <c r="K198" s="1652"/>
      <c r="L198" s="1652"/>
      <c r="M198" s="1652"/>
      <c r="N198" s="1652"/>
      <c r="O198" s="1653"/>
    </row>
    <row r="199" spans="2:15" x14ac:dyDescent="0.3">
      <c r="B199" s="1658"/>
      <c r="C199" s="1661"/>
      <c r="D199" s="127" t="s">
        <v>288</v>
      </c>
      <c r="E199" s="1651"/>
      <c r="F199" s="1652"/>
      <c r="G199" s="1652"/>
      <c r="H199" s="1652"/>
      <c r="I199" s="1652"/>
      <c r="J199" s="1652"/>
      <c r="K199" s="1652"/>
      <c r="L199" s="1652"/>
      <c r="M199" s="1652"/>
      <c r="N199" s="1652"/>
      <c r="O199" s="1653"/>
    </row>
    <row r="200" spans="2:15" x14ac:dyDescent="0.3">
      <c r="B200" s="1658"/>
      <c r="C200" s="1661"/>
      <c r="D200" s="127" t="s">
        <v>289</v>
      </c>
      <c r="E200" s="1651"/>
      <c r="F200" s="1652"/>
      <c r="G200" s="1652"/>
      <c r="H200" s="1652"/>
      <c r="I200" s="1652"/>
      <c r="J200" s="1652"/>
      <c r="K200" s="1652"/>
      <c r="L200" s="1652"/>
      <c r="M200" s="1652"/>
      <c r="N200" s="1652"/>
      <c r="O200" s="1653"/>
    </row>
    <row r="201" spans="2:15" x14ac:dyDescent="0.3">
      <c r="B201" s="1659"/>
      <c r="C201" s="1662"/>
      <c r="D201" s="127" t="s">
        <v>290</v>
      </c>
      <c r="E201" s="1651"/>
      <c r="F201" s="1652"/>
      <c r="G201" s="1652"/>
      <c r="H201" s="1652"/>
      <c r="I201" s="1652"/>
      <c r="J201" s="1652"/>
      <c r="K201" s="1652"/>
      <c r="L201" s="1652"/>
      <c r="M201" s="1652"/>
      <c r="N201" s="1652"/>
      <c r="O201" s="1653"/>
    </row>
    <row r="202" spans="2:15" x14ac:dyDescent="0.3">
      <c r="B202" s="1657">
        <f>B190+1</f>
        <v>2</v>
      </c>
      <c r="C202" s="1660"/>
      <c r="D202" s="127" t="s">
        <v>279</v>
      </c>
      <c r="E202" s="1651"/>
      <c r="F202" s="1652"/>
      <c r="G202" s="1652"/>
      <c r="H202" s="1652"/>
      <c r="I202" s="1652"/>
      <c r="J202" s="1652"/>
      <c r="K202" s="1652"/>
      <c r="L202" s="1652"/>
      <c r="M202" s="1652"/>
      <c r="N202" s="1652"/>
      <c r="O202" s="1653"/>
    </row>
    <row r="203" spans="2:15" x14ac:dyDescent="0.3">
      <c r="B203" s="1658"/>
      <c r="C203" s="1661"/>
      <c r="D203" s="127" t="s">
        <v>280</v>
      </c>
      <c r="E203" s="1651"/>
      <c r="F203" s="1652"/>
      <c r="G203" s="1652"/>
      <c r="H203" s="1652"/>
      <c r="I203" s="1652"/>
      <c r="J203" s="1652"/>
      <c r="K203" s="1652"/>
      <c r="L203" s="1652"/>
      <c r="M203" s="1652"/>
      <c r="N203" s="1652"/>
      <c r="O203" s="1653"/>
    </row>
    <row r="204" spans="2:15" x14ac:dyDescent="0.3">
      <c r="B204" s="1658"/>
      <c r="C204" s="1661"/>
      <c r="D204" s="127" t="s">
        <v>281</v>
      </c>
      <c r="E204" s="1651"/>
      <c r="F204" s="1652"/>
      <c r="G204" s="1652"/>
      <c r="H204" s="1652"/>
      <c r="I204" s="1652"/>
      <c r="J204" s="1652"/>
      <c r="K204" s="1652"/>
      <c r="L204" s="1652"/>
      <c r="M204" s="1652"/>
      <c r="N204" s="1652"/>
      <c r="O204" s="1653"/>
    </row>
    <row r="205" spans="2:15" x14ac:dyDescent="0.3">
      <c r="B205" s="1658"/>
      <c r="C205" s="1661"/>
      <c r="D205" s="127" t="s">
        <v>583</v>
      </c>
      <c r="E205" s="1651"/>
      <c r="F205" s="1652"/>
      <c r="G205" s="1652"/>
      <c r="H205" s="1652"/>
      <c r="I205" s="1652"/>
      <c r="J205" s="1652"/>
      <c r="K205" s="1652"/>
      <c r="L205" s="1652"/>
      <c r="M205" s="1652"/>
      <c r="N205" s="1652"/>
      <c r="O205" s="1653"/>
    </row>
    <row r="206" spans="2:15" x14ac:dyDescent="0.3">
      <c r="B206" s="1658"/>
      <c r="C206" s="1661"/>
      <c r="D206" s="127" t="s">
        <v>283</v>
      </c>
      <c r="E206" s="1651"/>
      <c r="F206" s="1652"/>
      <c r="G206" s="1652"/>
      <c r="H206" s="1652"/>
      <c r="I206" s="1652"/>
      <c r="J206" s="1652"/>
      <c r="K206" s="1652"/>
      <c r="L206" s="1652"/>
      <c r="M206" s="1652"/>
      <c r="N206" s="1652"/>
      <c r="O206" s="1653"/>
    </row>
    <row r="207" spans="2:15" x14ac:dyDescent="0.3">
      <c r="B207" s="1658"/>
      <c r="C207" s="1661"/>
      <c r="D207" s="127" t="s">
        <v>284</v>
      </c>
      <c r="E207" s="1651"/>
      <c r="F207" s="1652"/>
      <c r="G207" s="1652"/>
      <c r="H207" s="1652"/>
      <c r="I207" s="1652"/>
      <c r="J207" s="1652"/>
      <c r="K207" s="1652"/>
      <c r="L207" s="1652"/>
      <c r="M207" s="1652"/>
      <c r="N207" s="1652"/>
      <c r="O207" s="1653"/>
    </row>
    <row r="208" spans="2:15" x14ac:dyDescent="0.3">
      <c r="B208" s="1658"/>
      <c r="C208" s="1661"/>
      <c r="D208" s="127" t="s">
        <v>285</v>
      </c>
      <c r="E208" s="1651"/>
      <c r="F208" s="1652"/>
      <c r="G208" s="1652"/>
      <c r="H208" s="1652"/>
      <c r="I208" s="1652"/>
      <c r="J208" s="1652"/>
      <c r="K208" s="1652"/>
      <c r="L208" s="1652"/>
      <c r="M208" s="1652"/>
      <c r="N208" s="1652"/>
      <c r="O208" s="1653"/>
    </row>
    <row r="209" spans="2:15" x14ac:dyDescent="0.3">
      <c r="B209" s="1658"/>
      <c r="C209" s="1661"/>
      <c r="D209" s="127" t="s">
        <v>584</v>
      </c>
      <c r="E209" s="1651"/>
      <c r="F209" s="1652"/>
      <c r="G209" s="1652"/>
      <c r="H209" s="1652"/>
      <c r="I209" s="1652"/>
      <c r="J209" s="1652"/>
      <c r="K209" s="1652"/>
      <c r="L209" s="1652"/>
      <c r="M209" s="1652"/>
      <c r="N209" s="1652"/>
      <c r="O209" s="1653"/>
    </row>
    <row r="210" spans="2:15" x14ac:dyDescent="0.3">
      <c r="B210" s="1658"/>
      <c r="C210" s="1661"/>
      <c r="D210" s="127" t="s">
        <v>287</v>
      </c>
      <c r="E210" s="1651"/>
      <c r="F210" s="1652"/>
      <c r="G210" s="1652"/>
      <c r="H210" s="1652"/>
      <c r="I210" s="1652"/>
      <c r="J210" s="1652"/>
      <c r="K210" s="1652"/>
      <c r="L210" s="1652"/>
      <c r="M210" s="1652"/>
      <c r="N210" s="1652"/>
      <c r="O210" s="1653"/>
    </row>
    <row r="211" spans="2:15" x14ac:dyDescent="0.3">
      <c r="B211" s="1658"/>
      <c r="C211" s="1661"/>
      <c r="D211" s="127" t="s">
        <v>288</v>
      </c>
      <c r="E211" s="1651"/>
      <c r="F211" s="1652"/>
      <c r="G211" s="1652"/>
      <c r="H211" s="1652"/>
      <c r="I211" s="1652"/>
      <c r="J211" s="1652"/>
      <c r="K211" s="1652"/>
      <c r="L211" s="1652"/>
      <c r="M211" s="1652"/>
      <c r="N211" s="1652"/>
      <c r="O211" s="1653"/>
    </row>
    <row r="212" spans="2:15" x14ac:dyDescent="0.3">
      <c r="B212" s="1658"/>
      <c r="C212" s="1661"/>
      <c r="D212" s="127" t="s">
        <v>289</v>
      </c>
      <c r="E212" s="1651"/>
      <c r="F212" s="1652"/>
      <c r="G212" s="1652"/>
      <c r="H212" s="1652"/>
      <c r="I212" s="1652"/>
      <c r="J212" s="1652"/>
      <c r="K212" s="1652"/>
      <c r="L212" s="1652"/>
      <c r="M212" s="1652"/>
      <c r="N212" s="1652"/>
      <c r="O212" s="1653"/>
    </row>
    <row r="213" spans="2:15" x14ac:dyDescent="0.3">
      <c r="B213" s="1659"/>
      <c r="C213" s="1662"/>
      <c r="D213" s="127" t="s">
        <v>290</v>
      </c>
      <c r="E213" s="1651"/>
      <c r="F213" s="1652"/>
      <c r="G213" s="1652"/>
      <c r="H213" s="1652"/>
      <c r="I213" s="1652"/>
      <c r="J213" s="1652"/>
      <c r="K213" s="1652"/>
      <c r="L213" s="1652"/>
      <c r="M213" s="1652"/>
      <c r="N213" s="1652"/>
      <c r="O213" s="1653"/>
    </row>
    <row r="214" spans="2:15" x14ac:dyDescent="0.3">
      <c r="B214" s="101">
        <v>3</v>
      </c>
      <c r="C214" s="126"/>
      <c r="D214" s="126"/>
      <c r="E214" s="1651"/>
      <c r="F214" s="1652"/>
      <c r="G214" s="1652"/>
      <c r="H214" s="1652"/>
      <c r="I214" s="1652"/>
      <c r="J214" s="1652"/>
      <c r="K214" s="1652"/>
      <c r="L214" s="1652"/>
      <c r="M214" s="1652"/>
      <c r="N214" s="1652"/>
      <c r="O214" s="1653"/>
    </row>
    <row r="215" spans="2:15" x14ac:dyDescent="0.3">
      <c r="B215" s="101" t="s">
        <v>489</v>
      </c>
      <c r="C215" s="128"/>
      <c r="D215" s="128"/>
      <c r="E215" s="1654"/>
      <c r="F215" s="1655"/>
      <c r="G215" s="1655"/>
      <c r="H215" s="1655"/>
      <c r="I215" s="1655"/>
      <c r="J215" s="1655"/>
      <c r="K215" s="1655"/>
      <c r="L215" s="1655"/>
      <c r="M215" s="1655"/>
      <c r="N215" s="1655"/>
      <c r="O215" s="1656"/>
    </row>
    <row r="217" spans="2:15" x14ac:dyDescent="0.3">
      <c r="B217" s="288" t="s">
        <v>585</v>
      </c>
    </row>
    <row r="218" spans="2:15" x14ac:dyDescent="0.3">
      <c r="B218" s="288" t="s">
        <v>654</v>
      </c>
    </row>
    <row r="219" spans="2:15" x14ac:dyDescent="0.3">
      <c r="B219" s="288" t="s">
        <v>586</v>
      </c>
    </row>
    <row r="220" spans="2:15" x14ac:dyDescent="0.3">
      <c r="B220" s="288" t="s">
        <v>656</v>
      </c>
    </row>
    <row r="222" spans="2:15" x14ac:dyDescent="0.3">
      <c r="B222" s="1663" t="s">
        <v>767</v>
      </c>
      <c r="C222" s="1663"/>
      <c r="D222" s="582"/>
      <c r="E222" s="13"/>
      <c r="F222" s="13"/>
      <c r="G222" s="13"/>
      <c r="H222" s="13"/>
      <c r="I222" s="13"/>
      <c r="J222" s="13"/>
      <c r="K222" s="13"/>
      <c r="L222" s="13"/>
    </row>
    <row r="224" spans="2:15" ht="57" customHeight="1" x14ac:dyDescent="0.3">
      <c r="B224" s="1355" t="s">
        <v>343</v>
      </c>
      <c r="C224" s="1355" t="s">
        <v>571</v>
      </c>
      <c r="D224" s="1355" t="s">
        <v>582</v>
      </c>
      <c r="E224" s="579" t="s">
        <v>655</v>
      </c>
      <c r="F224" s="1362" t="s">
        <v>572</v>
      </c>
      <c r="G224" s="1363"/>
      <c r="H224" s="1363"/>
      <c r="I224" s="1363"/>
      <c r="J224" s="1364"/>
      <c r="K224" s="1362" t="s">
        <v>576</v>
      </c>
      <c r="L224" s="1363"/>
      <c r="M224" s="1364"/>
      <c r="N224" s="1355" t="s">
        <v>580</v>
      </c>
      <c r="O224" s="1355" t="s">
        <v>581</v>
      </c>
    </row>
    <row r="225" spans="2:15" ht="28" x14ac:dyDescent="0.3">
      <c r="B225" s="1439"/>
      <c r="C225" s="1439"/>
      <c r="D225" s="1439"/>
      <c r="E225" s="580" t="s">
        <v>657</v>
      </c>
      <c r="F225" s="578" t="s">
        <v>578</v>
      </c>
      <c r="G225" s="578" t="s">
        <v>573</v>
      </c>
      <c r="H225" s="578" t="s">
        <v>659</v>
      </c>
      <c r="I225" s="580" t="s">
        <v>574</v>
      </c>
      <c r="J225" s="580" t="s">
        <v>575</v>
      </c>
      <c r="K225" s="580" t="s">
        <v>577</v>
      </c>
      <c r="L225" s="580" t="s">
        <v>579</v>
      </c>
      <c r="M225" s="580" t="s">
        <v>658</v>
      </c>
      <c r="N225" s="1439"/>
      <c r="O225" s="1439"/>
    </row>
    <row r="226" spans="2:15" x14ac:dyDescent="0.3">
      <c r="B226" s="1657">
        <f>B225+1</f>
        <v>1</v>
      </c>
      <c r="C226" s="1660"/>
      <c r="D226" s="127" t="s">
        <v>279</v>
      </c>
      <c r="E226" s="1648" t="s">
        <v>839</v>
      </c>
      <c r="F226" s="1649"/>
      <c r="G226" s="1649"/>
      <c r="H226" s="1649"/>
      <c r="I226" s="1649"/>
      <c r="J226" s="1649"/>
      <c r="K226" s="1649"/>
      <c r="L226" s="1649"/>
      <c r="M226" s="1649"/>
      <c r="N226" s="1649"/>
      <c r="O226" s="1650"/>
    </row>
    <row r="227" spans="2:15" x14ac:dyDescent="0.3">
      <c r="B227" s="1658"/>
      <c r="C227" s="1661"/>
      <c r="D227" s="127" t="s">
        <v>280</v>
      </c>
      <c r="E227" s="1651"/>
      <c r="F227" s="1652"/>
      <c r="G227" s="1652"/>
      <c r="H227" s="1652"/>
      <c r="I227" s="1652"/>
      <c r="J227" s="1652"/>
      <c r="K227" s="1652"/>
      <c r="L227" s="1652"/>
      <c r="M227" s="1652"/>
      <c r="N227" s="1652"/>
      <c r="O227" s="1653"/>
    </row>
    <row r="228" spans="2:15" x14ac:dyDescent="0.3">
      <c r="B228" s="1658"/>
      <c r="C228" s="1661"/>
      <c r="D228" s="127" t="s">
        <v>281</v>
      </c>
      <c r="E228" s="1651"/>
      <c r="F228" s="1652"/>
      <c r="G228" s="1652"/>
      <c r="H228" s="1652"/>
      <c r="I228" s="1652"/>
      <c r="J228" s="1652"/>
      <c r="K228" s="1652"/>
      <c r="L228" s="1652"/>
      <c r="M228" s="1652"/>
      <c r="N228" s="1652"/>
      <c r="O228" s="1653"/>
    </row>
    <row r="229" spans="2:15" x14ac:dyDescent="0.3">
      <c r="B229" s="1658"/>
      <c r="C229" s="1661"/>
      <c r="D229" s="127" t="s">
        <v>583</v>
      </c>
      <c r="E229" s="1651"/>
      <c r="F229" s="1652"/>
      <c r="G229" s="1652"/>
      <c r="H229" s="1652"/>
      <c r="I229" s="1652"/>
      <c r="J229" s="1652"/>
      <c r="K229" s="1652"/>
      <c r="L229" s="1652"/>
      <c r="M229" s="1652"/>
      <c r="N229" s="1652"/>
      <c r="O229" s="1653"/>
    </row>
    <row r="230" spans="2:15" x14ac:dyDescent="0.3">
      <c r="B230" s="1658"/>
      <c r="C230" s="1661"/>
      <c r="D230" s="127" t="s">
        <v>283</v>
      </c>
      <c r="E230" s="1651"/>
      <c r="F230" s="1652"/>
      <c r="G230" s="1652"/>
      <c r="H230" s="1652"/>
      <c r="I230" s="1652"/>
      <c r="J230" s="1652"/>
      <c r="K230" s="1652"/>
      <c r="L230" s="1652"/>
      <c r="M230" s="1652"/>
      <c r="N230" s="1652"/>
      <c r="O230" s="1653"/>
    </row>
    <row r="231" spans="2:15" x14ac:dyDescent="0.3">
      <c r="B231" s="1658"/>
      <c r="C231" s="1661"/>
      <c r="D231" s="127" t="s">
        <v>284</v>
      </c>
      <c r="E231" s="1651"/>
      <c r="F231" s="1652"/>
      <c r="G231" s="1652"/>
      <c r="H231" s="1652"/>
      <c r="I231" s="1652"/>
      <c r="J231" s="1652"/>
      <c r="K231" s="1652"/>
      <c r="L231" s="1652"/>
      <c r="M231" s="1652"/>
      <c r="N231" s="1652"/>
      <c r="O231" s="1653"/>
    </row>
    <row r="232" spans="2:15" x14ac:dyDescent="0.3">
      <c r="B232" s="1658"/>
      <c r="C232" s="1661"/>
      <c r="D232" s="127" t="s">
        <v>285</v>
      </c>
      <c r="E232" s="1651"/>
      <c r="F232" s="1652"/>
      <c r="G232" s="1652"/>
      <c r="H232" s="1652"/>
      <c r="I232" s="1652"/>
      <c r="J232" s="1652"/>
      <c r="K232" s="1652"/>
      <c r="L232" s="1652"/>
      <c r="M232" s="1652"/>
      <c r="N232" s="1652"/>
      <c r="O232" s="1653"/>
    </row>
    <row r="233" spans="2:15" x14ac:dyDescent="0.3">
      <c r="B233" s="1658"/>
      <c r="C233" s="1661"/>
      <c r="D233" s="127" t="s">
        <v>584</v>
      </c>
      <c r="E233" s="1651"/>
      <c r="F233" s="1652"/>
      <c r="G233" s="1652"/>
      <c r="H233" s="1652"/>
      <c r="I233" s="1652"/>
      <c r="J233" s="1652"/>
      <c r="K233" s="1652"/>
      <c r="L233" s="1652"/>
      <c r="M233" s="1652"/>
      <c r="N233" s="1652"/>
      <c r="O233" s="1653"/>
    </row>
    <row r="234" spans="2:15" x14ac:dyDescent="0.3">
      <c r="B234" s="1658"/>
      <c r="C234" s="1661"/>
      <c r="D234" s="127" t="s">
        <v>287</v>
      </c>
      <c r="E234" s="1651"/>
      <c r="F234" s="1652"/>
      <c r="G234" s="1652"/>
      <c r="H234" s="1652"/>
      <c r="I234" s="1652"/>
      <c r="J234" s="1652"/>
      <c r="K234" s="1652"/>
      <c r="L234" s="1652"/>
      <c r="M234" s="1652"/>
      <c r="N234" s="1652"/>
      <c r="O234" s="1653"/>
    </row>
    <row r="235" spans="2:15" x14ac:dyDescent="0.3">
      <c r="B235" s="1658"/>
      <c r="C235" s="1661"/>
      <c r="D235" s="127" t="s">
        <v>288</v>
      </c>
      <c r="E235" s="1651"/>
      <c r="F235" s="1652"/>
      <c r="G235" s="1652"/>
      <c r="H235" s="1652"/>
      <c r="I235" s="1652"/>
      <c r="J235" s="1652"/>
      <c r="K235" s="1652"/>
      <c r="L235" s="1652"/>
      <c r="M235" s="1652"/>
      <c r="N235" s="1652"/>
      <c r="O235" s="1653"/>
    </row>
    <row r="236" spans="2:15" x14ac:dyDescent="0.3">
      <c r="B236" s="1658"/>
      <c r="C236" s="1661"/>
      <c r="D236" s="127" t="s">
        <v>289</v>
      </c>
      <c r="E236" s="1651"/>
      <c r="F236" s="1652"/>
      <c r="G236" s="1652"/>
      <c r="H236" s="1652"/>
      <c r="I236" s="1652"/>
      <c r="J236" s="1652"/>
      <c r="K236" s="1652"/>
      <c r="L236" s="1652"/>
      <c r="M236" s="1652"/>
      <c r="N236" s="1652"/>
      <c r="O236" s="1653"/>
    </row>
    <row r="237" spans="2:15" x14ac:dyDescent="0.3">
      <c r="B237" s="1659"/>
      <c r="C237" s="1662"/>
      <c r="D237" s="127" t="s">
        <v>290</v>
      </c>
      <c r="E237" s="1651"/>
      <c r="F237" s="1652"/>
      <c r="G237" s="1652"/>
      <c r="H237" s="1652"/>
      <c r="I237" s="1652"/>
      <c r="J237" s="1652"/>
      <c r="K237" s="1652"/>
      <c r="L237" s="1652"/>
      <c r="M237" s="1652"/>
      <c r="N237" s="1652"/>
      <c r="O237" s="1653"/>
    </row>
    <row r="238" spans="2:15" x14ac:dyDescent="0.3">
      <c r="B238" s="1657">
        <f>B226+1</f>
        <v>2</v>
      </c>
      <c r="C238" s="1660"/>
      <c r="D238" s="127" t="s">
        <v>279</v>
      </c>
      <c r="E238" s="1651"/>
      <c r="F238" s="1652"/>
      <c r="G238" s="1652"/>
      <c r="H238" s="1652"/>
      <c r="I238" s="1652"/>
      <c r="J238" s="1652"/>
      <c r="K238" s="1652"/>
      <c r="L238" s="1652"/>
      <c r="M238" s="1652"/>
      <c r="N238" s="1652"/>
      <c r="O238" s="1653"/>
    </row>
    <row r="239" spans="2:15" x14ac:dyDescent="0.3">
      <c r="B239" s="1658"/>
      <c r="C239" s="1661"/>
      <c r="D239" s="127" t="s">
        <v>280</v>
      </c>
      <c r="E239" s="1651"/>
      <c r="F239" s="1652"/>
      <c r="G239" s="1652"/>
      <c r="H239" s="1652"/>
      <c r="I239" s="1652"/>
      <c r="J239" s="1652"/>
      <c r="K239" s="1652"/>
      <c r="L239" s="1652"/>
      <c r="M239" s="1652"/>
      <c r="N239" s="1652"/>
      <c r="O239" s="1653"/>
    </row>
    <row r="240" spans="2:15" x14ac:dyDescent="0.3">
      <c r="B240" s="1658"/>
      <c r="C240" s="1661"/>
      <c r="D240" s="127" t="s">
        <v>281</v>
      </c>
      <c r="E240" s="1651"/>
      <c r="F240" s="1652"/>
      <c r="G240" s="1652"/>
      <c r="H240" s="1652"/>
      <c r="I240" s="1652"/>
      <c r="J240" s="1652"/>
      <c r="K240" s="1652"/>
      <c r="L240" s="1652"/>
      <c r="M240" s="1652"/>
      <c r="N240" s="1652"/>
      <c r="O240" s="1653"/>
    </row>
    <row r="241" spans="2:15" x14ac:dyDescent="0.3">
      <c r="B241" s="1658"/>
      <c r="C241" s="1661"/>
      <c r="D241" s="127" t="s">
        <v>583</v>
      </c>
      <c r="E241" s="1651"/>
      <c r="F241" s="1652"/>
      <c r="G241" s="1652"/>
      <c r="H241" s="1652"/>
      <c r="I241" s="1652"/>
      <c r="J241" s="1652"/>
      <c r="K241" s="1652"/>
      <c r="L241" s="1652"/>
      <c r="M241" s="1652"/>
      <c r="N241" s="1652"/>
      <c r="O241" s="1653"/>
    </row>
    <row r="242" spans="2:15" x14ac:dyDescent="0.3">
      <c r="B242" s="1658"/>
      <c r="C242" s="1661"/>
      <c r="D242" s="127" t="s">
        <v>283</v>
      </c>
      <c r="E242" s="1651"/>
      <c r="F242" s="1652"/>
      <c r="G242" s="1652"/>
      <c r="H242" s="1652"/>
      <c r="I242" s="1652"/>
      <c r="J242" s="1652"/>
      <c r="K242" s="1652"/>
      <c r="L242" s="1652"/>
      <c r="M242" s="1652"/>
      <c r="N242" s="1652"/>
      <c r="O242" s="1653"/>
    </row>
    <row r="243" spans="2:15" x14ac:dyDescent="0.3">
      <c r="B243" s="1658"/>
      <c r="C243" s="1661"/>
      <c r="D243" s="127" t="s">
        <v>284</v>
      </c>
      <c r="E243" s="1651"/>
      <c r="F243" s="1652"/>
      <c r="G243" s="1652"/>
      <c r="H243" s="1652"/>
      <c r="I243" s="1652"/>
      <c r="J243" s="1652"/>
      <c r="K243" s="1652"/>
      <c r="L243" s="1652"/>
      <c r="M243" s="1652"/>
      <c r="N243" s="1652"/>
      <c r="O243" s="1653"/>
    </row>
    <row r="244" spans="2:15" x14ac:dyDescent="0.3">
      <c r="B244" s="1658"/>
      <c r="C244" s="1661"/>
      <c r="D244" s="127" t="s">
        <v>285</v>
      </c>
      <c r="E244" s="1651"/>
      <c r="F244" s="1652"/>
      <c r="G244" s="1652"/>
      <c r="H244" s="1652"/>
      <c r="I244" s="1652"/>
      <c r="J244" s="1652"/>
      <c r="K244" s="1652"/>
      <c r="L244" s="1652"/>
      <c r="M244" s="1652"/>
      <c r="N244" s="1652"/>
      <c r="O244" s="1653"/>
    </row>
    <row r="245" spans="2:15" x14ac:dyDescent="0.3">
      <c r="B245" s="1658"/>
      <c r="C245" s="1661"/>
      <c r="D245" s="127" t="s">
        <v>584</v>
      </c>
      <c r="E245" s="1651"/>
      <c r="F245" s="1652"/>
      <c r="G245" s="1652"/>
      <c r="H245" s="1652"/>
      <c r="I245" s="1652"/>
      <c r="J245" s="1652"/>
      <c r="K245" s="1652"/>
      <c r="L245" s="1652"/>
      <c r="M245" s="1652"/>
      <c r="N245" s="1652"/>
      <c r="O245" s="1653"/>
    </row>
    <row r="246" spans="2:15" x14ac:dyDescent="0.3">
      <c r="B246" s="1658"/>
      <c r="C246" s="1661"/>
      <c r="D246" s="127" t="s">
        <v>287</v>
      </c>
      <c r="E246" s="1651"/>
      <c r="F246" s="1652"/>
      <c r="G246" s="1652"/>
      <c r="H246" s="1652"/>
      <c r="I246" s="1652"/>
      <c r="J246" s="1652"/>
      <c r="K246" s="1652"/>
      <c r="L246" s="1652"/>
      <c r="M246" s="1652"/>
      <c r="N246" s="1652"/>
      <c r="O246" s="1653"/>
    </row>
    <row r="247" spans="2:15" x14ac:dyDescent="0.3">
      <c r="B247" s="1658"/>
      <c r="C247" s="1661"/>
      <c r="D247" s="127" t="s">
        <v>288</v>
      </c>
      <c r="E247" s="1651"/>
      <c r="F247" s="1652"/>
      <c r="G247" s="1652"/>
      <c r="H247" s="1652"/>
      <c r="I247" s="1652"/>
      <c r="J247" s="1652"/>
      <c r="K247" s="1652"/>
      <c r="L247" s="1652"/>
      <c r="M247" s="1652"/>
      <c r="N247" s="1652"/>
      <c r="O247" s="1653"/>
    </row>
    <row r="248" spans="2:15" x14ac:dyDescent="0.3">
      <c r="B248" s="1658"/>
      <c r="C248" s="1661"/>
      <c r="D248" s="127" t="s">
        <v>289</v>
      </c>
      <c r="E248" s="1651"/>
      <c r="F248" s="1652"/>
      <c r="G248" s="1652"/>
      <c r="H248" s="1652"/>
      <c r="I248" s="1652"/>
      <c r="J248" s="1652"/>
      <c r="K248" s="1652"/>
      <c r="L248" s="1652"/>
      <c r="M248" s="1652"/>
      <c r="N248" s="1652"/>
      <c r="O248" s="1653"/>
    </row>
    <row r="249" spans="2:15" x14ac:dyDescent="0.3">
      <c r="B249" s="1659"/>
      <c r="C249" s="1662"/>
      <c r="D249" s="127" t="s">
        <v>290</v>
      </c>
      <c r="E249" s="1651"/>
      <c r="F249" s="1652"/>
      <c r="G249" s="1652"/>
      <c r="H249" s="1652"/>
      <c r="I249" s="1652"/>
      <c r="J249" s="1652"/>
      <c r="K249" s="1652"/>
      <c r="L249" s="1652"/>
      <c r="M249" s="1652"/>
      <c r="N249" s="1652"/>
      <c r="O249" s="1653"/>
    </row>
    <row r="250" spans="2:15" x14ac:dyDescent="0.3">
      <c r="B250" s="101">
        <v>3</v>
      </c>
      <c r="C250" s="126"/>
      <c r="D250" s="126"/>
      <c r="E250" s="1651"/>
      <c r="F250" s="1652"/>
      <c r="G250" s="1652"/>
      <c r="H250" s="1652"/>
      <c r="I250" s="1652"/>
      <c r="J250" s="1652"/>
      <c r="K250" s="1652"/>
      <c r="L250" s="1652"/>
      <c r="M250" s="1652"/>
      <c r="N250" s="1652"/>
      <c r="O250" s="1653"/>
    </row>
    <row r="251" spans="2:15" x14ac:dyDescent="0.3">
      <c r="B251" s="101" t="s">
        <v>489</v>
      </c>
      <c r="C251" s="128"/>
      <c r="D251" s="128"/>
      <c r="E251" s="1654"/>
      <c r="F251" s="1655"/>
      <c r="G251" s="1655"/>
      <c r="H251" s="1655"/>
      <c r="I251" s="1655"/>
      <c r="J251" s="1655"/>
      <c r="K251" s="1655"/>
      <c r="L251" s="1655"/>
      <c r="M251" s="1655"/>
      <c r="N251" s="1655"/>
      <c r="O251" s="1656"/>
    </row>
    <row r="253" spans="2:15" x14ac:dyDescent="0.3">
      <c r="B253" s="288" t="s">
        <v>585</v>
      </c>
    </row>
    <row r="254" spans="2:15" x14ac:dyDescent="0.3">
      <c r="B254" s="288" t="s">
        <v>654</v>
      </c>
    </row>
    <row r="255" spans="2:15" x14ac:dyDescent="0.3">
      <c r="B255" s="288" t="s">
        <v>586</v>
      </c>
    </row>
    <row r="256" spans="2:15" x14ac:dyDescent="0.3">
      <c r="B256" s="288" t="s">
        <v>656</v>
      </c>
    </row>
    <row r="258" spans="2:15" x14ac:dyDescent="0.3">
      <c r="B258" s="1663" t="s">
        <v>768</v>
      </c>
      <c r="C258" s="1663"/>
      <c r="D258" s="582"/>
      <c r="E258" s="13"/>
      <c r="F258" s="13"/>
      <c r="G258" s="13"/>
      <c r="H258" s="13"/>
      <c r="I258" s="13"/>
      <c r="J258" s="13"/>
      <c r="K258" s="13"/>
      <c r="L258" s="13"/>
    </row>
    <row r="260" spans="2:15" ht="42" x14ac:dyDescent="0.3">
      <c r="B260" s="1355" t="s">
        <v>343</v>
      </c>
      <c r="C260" s="1355" t="s">
        <v>571</v>
      </c>
      <c r="D260" s="1355" t="s">
        <v>582</v>
      </c>
      <c r="E260" s="579" t="s">
        <v>655</v>
      </c>
      <c r="F260" s="1360" t="s">
        <v>572</v>
      </c>
      <c r="G260" s="1360"/>
      <c r="H260" s="1360"/>
      <c r="I260" s="1360"/>
      <c r="J260" s="1360"/>
      <c r="K260" s="1360" t="s">
        <v>576</v>
      </c>
      <c r="L260" s="1360"/>
      <c r="M260" s="1360"/>
      <c r="N260" s="1360" t="s">
        <v>580</v>
      </c>
      <c r="O260" s="1360" t="s">
        <v>581</v>
      </c>
    </row>
    <row r="261" spans="2:15" ht="28" x14ac:dyDescent="0.3">
      <c r="B261" s="1439"/>
      <c r="C261" s="1439"/>
      <c r="D261" s="1439"/>
      <c r="E261" s="580" t="s">
        <v>657</v>
      </c>
      <c r="F261" s="578" t="s">
        <v>578</v>
      </c>
      <c r="G261" s="578" t="s">
        <v>573</v>
      </c>
      <c r="H261" s="578" t="s">
        <v>659</v>
      </c>
      <c r="I261" s="580" t="s">
        <v>574</v>
      </c>
      <c r="J261" s="580" t="s">
        <v>575</v>
      </c>
      <c r="K261" s="580" t="s">
        <v>577</v>
      </c>
      <c r="L261" s="580" t="s">
        <v>579</v>
      </c>
      <c r="M261" s="580" t="s">
        <v>658</v>
      </c>
      <c r="N261" s="1360"/>
      <c r="O261" s="1360"/>
    </row>
    <row r="262" spans="2:15" x14ac:dyDescent="0.3">
      <c r="B262" s="1657">
        <f>B261+1</f>
        <v>1</v>
      </c>
      <c r="C262" s="1660"/>
      <c r="D262" s="127" t="s">
        <v>279</v>
      </c>
      <c r="E262" s="1648" t="s">
        <v>839</v>
      </c>
      <c r="F262" s="1649"/>
      <c r="G262" s="1649"/>
      <c r="H262" s="1649"/>
      <c r="I262" s="1649"/>
      <c r="J262" s="1649"/>
      <c r="K262" s="1649"/>
      <c r="L262" s="1649"/>
      <c r="M262" s="1649"/>
      <c r="N262" s="1649"/>
      <c r="O262" s="1650"/>
    </row>
    <row r="263" spans="2:15" x14ac:dyDescent="0.3">
      <c r="B263" s="1658"/>
      <c r="C263" s="1661"/>
      <c r="D263" s="127" t="s">
        <v>280</v>
      </c>
      <c r="E263" s="1651"/>
      <c r="F263" s="1652"/>
      <c r="G263" s="1652"/>
      <c r="H263" s="1652"/>
      <c r="I263" s="1652"/>
      <c r="J263" s="1652"/>
      <c r="K263" s="1652"/>
      <c r="L263" s="1652"/>
      <c r="M263" s="1652"/>
      <c r="N263" s="1652"/>
      <c r="O263" s="1653"/>
    </row>
    <row r="264" spans="2:15" x14ac:dyDescent="0.3">
      <c r="B264" s="1658"/>
      <c r="C264" s="1661"/>
      <c r="D264" s="127" t="s">
        <v>281</v>
      </c>
      <c r="E264" s="1651"/>
      <c r="F264" s="1652"/>
      <c r="G264" s="1652"/>
      <c r="H264" s="1652"/>
      <c r="I264" s="1652"/>
      <c r="J264" s="1652"/>
      <c r="K264" s="1652"/>
      <c r="L264" s="1652"/>
      <c r="M264" s="1652"/>
      <c r="N264" s="1652"/>
      <c r="O264" s="1653"/>
    </row>
    <row r="265" spans="2:15" x14ac:dyDescent="0.3">
      <c r="B265" s="1658"/>
      <c r="C265" s="1661"/>
      <c r="D265" s="127" t="s">
        <v>583</v>
      </c>
      <c r="E265" s="1651"/>
      <c r="F265" s="1652"/>
      <c r="G265" s="1652"/>
      <c r="H265" s="1652"/>
      <c r="I265" s="1652"/>
      <c r="J265" s="1652"/>
      <c r="K265" s="1652"/>
      <c r="L265" s="1652"/>
      <c r="M265" s="1652"/>
      <c r="N265" s="1652"/>
      <c r="O265" s="1653"/>
    </row>
    <row r="266" spans="2:15" x14ac:dyDescent="0.3">
      <c r="B266" s="1658"/>
      <c r="C266" s="1661"/>
      <c r="D266" s="127" t="s">
        <v>283</v>
      </c>
      <c r="E266" s="1651"/>
      <c r="F266" s="1652"/>
      <c r="G266" s="1652"/>
      <c r="H266" s="1652"/>
      <c r="I266" s="1652"/>
      <c r="J266" s="1652"/>
      <c r="K266" s="1652"/>
      <c r="L266" s="1652"/>
      <c r="M266" s="1652"/>
      <c r="N266" s="1652"/>
      <c r="O266" s="1653"/>
    </row>
    <row r="267" spans="2:15" x14ac:dyDescent="0.3">
      <c r="B267" s="1658"/>
      <c r="C267" s="1661"/>
      <c r="D267" s="127" t="s">
        <v>284</v>
      </c>
      <c r="E267" s="1651"/>
      <c r="F267" s="1652"/>
      <c r="G267" s="1652"/>
      <c r="H267" s="1652"/>
      <c r="I267" s="1652"/>
      <c r="J267" s="1652"/>
      <c r="K267" s="1652"/>
      <c r="L267" s="1652"/>
      <c r="M267" s="1652"/>
      <c r="N267" s="1652"/>
      <c r="O267" s="1653"/>
    </row>
    <row r="268" spans="2:15" x14ac:dyDescent="0.3">
      <c r="B268" s="1658"/>
      <c r="C268" s="1661"/>
      <c r="D268" s="127" t="s">
        <v>285</v>
      </c>
      <c r="E268" s="1651"/>
      <c r="F268" s="1652"/>
      <c r="G268" s="1652"/>
      <c r="H268" s="1652"/>
      <c r="I268" s="1652"/>
      <c r="J268" s="1652"/>
      <c r="K268" s="1652"/>
      <c r="L268" s="1652"/>
      <c r="M268" s="1652"/>
      <c r="N268" s="1652"/>
      <c r="O268" s="1653"/>
    </row>
    <row r="269" spans="2:15" x14ac:dyDescent="0.3">
      <c r="B269" s="1658"/>
      <c r="C269" s="1661"/>
      <c r="D269" s="127" t="s">
        <v>584</v>
      </c>
      <c r="E269" s="1651"/>
      <c r="F269" s="1652"/>
      <c r="G269" s="1652"/>
      <c r="H269" s="1652"/>
      <c r="I269" s="1652"/>
      <c r="J269" s="1652"/>
      <c r="K269" s="1652"/>
      <c r="L269" s="1652"/>
      <c r="M269" s="1652"/>
      <c r="N269" s="1652"/>
      <c r="O269" s="1653"/>
    </row>
    <row r="270" spans="2:15" x14ac:dyDescent="0.3">
      <c r="B270" s="1658"/>
      <c r="C270" s="1661"/>
      <c r="D270" s="127" t="s">
        <v>287</v>
      </c>
      <c r="E270" s="1651"/>
      <c r="F270" s="1652"/>
      <c r="G270" s="1652"/>
      <c r="H270" s="1652"/>
      <c r="I270" s="1652"/>
      <c r="J270" s="1652"/>
      <c r="K270" s="1652"/>
      <c r="L270" s="1652"/>
      <c r="M270" s="1652"/>
      <c r="N270" s="1652"/>
      <c r="O270" s="1653"/>
    </row>
    <row r="271" spans="2:15" x14ac:dyDescent="0.3">
      <c r="B271" s="1658"/>
      <c r="C271" s="1661"/>
      <c r="D271" s="127" t="s">
        <v>288</v>
      </c>
      <c r="E271" s="1651"/>
      <c r="F271" s="1652"/>
      <c r="G271" s="1652"/>
      <c r="H271" s="1652"/>
      <c r="I271" s="1652"/>
      <c r="J271" s="1652"/>
      <c r="K271" s="1652"/>
      <c r="L271" s="1652"/>
      <c r="M271" s="1652"/>
      <c r="N271" s="1652"/>
      <c r="O271" s="1653"/>
    </row>
    <row r="272" spans="2:15" x14ac:dyDescent="0.3">
      <c r="B272" s="1658"/>
      <c r="C272" s="1661"/>
      <c r="D272" s="127" t="s">
        <v>289</v>
      </c>
      <c r="E272" s="1651"/>
      <c r="F272" s="1652"/>
      <c r="G272" s="1652"/>
      <c r="H272" s="1652"/>
      <c r="I272" s="1652"/>
      <c r="J272" s="1652"/>
      <c r="K272" s="1652"/>
      <c r="L272" s="1652"/>
      <c r="M272" s="1652"/>
      <c r="N272" s="1652"/>
      <c r="O272" s="1653"/>
    </row>
    <row r="273" spans="2:15" x14ac:dyDescent="0.3">
      <c r="B273" s="1659"/>
      <c r="C273" s="1662"/>
      <c r="D273" s="127" t="s">
        <v>290</v>
      </c>
      <c r="E273" s="1651"/>
      <c r="F273" s="1652"/>
      <c r="G273" s="1652"/>
      <c r="H273" s="1652"/>
      <c r="I273" s="1652"/>
      <c r="J273" s="1652"/>
      <c r="K273" s="1652"/>
      <c r="L273" s="1652"/>
      <c r="M273" s="1652"/>
      <c r="N273" s="1652"/>
      <c r="O273" s="1653"/>
    </row>
    <row r="274" spans="2:15" x14ac:dyDescent="0.3">
      <c r="B274" s="1657">
        <f>B262+1</f>
        <v>2</v>
      </c>
      <c r="C274" s="1660"/>
      <c r="D274" s="127" t="s">
        <v>279</v>
      </c>
      <c r="E274" s="1651"/>
      <c r="F274" s="1652"/>
      <c r="G274" s="1652"/>
      <c r="H274" s="1652"/>
      <c r="I274" s="1652"/>
      <c r="J274" s="1652"/>
      <c r="K274" s="1652"/>
      <c r="L274" s="1652"/>
      <c r="M274" s="1652"/>
      <c r="N274" s="1652"/>
      <c r="O274" s="1653"/>
    </row>
    <row r="275" spans="2:15" x14ac:dyDescent="0.3">
      <c r="B275" s="1658"/>
      <c r="C275" s="1661"/>
      <c r="D275" s="127" t="s">
        <v>280</v>
      </c>
      <c r="E275" s="1651"/>
      <c r="F275" s="1652"/>
      <c r="G275" s="1652"/>
      <c r="H275" s="1652"/>
      <c r="I275" s="1652"/>
      <c r="J275" s="1652"/>
      <c r="K275" s="1652"/>
      <c r="L275" s="1652"/>
      <c r="M275" s="1652"/>
      <c r="N275" s="1652"/>
      <c r="O275" s="1653"/>
    </row>
    <row r="276" spans="2:15" x14ac:dyDescent="0.3">
      <c r="B276" s="1658"/>
      <c r="C276" s="1661"/>
      <c r="D276" s="127" t="s">
        <v>281</v>
      </c>
      <c r="E276" s="1651"/>
      <c r="F276" s="1652"/>
      <c r="G276" s="1652"/>
      <c r="H276" s="1652"/>
      <c r="I276" s="1652"/>
      <c r="J276" s="1652"/>
      <c r="K276" s="1652"/>
      <c r="L276" s="1652"/>
      <c r="M276" s="1652"/>
      <c r="N276" s="1652"/>
      <c r="O276" s="1653"/>
    </row>
    <row r="277" spans="2:15" x14ac:dyDescent="0.3">
      <c r="B277" s="1658"/>
      <c r="C277" s="1661"/>
      <c r="D277" s="127" t="s">
        <v>583</v>
      </c>
      <c r="E277" s="1651"/>
      <c r="F277" s="1652"/>
      <c r="G277" s="1652"/>
      <c r="H277" s="1652"/>
      <c r="I277" s="1652"/>
      <c r="J277" s="1652"/>
      <c r="K277" s="1652"/>
      <c r="L277" s="1652"/>
      <c r="M277" s="1652"/>
      <c r="N277" s="1652"/>
      <c r="O277" s="1653"/>
    </row>
    <row r="278" spans="2:15" x14ac:dyDescent="0.3">
      <c r="B278" s="1658"/>
      <c r="C278" s="1661"/>
      <c r="D278" s="127" t="s">
        <v>283</v>
      </c>
      <c r="E278" s="1651"/>
      <c r="F278" s="1652"/>
      <c r="G278" s="1652"/>
      <c r="H278" s="1652"/>
      <c r="I278" s="1652"/>
      <c r="J278" s="1652"/>
      <c r="K278" s="1652"/>
      <c r="L278" s="1652"/>
      <c r="M278" s="1652"/>
      <c r="N278" s="1652"/>
      <c r="O278" s="1653"/>
    </row>
    <row r="279" spans="2:15" x14ac:dyDescent="0.3">
      <c r="B279" s="1658"/>
      <c r="C279" s="1661"/>
      <c r="D279" s="127" t="s">
        <v>284</v>
      </c>
      <c r="E279" s="1651"/>
      <c r="F279" s="1652"/>
      <c r="G279" s="1652"/>
      <c r="H279" s="1652"/>
      <c r="I279" s="1652"/>
      <c r="J279" s="1652"/>
      <c r="K279" s="1652"/>
      <c r="L279" s="1652"/>
      <c r="M279" s="1652"/>
      <c r="N279" s="1652"/>
      <c r="O279" s="1653"/>
    </row>
    <row r="280" spans="2:15" x14ac:dyDescent="0.3">
      <c r="B280" s="1658"/>
      <c r="C280" s="1661"/>
      <c r="D280" s="127" t="s">
        <v>285</v>
      </c>
      <c r="E280" s="1651"/>
      <c r="F280" s="1652"/>
      <c r="G280" s="1652"/>
      <c r="H280" s="1652"/>
      <c r="I280" s="1652"/>
      <c r="J280" s="1652"/>
      <c r="K280" s="1652"/>
      <c r="L280" s="1652"/>
      <c r="M280" s="1652"/>
      <c r="N280" s="1652"/>
      <c r="O280" s="1653"/>
    </row>
    <row r="281" spans="2:15" x14ac:dyDescent="0.3">
      <c r="B281" s="1658"/>
      <c r="C281" s="1661"/>
      <c r="D281" s="127" t="s">
        <v>584</v>
      </c>
      <c r="E281" s="1651"/>
      <c r="F281" s="1652"/>
      <c r="G281" s="1652"/>
      <c r="H281" s="1652"/>
      <c r="I281" s="1652"/>
      <c r="J281" s="1652"/>
      <c r="K281" s="1652"/>
      <c r="L281" s="1652"/>
      <c r="M281" s="1652"/>
      <c r="N281" s="1652"/>
      <c r="O281" s="1653"/>
    </row>
    <row r="282" spans="2:15" x14ac:dyDescent="0.3">
      <c r="B282" s="1658"/>
      <c r="C282" s="1661"/>
      <c r="D282" s="127" t="s">
        <v>287</v>
      </c>
      <c r="E282" s="1651"/>
      <c r="F282" s="1652"/>
      <c r="G282" s="1652"/>
      <c r="H282" s="1652"/>
      <c r="I282" s="1652"/>
      <c r="J282" s="1652"/>
      <c r="K282" s="1652"/>
      <c r="L282" s="1652"/>
      <c r="M282" s="1652"/>
      <c r="N282" s="1652"/>
      <c r="O282" s="1653"/>
    </row>
    <row r="283" spans="2:15" x14ac:dyDescent="0.3">
      <c r="B283" s="1658"/>
      <c r="C283" s="1661"/>
      <c r="D283" s="127" t="s">
        <v>288</v>
      </c>
      <c r="E283" s="1651"/>
      <c r="F283" s="1652"/>
      <c r="G283" s="1652"/>
      <c r="H283" s="1652"/>
      <c r="I283" s="1652"/>
      <c r="J283" s="1652"/>
      <c r="K283" s="1652"/>
      <c r="L283" s="1652"/>
      <c r="M283" s="1652"/>
      <c r="N283" s="1652"/>
      <c r="O283" s="1653"/>
    </row>
    <row r="284" spans="2:15" x14ac:dyDescent="0.3">
      <c r="B284" s="1658"/>
      <c r="C284" s="1661"/>
      <c r="D284" s="127" t="s">
        <v>289</v>
      </c>
      <c r="E284" s="1651"/>
      <c r="F284" s="1652"/>
      <c r="G284" s="1652"/>
      <c r="H284" s="1652"/>
      <c r="I284" s="1652"/>
      <c r="J284" s="1652"/>
      <c r="K284" s="1652"/>
      <c r="L284" s="1652"/>
      <c r="M284" s="1652"/>
      <c r="N284" s="1652"/>
      <c r="O284" s="1653"/>
    </row>
    <row r="285" spans="2:15" x14ac:dyDescent="0.3">
      <c r="B285" s="1659"/>
      <c r="C285" s="1662"/>
      <c r="D285" s="127" t="s">
        <v>290</v>
      </c>
      <c r="E285" s="1651"/>
      <c r="F285" s="1652"/>
      <c r="G285" s="1652"/>
      <c r="H285" s="1652"/>
      <c r="I285" s="1652"/>
      <c r="J285" s="1652"/>
      <c r="K285" s="1652"/>
      <c r="L285" s="1652"/>
      <c r="M285" s="1652"/>
      <c r="N285" s="1652"/>
      <c r="O285" s="1653"/>
    </row>
    <row r="286" spans="2:15" x14ac:dyDescent="0.3">
      <c r="B286" s="101">
        <v>3</v>
      </c>
      <c r="C286" s="126"/>
      <c r="D286" s="126"/>
      <c r="E286" s="1651"/>
      <c r="F286" s="1652"/>
      <c r="G286" s="1652"/>
      <c r="H286" s="1652"/>
      <c r="I286" s="1652"/>
      <c r="J286" s="1652"/>
      <c r="K286" s="1652"/>
      <c r="L286" s="1652"/>
      <c r="M286" s="1652"/>
      <c r="N286" s="1652"/>
      <c r="O286" s="1653"/>
    </row>
    <row r="287" spans="2:15" x14ac:dyDescent="0.3">
      <c r="B287" s="101" t="s">
        <v>489</v>
      </c>
      <c r="C287" s="128"/>
      <c r="D287" s="128"/>
      <c r="E287" s="1654"/>
      <c r="F287" s="1655"/>
      <c r="G287" s="1655"/>
      <c r="H287" s="1655"/>
      <c r="I287" s="1655"/>
      <c r="J287" s="1655"/>
      <c r="K287" s="1655"/>
      <c r="L287" s="1655"/>
      <c r="M287" s="1655"/>
      <c r="N287" s="1655"/>
      <c r="O287" s="1656"/>
    </row>
    <row r="289" spans="2:2" x14ac:dyDescent="0.3">
      <c r="B289" s="288" t="s">
        <v>585</v>
      </c>
    </row>
    <row r="290" spans="2:2" x14ac:dyDescent="0.3">
      <c r="B290" s="288" t="s">
        <v>654</v>
      </c>
    </row>
    <row r="291" spans="2:2" x14ac:dyDescent="0.3">
      <c r="B291" s="288" t="s">
        <v>586</v>
      </c>
    </row>
    <row r="292" spans="2:2" x14ac:dyDescent="0.3">
      <c r="B292" s="288" t="s">
        <v>656</v>
      </c>
    </row>
  </sheetData>
  <mergeCells count="120">
    <mergeCell ref="E190:O215"/>
    <mergeCell ref="E226:O251"/>
    <mergeCell ref="E262:O287"/>
    <mergeCell ref="B274:B285"/>
    <mergeCell ref="C274:C285"/>
    <mergeCell ref="F260:J260"/>
    <mergeCell ref="K260:M260"/>
    <mergeCell ref="O224:O225"/>
    <mergeCell ref="N260:N261"/>
    <mergeCell ref="O260:O261"/>
    <mergeCell ref="B262:B273"/>
    <mergeCell ref="C262:C273"/>
    <mergeCell ref="B238:B249"/>
    <mergeCell ref="C238:C249"/>
    <mergeCell ref="B258:C258"/>
    <mergeCell ref="B260:B261"/>
    <mergeCell ref="C260:C261"/>
    <mergeCell ref="D260:D261"/>
    <mergeCell ref="B226:B237"/>
    <mergeCell ref="C226:C237"/>
    <mergeCell ref="D224:D225"/>
    <mergeCell ref="F224:J224"/>
    <mergeCell ref="K224:M224"/>
    <mergeCell ref="N224:N225"/>
    <mergeCell ref="B151:B162"/>
    <mergeCell ref="C151:C162"/>
    <mergeCell ref="B222:C222"/>
    <mergeCell ref="B224:B225"/>
    <mergeCell ref="C224:C225"/>
    <mergeCell ref="B166:C166"/>
    <mergeCell ref="B168:B169"/>
    <mergeCell ref="C168:C169"/>
    <mergeCell ref="B186:C186"/>
    <mergeCell ref="B188:B189"/>
    <mergeCell ref="C188:C189"/>
    <mergeCell ref="B202:B213"/>
    <mergeCell ref="C202:C213"/>
    <mergeCell ref="D168:D169"/>
    <mergeCell ref="F168:J168"/>
    <mergeCell ref="K168:M168"/>
    <mergeCell ref="N168:N169"/>
    <mergeCell ref="D188:D189"/>
    <mergeCell ref="F188:J188"/>
    <mergeCell ref="K188:M188"/>
    <mergeCell ref="N188:N189"/>
    <mergeCell ref="K103:M103"/>
    <mergeCell ref="N103:N104"/>
    <mergeCell ref="E105:O130"/>
    <mergeCell ref="E139:O164"/>
    <mergeCell ref="E170:O183"/>
    <mergeCell ref="O103:O104"/>
    <mergeCell ref="D103:D104"/>
    <mergeCell ref="F103:J103"/>
    <mergeCell ref="B105:B116"/>
    <mergeCell ref="C105:C116"/>
    <mergeCell ref="B117:B128"/>
    <mergeCell ref="C117:C128"/>
    <mergeCell ref="F137:J137"/>
    <mergeCell ref="K137:M137"/>
    <mergeCell ref="N137:N138"/>
    <mergeCell ref="N8:N9"/>
    <mergeCell ref="O8:O9"/>
    <mergeCell ref="D8:D9"/>
    <mergeCell ref="B10:B21"/>
    <mergeCell ref="C10:C21"/>
    <mergeCell ref="K8:M8"/>
    <mergeCell ref="K72:M72"/>
    <mergeCell ref="N72:N73"/>
    <mergeCell ref="O72:O73"/>
    <mergeCell ref="B72:B73"/>
    <mergeCell ref="C72:C73"/>
    <mergeCell ref="K39:M39"/>
    <mergeCell ref="N39:N40"/>
    <mergeCell ref="O39:O40"/>
    <mergeCell ref="B101:C101"/>
    <mergeCell ref="B103:B104"/>
    <mergeCell ref="C103:C104"/>
    <mergeCell ref="C8:C9"/>
    <mergeCell ref="B8:B9"/>
    <mergeCell ref="F8:J8"/>
    <mergeCell ref="D72:D73"/>
    <mergeCell ref="F72:J72"/>
    <mergeCell ref="C22:C33"/>
    <mergeCell ref="B22:B33"/>
    <mergeCell ref="B70:C70"/>
    <mergeCell ref="B37:C37"/>
    <mergeCell ref="B39:B40"/>
    <mergeCell ref="C39:C40"/>
    <mergeCell ref="D39:D40"/>
    <mergeCell ref="F39:J39"/>
    <mergeCell ref="B53:B64"/>
    <mergeCell ref="C53:C64"/>
    <mergeCell ref="B41:B52"/>
    <mergeCell ref="C41:C52"/>
    <mergeCell ref="E10:O35"/>
    <mergeCell ref="E41:O66"/>
    <mergeCell ref="E74:O99"/>
    <mergeCell ref="B2:O2"/>
    <mergeCell ref="B3:O3"/>
    <mergeCell ref="B4:O4"/>
    <mergeCell ref="B74:B85"/>
    <mergeCell ref="C74:C85"/>
    <mergeCell ref="O188:O189"/>
    <mergeCell ref="B190:B201"/>
    <mergeCell ref="C190:C201"/>
    <mergeCell ref="O168:O169"/>
    <mergeCell ref="B170:B175"/>
    <mergeCell ref="C170:C175"/>
    <mergeCell ref="B176:B181"/>
    <mergeCell ref="C176:C181"/>
    <mergeCell ref="O137:O138"/>
    <mergeCell ref="B139:B150"/>
    <mergeCell ref="C139:C150"/>
    <mergeCell ref="B86:B97"/>
    <mergeCell ref="C86:C97"/>
    <mergeCell ref="B135:C135"/>
    <mergeCell ref="B137:B138"/>
    <mergeCell ref="C137:C138"/>
    <mergeCell ref="D137:D138"/>
    <mergeCell ref="B6:C6"/>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U71"/>
  <sheetViews>
    <sheetView showGridLines="0" view="pageBreakPreview" topLeftCell="A91" zoomScale="75" zoomScaleNormal="75" zoomScaleSheetLayoutView="75" workbookViewId="0">
      <selection activeCell="W39" sqref="W39"/>
    </sheetView>
  </sheetViews>
  <sheetFormatPr defaultColWidth="9.36328125" defaultRowHeight="14" x14ac:dyDescent="0.25"/>
  <cols>
    <col min="1" max="1" width="6.6328125" style="13" customWidth="1"/>
    <col min="2" max="2" width="41.36328125" style="100" bestFit="1" customWidth="1"/>
    <col min="3" max="3" width="36.453125" style="13" customWidth="1"/>
    <col min="4" max="4" width="12" style="13" customWidth="1"/>
    <col min="5" max="5" width="11.6328125" style="13" customWidth="1"/>
    <col min="6" max="6" width="11" style="13" customWidth="1"/>
    <col min="7" max="7" width="14.453125" style="13" customWidth="1"/>
    <col min="8" max="8" width="13.6328125" style="13" customWidth="1"/>
    <col min="9" max="9" width="16" style="13" customWidth="1"/>
    <col min="10" max="10" width="14.36328125" style="13" customWidth="1"/>
    <col min="11" max="11" width="11.6328125" style="13" customWidth="1"/>
    <col min="12" max="12" width="11" style="13" customWidth="1"/>
    <col min="13" max="13" width="13.6328125" style="13" customWidth="1"/>
    <col min="14" max="14" width="16" style="13" customWidth="1"/>
    <col min="15" max="16384" width="9.36328125" style="13"/>
  </cols>
  <sheetData>
    <row r="2" spans="2:21" x14ac:dyDescent="0.25">
      <c r="C2" s="22"/>
      <c r="D2" s="22"/>
      <c r="E2" s="14" t="str">
        <f>Index!B2</f>
        <v xml:space="preserve">      Maharashtra State Power Generation Company Ltd.</v>
      </c>
      <c r="F2" s="22"/>
      <c r="G2" s="22"/>
      <c r="H2" s="22"/>
      <c r="I2" s="22"/>
    </row>
    <row r="3" spans="2:21" s="1" customFormat="1" x14ac:dyDescent="0.3">
      <c r="C3" s="321"/>
      <c r="D3" s="321"/>
      <c r="E3" s="14" t="str">
        <f>Index!B3</f>
        <v>MYT Petition Formats for Koyna</v>
      </c>
      <c r="F3" s="321"/>
      <c r="G3" s="321"/>
      <c r="H3" s="321"/>
      <c r="I3" s="321"/>
      <c r="J3" s="131"/>
      <c r="K3" s="131"/>
      <c r="L3" s="131"/>
      <c r="M3" s="131"/>
    </row>
    <row r="4" spans="2:21" s="1" customFormat="1" x14ac:dyDescent="0.3">
      <c r="C4" s="42"/>
      <c r="D4" s="42"/>
      <c r="E4" s="132" t="s">
        <v>757</v>
      </c>
      <c r="F4" s="42"/>
      <c r="G4" s="42"/>
      <c r="H4" s="42"/>
      <c r="I4" s="42"/>
      <c r="J4" s="42"/>
      <c r="K4" s="42"/>
      <c r="L4" s="42"/>
      <c r="M4" s="42"/>
      <c r="N4" s="42"/>
    </row>
    <row r="5" spans="2:21" s="1" customFormat="1" x14ac:dyDescent="0.3">
      <c r="B5" s="132"/>
      <c r="C5" s="132"/>
      <c r="D5" s="132"/>
      <c r="E5" s="132"/>
      <c r="F5" s="132"/>
      <c r="G5" s="132"/>
      <c r="H5" s="132"/>
      <c r="I5" s="132"/>
      <c r="J5" s="42"/>
      <c r="K5" s="42"/>
      <c r="L5" s="42"/>
      <c r="M5" s="42"/>
      <c r="N5" s="42"/>
    </row>
    <row r="6" spans="2:21" s="1" customFormat="1" x14ac:dyDescent="0.3">
      <c r="B6" s="132"/>
      <c r="C6" s="132"/>
      <c r="D6" s="132"/>
      <c r="E6" s="132"/>
      <c r="F6" s="132"/>
      <c r="G6" s="132"/>
      <c r="H6" s="132"/>
      <c r="I6" s="132"/>
      <c r="J6" s="42"/>
      <c r="K6" s="42"/>
      <c r="L6" s="42"/>
      <c r="M6" s="42"/>
      <c r="N6" s="42"/>
    </row>
    <row r="7" spans="2:21" s="309" customFormat="1" x14ac:dyDescent="0.25">
      <c r="B7" s="320" t="s">
        <v>951</v>
      </c>
      <c r="C7" s="319"/>
      <c r="D7" s="319"/>
      <c r="E7" s="319"/>
      <c r="F7" s="319"/>
      <c r="G7" s="319"/>
      <c r="H7" s="319"/>
    </row>
    <row r="8" spans="2:21" s="309" customFormat="1" x14ac:dyDescent="0.25">
      <c r="B8" s="320"/>
      <c r="C8" s="319"/>
      <c r="D8" s="319"/>
      <c r="E8" s="319"/>
      <c r="F8" s="319"/>
      <c r="G8" s="319"/>
      <c r="H8" s="319"/>
    </row>
    <row r="9" spans="2:21" s="309" customFormat="1" x14ac:dyDescent="0.25">
      <c r="B9" s="313" t="s">
        <v>643</v>
      </c>
      <c r="C9" s="319"/>
      <c r="D9" s="319"/>
      <c r="E9" s="319"/>
      <c r="F9" s="319"/>
      <c r="G9" s="319"/>
      <c r="H9" s="319"/>
    </row>
    <row r="10" spans="2:21" s="309" customFormat="1" x14ac:dyDescent="0.25"/>
    <row r="11" spans="2:21" s="309" customFormat="1" x14ac:dyDescent="0.25">
      <c r="B11" s="1664" t="s">
        <v>37</v>
      </c>
      <c r="C11" s="1666" t="s">
        <v>641</v>
      </c>
      <c r="D11" s="1667"/>
      <c r="E11" s="1668"/>
      <c r="F11" s="1666" t="s">
        <v>640</v>
      </c>
      <c r="G11" s="1667"/>
      <c r="H11" s="1668"/>
      <c r="I11" s="1669" t="s">
        <v>639</v>
      </c>
      <c r="J11" s="1669" t="s">
        <v>638</v>
      </c>
    </row>
    <row r="12" spans="2:21" s="309" customFormat="1" ht="28" x14ac:dyDescent="0.25">
      <c r="B12" s="1665"/>
      <c r="C12" s="318" t="s">
        <v>637</v>
      </c>
      <c r="D12" s="318" t="s">
        <v>634</v>
      </c>
      <c r="E12" s="318" t="s">
        <v>636</v>
      </c>
      <c r="F12" s="318" t="s">
        <v>635</v>
      </c>
      <c r="G12" s="318" t="s">
        <v>634</v>
      </c>
      <c r="H12" s="317" t="s">
        <v>633</v>
      </c>
      <c r="I12" s="1669"/>
      <c r="J12" s="1669"/>
    </row>
    <row r="13" spans="2:21" s="309" customFormat="1" x14ac:dyDescent="0.25">
      <c r="B13" s="316"/>
      <c r="C13" s="315"/>
      <c r="D13" s="315"/>
      <c r="E13" s="315"/>
      <c r="F13" s="315"/>
      <c r="G13" s="315"/>
      <c r="H13" s="314"/>
      <c r="I13" s="314"/>
      <c r="J13" s="314"/>
    </row>
    <row r="14" spans="2:21" s="313" customFormat="1" x14ac:dyDescent="0.25">
      <c r="B14" s="312" t="s">
        <v>632</v>
      </c>
      <c r="C14" s="311"/>
      <c r="D14" s="311"/>
      <c r="E14" s="311"/>
      <c r="F14" s="311"/>
      <c r="G14" s="311"/>
      <c r="H14" s="311"/>
      <c r="I14" s="310"/>
      <c r="J14" s="310"/>
      <c r="K14" s="309"/>
      <c r="L14" s="309"/>
      <c r="M14" s="309"/>
      <c r="N14" s="309"/>
      <c r="O14" s="309"/>
      <c r="P14" s="309"/>
      <c r="Q14" s="309"/>
      <c r="R14" s="309"/>
      <c r="S14" s="309"/>
      <c r="T14" s="309"/>
      <c r="U14" s="309"/>
    </row>
    <row r="15" spans="2:21" s="313" customFormat="1" x14ac:dyDescent="0.25">
      <c r="B15" s="312"/>
      <c r="C15" s="311"/>
      <c r="D15" s="311"/>
      <c r="E15" s="311"/>
      <c r="F15" s="311"/>
      <c r="G15" s="311"/>
      <c r="H15" s="311"/>
      <c r="I15" s="310"/>
      <c r="J15" s="310"/>
      <c r="K15" s="309"/>
      <c r="L15" s="309"/>
      <c r="M15" s="309"/>
      <c r="N15" s="309"/>
      <c r="O15" s="309"/>
      <c r="P15" s="309"/>
      <c r="Q15" s="309"/>
      <c r="R15" s="309"/>
      <c r="S15" s="309"/>
      <c r="T15" s="309"/>
      <c r="U15" s="309"/>
    </row>
    <row r="16" spans="2:21" s="313" customFormat="1" x14ac:dyDescent="0.25">
      <c r="B16" s="310" t="s">
        <v>631</v>
      </c>
      <c r="C16" s="311"/>
      <c r="D16" s="311"/>
      <c r="E16" s="311"/>
      <c r="F16" s="311"/>
      <c r="G16" s="311"/>
      <c r="H16" s="311"/>
      <c r="I16" s="310"/>
      <c r="J16" s="310"/>
      <c r="K16" s="309"/>
      <c r="L16" s="309"/>
      <c r="M16" s="309"/>
      <c r="N16" s="309"/>
      <c r="O16" s="309"/>
      <c r="P16" s="309"/>
      <c r="Q16" s="309"/>
      <c r="R16" s="309"/>
      <c r="S16" s="309"/>
      <c r="T16" s="309"/>
      <c r="U16" s="309"/>
    </row>
    <row r="17" spans="2:21" s="313" customFormat="1" x14ac:dyDescent="0.25">
      <c r="B17" s="310" t="s">
        <v>630</v>
      </c>
      <c r="C17" s="311"/>
      <c r="D17" s="311"/>
      <c r="E17" s="311"/>
      <c r="F17" s="311"/>
      <c r="G17" s="311"/>
      <c r="H17" s="311"/>
      <c r="I17" s="310"/>
      <c r="J17" s="310"/>
      <c r="K17" s="309"/>
      <c r="L17" s="309"/>
      <c r="M17" s="309"/>
      <c r="N17" s="309"/>
      <c r="O17" s="309"/>
      <c r="P17" s="309"/>
      <c r="Q17" s="309"/>
      <c r="R17" s="309"/>
      <c r="S17" s="309"/>
      <c r="T17" s="309"/>
      <c r="U17" s="309"/>
    </row>
    <row r="18" spans="2:21" s="313" customFormat="1" x14ac:dyDescent="0.25">
      <c r="B18" s="310" t="s">
        <v>629</v>
      </c>
      <c r="C18" s="311"/>
      <c r="D18" s="311"/>
      <c r="E18" s="311"/>
      <c r="F18" s="311"/>
      <c r="G18" s="311"/>
      <c r="H18" s="311"/>
      <c r="I18" s="310"/>
      <c r="J18" s="310"/>
      <c r="K18" s="309"/>
      <c r="L18" s="309"/>
      <c r="M18" s="309"/>
      <c r="N18" s="309"/>
      <c r="O18" s="309"/>
      <c r="P18" s="309"/>
      <c r="Q18" s="309"/>
      <c r="R18" s="309"/>
      <c r="S18" s="309"/>
      <c r="T18" s="309"/>
      <c r="U18" s="309"/>
    </row>
    <row r="19" spans="2:21" s="313" customFormat="1" x14ac:dyDescent="0.25">
      <c r="B19" s="310" t="s">
        <v>624</v>
      </c>
      <c r="C19" s="311"/>
      <c r="D19" s="311"/>
      <c r="E19" s="311"/>
      <c r="F19" s="311"/>
      <c r="G19" s="311"/>
      <c r="H19" s="311"/>
      <c r="I19" s="310"/>
      <c r="J19" s="310"/>
      <c r="K19" s="309"/>
      <c r="L19" s="309"/>
      <c r="M19" s="309"/>
      <c r="N19" s="309"/>
      <c r="O19" s="309"/>
      <c r="P19" s="309"/>
      <c r="Q19" s="309"/>
      <c r="R19" s="309"/>
      <c r="S19" s="309"/>
      <c r="T19" s="309"/>
      <c r="U19" s="309"/>
    </row>
    <row r="20" spans="2:21" s="309" customFormat="1" x14ac:dyDescent="0.25">
      <c r="B20" s="312" t="s">
        <v>271</v>
      </c>
      <c r="C20" s="311"/>
      <c r="D20" s="311"/>
      <c r="E20" s="311"/>
      <c r="F20" s="311"/>
      <c r="G20" s="311"/>
      <c r="H20" s="311"/>
      <c r="I20" s="310"/>
      <c r="J20" s="310"/>
    </row>
    <row r="21" spans="2:21" s="309" customFormat="1" x14ac:dyDescent="0.25">
      <c r="B21" s="312"/>
      <c r="C21" s="311"/>
      <c r="D21" s="311"/>
      <c r="E21" s="311"/>
      <c r="F21" s="311"/>
      <c r="G21" s="311"/>
      <c r="H21" s="311"/>
      <c r="I21" s="310"/>
      <c r="J21" s="310"/>
    </row>
    <row r="22" spans="2:21" s="309" customFormat="1" x14ac:dyDescent="0.25">
      <c r="B22" s="312"/>
      <c r="C22" s="311"/>
      <c r="D22" s="311"/>
      <c r="E22" s="311"/>
      <c r="F22" s="311"/>
      <c r="G22" s="311"/>
      <c r="H22" s="311"/>
      <c r="I22" s="310"/>
      <c r="J22" s="310"/>
    </row>
    <row r="23" spans="2:21" s="313" customFormat="1" x14ac:dyDescent="0.25">
      <c r="B23" s="312" t="s">
        <v>628</v>
      </c>
      <c r="C23" s="311"/>
      <c r="D23" s="311"/>
      <c r="E23" s="311"/>
      <c r="F23" s="311"/>
      <c r="G23" s="311"/>
      <c r="H23" s="311"/>
      <c r="I23" s="310"/>
      <c r="J23" s="310"/>
      <c r="K23" s="309"/>
      <c r="L23" s="309"/>
      <c r="M23" s="309"/>
      <c r="N23" s="309"/>
      <c r="O23" s="309"/>
      <c r="P23" s="309"/>
      <c r="Q23" s="309"/>
      <c r="R23" s="309"/>
      <c r="S23" s="309"/>
      <c r="T23" s="309"/>
      <c r="U23" s="309"/>
    </row>
    <row r="24" spans="2:21" s="309" customFormat="1" x14ac:dyDescent="0.25">
      <c r="B24" s="310"/>
      <c r="C24" s="311"/>
      <c r="D24" s="311"/>
      <c r="E24" s="311"/>
      <c r="F24" s="311"/>
      <c r="G24" s="311"/>
      <c r="H24" s="311"/>
      <c r="I24" s="310"/>
      <c r="J24" s="310"/>
    </row>
    <row r="25" spans="2:21" s="309" customFormat="1" x14ac:dyDescent="0.25">
      <c r="B25" s="310" t="s">
        <v>627</v>
      </c>
      <c r="C25" s="311"/>
      <c r="D25" s="311"/>
      <c r="E25" s="311"/>
      <c r="F25" s="311"/>
      <c r="G25" s="311"/>
      <c r="H25" s="311"/>
      <c r="I25" s="310"/>
      <c r="J25" s="310"/>
    </row>
    <row r="26" spans="2:21" s="309" customFormat="1" x14ac:dyDescent="0.25">
      <c r="B26" s="310" t="s">
        <v>626</v>
      </c>
      <c r="C26" s="311"/>
      <c r="D26" s="311"/>
      <c r="E26" s="311"/>
      <c r="F26" s="311"/>
      <c r="G26" s="311"/>
      <c r="H26" s="311"/>
      <c r="I26" s="310"/>
      <c r="J26" s="310"/>
    </row>
    <row r="27" spans="2:21" s="309" customFormat="1" x14ac:dyDescent="0.25">
      <c r="B27" s="310" t="s">
        <v>625</v>
      </c>
      <c r="C27" s="311"/>
      <c r="D27" s="311"/>
      <c r="E27" s="311"/>
      <c r="F27" s="311"/>
      <c r="G27" s="311"/>
      <c r="H27" s="311"/>
      <c r="I27" s="310"/>
      <c r="J27" s="310"/>
    </row>
    <row r="28" spans="2:21" s="309" customFormat="1" x14ac:dyDescent="0.25">
      <c r="B28" s="310" t="s">
        <v>624</v>
      </c>
      <c r="C28" s="311"/>
      <c r="D28" s="311"/>
      <c r="E28" s="311"/>
      <c r="F28" s="311"/>
      <c r="G28" s="311"/>
      <c r="H28" s="311"/>
      <c r="I28" s="310"/>
      <c r="J28" s="310"/>
    </row>
    <row r="29" spans="2:21" s="309" customFormat="1" x14ac:dyDescent="0.25">
      <c r="B29" s="312" t="s">
        <v>271</v>
      </c>
      <c r="C29" s="311"/>
      <c r="D29" s="311"/>
      <c r="E29" s="311"/>
      <c r="F29" s="311"/>
      <c r="G29" s="311"/>
      <c r="H29" s="311"/>
      <c r="I29" s="310"/>
      <c r="J29" s="310"/>
    </row>
    <row r="30" spans="2:21" s="309" customFormat="1" x14ac:dyDescent="0.25">
      <c r="B30" s="312"/>
      <c r="C30" s="311"/>
      <c r="D30" s="311"/>
      <c r="E30" s="311"/>
      <c r="F30" s="311"/>
      <c r="G30" s="311"/>
      <c r="H30" s="311"/>
      <c r="I30" s="310"/>
      <c r="J30" s="310"/>
    </row>
    <row r="31" spans="2:21" s="309" customFormat="1" x14ac:dyDescent="0.25">
      <c r="B31" s="312" t="s">
        <v>644</v>
      </c>
      <c r="C31" s="311"/>
      <c r="D31" s="311"/>
      <c r="E31" s="311"/>
      <c r="F31" s="311"/>
      <c r="G31" s="311"/>
      <c r="H31" s="311"/>
      <c r="I31" s="310"/>
      <c r="J31" s="310"/>
    </row>
    <row r="32" spans="2:21" x14ac:dyDescent="0.25">
      <c r="B32" s="310"/>
      <c r="C32" s="311"/>
      <c r="D32" s="311"/>
      <c r="E32" s="311"/>
      <c r="F32" s="311"/>
      <c r="G32" s="311"/>
      <c r="H32" s="311"/>
      <c r="I32" s="310"/>
      <c r="J32" s="310"/>
    </row>
    <row r="33" spans="2:10" x14ac:dyDescent="0.25">
      <c r="B33" s="310" t="s">
        <v>645</v>
      </c>
      <c r="C33" s="311"/>
      <c r="D33" s="311"/>
      <c r="E33" s="311"/>
      <c r="F33" s="311"/>
      <c r="G33" s="311"/>
      <c r="H33" s="311"/>
      <c r="I33" s="310"/>
      <c r="J33" s="310"/>
    </row>
    <row r="34" spans="2:10" x14ac:dyDescent="0.25">
      <c r="B34" s="310" t="s">
        <v>646</v>
      </c>
      <c r="C34" s="311"/>
      <c r="D34" s="311"/>
      <c r="E34" s="311"/>
      <c r="F34" s="311"/>
      <c r="G34" s="311"/>
      <c r="H34" s="311"/>
      <c r="I34" s="310"/>
      <c r="J34" s="310"/>
    </row>
    <row r="35" spans="2:10" x14ac:dyDescent="0.25">
      <c r="B35" s="310" t="s">
        <v>647</v>
      </c>
      <c r="C35" s="311"/>
      <c r="D35" s="311"/>
      <c r="E35" s="311"/>
      <c r="F35" s="311"/>
      <c r="G35" s="311"/>
      <c r="H35" s="311"/>
      <c r="I35" s="310"/>
      <c r="J35" s="310"/>
    </row>
    <row r="36" spans="2:10" x14ac:dyDescent="0.25">
      <c r="B36" s="310" t="s">
        <v>624</v>
      </c>
      <c r="C36" s="311"/>
      <c r="D36" s="311"/>
      <c r="E36" s="311"/>
      <c r="F36" s="311"/>
      <c r="G36" s="311"/>
      <c r="H36" s="311"/>
      <c r="I36" s="310"/>
      <c r="J36" s="310"/>
    </row>
    <row r="37" spans="2:10" x14ac:dyDescent="0.25">
      <c r="B37" s="312" t="s">
        <v>271</v>
      </c>
      <c r="C37" s="311"/>
      <c r="D37" s="311"/>
      <c r="E37" s="311"/>
      <c r="F37" s="311"/>
      <c r="G37" s="311"/>
      <c r="H37" s="311"/>
      <c r="I37" s="310"/>
      <c r="J37" s="310"/>
    </row>
    <row r="41" spans="2:10" x14ac:dyDescent="0.25">
      <c r="B41" s="320" t="s">
        <v>952</v>
      </c>
      <c r="C41" s="319"/>
      <c r="D41" s="319"/>
      <c r="E41" s="319"/>
      <c r="F41" s="319"/>
      <c r="G41" s="319"/>
      <c r="H41" s="319"/>
      <c r="I41" s="309"/>
      <c r="J41" s="309"/>
    </row>
    <row r="42" spans="2:10" x14ac:dyDescent="0.25">
      <c r="B42" s="320"/>
      <c r="C42" s="319"/>
      <c r="D42" s="319"/>
      <c r="E42" s="319"/>
      <c r="F42" s="319"/>
      <c r="G42" s="319"/>
      <c r="H42" s="319"/>
      <c r="I42" s="309"/>
      <c r="J42" s="309"/>
    </row>
    <row r="43" spans="2:10" x14ac:dyDescent="0.25">
      <c r="B43" s="313" t="s">
        <v>643</v>
      </c>
      <c r="C43" s="319"/>
      <c r="D43" s="319"/>
      <c r="E43" s="319"/>
      <c r="F43" s="319"/>
      <c r="G43" s="319"/>
      <c r="H43" s="319"/>
      <c r="I43" s="309"/>
      <c r="J43" s="309"/>
    </row>
    <row r="44" spans="2:10" x14ac:dyDescent="0.25">
      <c r="B44" s="309"/>
      <c r="C44" s="309"/>
      <c r="D44" s="309"/>
      <c r="E44" s="309"/>
      <c r="F44" s="309"/>
      <c r="G44" s="309"/>
      <c r="H44" s="309"/>
      <c r="I44" s="309"/>
      <c r="J44" s="309"/>
    </row>
    <row r="45" spans="2:10" x14ac:dyDescent="0.25">
      <c r="B45" s="1664" t="s">
        <v>37</v>
      </c>
      <c r="C45" s="1666" t="s">
        <v>641</v>
      </c>
      <c r="D45" s="1667"/>
      <c r="E45" s="1668"/>
      <c r="F45" s="1666" t="s">
        <v>640</v>
      </c>
      <c r="G45" s="1667"/>
      <c r="H45" s="1668"/>
      <c r="I45" s="1669" t="s">
        <v>639</v>
      </c>
      <c r="J45" s="1669" t="s">
        <v>638</v>
      </c>
    </row>
    <row r="46" spans="2:10" ht="28" x14ac:dyDescent="0.25">
      <c r="B46" s="1665"/>
      <c r="C46" s="318" t="s">
        <v>637</v>
      </c>
      <c r="D46" s="318" t="s">
        <v>634</v>
      </c>
      <c r="E46" s="318" t="s">
        <v>636</v>
      </c>
      <c r="F46" s="318" t="s">
        <v>635</v>
      </c>
      <c r="G46" s="318" t="s">
        <v>634</v>
      </c>
      <c r="H46" s="341" t="s">
        <v>633</v>
      </c>
      <c r="I46" s="1669"/>
      <c r="J46" s="1669"/>
    </row>
    <row r="47" spans="2:10" x14ac:dyDescent="0.25">
      <c r="B47" s="316"/>
      <c r="C47" s="315"/>
      <c r="D47" s="315"/>
      <c r="E47" s="315"/>
      <c r="F47" s="315"/>
      <c r="G47" s="315"/>
      <c r="H47" s="314"/>
      <c r="I47" s="314"/>
      <c r="J47" s="314"/>
    </row>
    <row r="48" spans="2:10" x14ac:dyDescent="0.25">
      <c r="B48" s="312" t="s">
        <v>632</v>
      </c>
      <c r="C48" s="311"/>
      <c r="D48" s="311"/>
      <c r="E48" s="311"/>
      <c r="F48" s="311"/>
      <c r="G48" s="311"/>
      <c r="H48" s="311"/>
      <c r="I48" s="310"/>
      <c r="J48" s="310"/>
    </row>
    <row r="49" spans="2:10" x14ac:dyDescent="0.25">
      <c r="B49" s="312"/>
      <c r="C49" s="311"/>
      <c r="D49" s="311"/>
      <c r="E49" s="311"/>
      <c r="F49" s="311"/>
      <c r="G49" s="311"/>
      <c r="H49" s="311"/>
      <c r="I49" s="310"/>
      <c r="J49" s="310"/>
    </row>
    <row r="50" spans="2:10" x14ac:dyDescent="0.25">
      <c r="B50" s="310" t="s">
        <v>631</v>
      </c>
      <c r="C50" s="311"/>
      <c r="D50" s="311"/>
      <c r="E50" s="311"/>
      <c r="F50" s="311"/>
      <c r="G50" s="311"/>
      <c r="H50" s="311"/>
      <c r="I50" s="310"/>
      <c r="J50" s="310"/>
    </row>
    <row r="51" spans="2:10" x14ac:dyDescent="0.25">
      <c r="B51" s="310" t="s">
        <v>630</v>
      </c>
      <c r="C51" s="311"/>
      <c r="D51" s="311"/>
      <c r="E51" s="311"/>
      <c r="F51" s="311"/>
      <c r="G51" s="311"/>
      <c r="H51" s="311"/>
      <c r="I51" s="310"/>
      <c r="J51" s="310"/>
    </row>
    <row r="52" spans="2:10" x14ac:dyDescent="0.25">
      <c r="B52" s="310" t="s">
        <v>629</v>
      </c>
      <c r="C52" s="311"/>
      <c r="D52" s="311"/>
      <c r="E52" s="311"/>
      <c r="F52" s="311"/>
      <c r="G52" s="311"/>
      <c r="H52" s="311"/>
      <c r="I52" s="310"/>
      <c r="J52" s="310"/>
    </row>
    <row r="53" spans="2:10" x14ac:dyDescent="0.25">
      <c r="B53" s="310" t="s">
        <v>624</v>
      </c>
      <c r="C53" s="311"/>
      <c r="D53" s="311"/>
      <c r="E53" s="311"/>
      <c r="F53" s="311"/>
      <c r="G53" s="311"/>
      <c r="H53" s="311"/>
      <c r="I53" s="310"/>
      <c r="J53" s="310"/>
    </row>
    <row r="54" spans="2:10" x14ac:dyDescent="0.25">
      <c r="B54" s="312" t="s">
        <v>271</v>
      </c>
      <c r="C54" s="311"/>
      <c r="D54" s="311"/>
      <c r="E54" s="311"/>
      <c r="F54" s="311"/>
      <c r="G54" s="311"/>
      <c r="H54" s="311"/>
      <c r="I54" s="310"/>
      <c r="J54" s="310"/>
    </row>
    <row r="55" spans="2:10" x14ac:dyDescent="0.25">
      <c r="B55" s="312"/>
      <c r="C55" s="311"/>
      <c r="D55" s="311"/>
      <c r="E55" s="311"/>
      <c r="F55" s="311"/>
      <c r="G55" s="311"/>
      <c r="H55" s="311"/>
      <c r="I55" s="310"/>
      <c r="J55" s="310"/>
    </row>
    <row r="56" spans="2:10" x14ac:dyDescent="0.25">
      <c r="B56" s="312"/>
      <c r="C56" s="311"/>
      <c r="D56" s="311"/>
      <c r="E56" s="311"/>
      <c r="F56" s="311"/>
      <c r="G56" s="311"/>
      <c r="H56" s="311"/>
      <c r="I56" s="310"/>
      <c r="J56" s="310"/>
    </row>
    <row r="57" spans="2:10" x14ac:dyDescent="0.25">
      <c r="B57" s="312" t="s">
        <v>628</v>
      </c>
      <c r="C57" s="311"/>
      <c r="D57" s="311"/>
      <c r="E57" s="311"/>
      <c r="F57" s="311"/>
      <c r="G57" s="311"/>
      <c r="H57" s="311"/>
      <c r="I57" s="310"/>
      <c r="J57" s="310"/>
    </row>
    <row r="58" spans="2:10" x14ac:dyDescent="0.25">
      <c r="B58" s="310"/>
      <c r="C58" s="311"/>
      <c r="D58" s="311"/>
      <c r="E58" s="311"/>
      <c r="F58" s="311"/>
      <c r="G58" s="311"/>
      <c r="H58" s="311"/>
      <c r="I58" s="310"/>
      <c r="J58" s="310"/>
    </row>
    <row r="59" spans="2:10" x14ac:dyDescent="0.25">
      <c r="B59" s="310" t="s">
        <v>627</v>
      </c>
      <c r="C59" s="311"/>
      <c r="D59" s="311"/>
      <c r="E59" s="311"/>
      <c r="F59" s="311"/>
      <c r="G59" s="311"/>
      <c r="H59" s="311"/>
      <c r="I59" s="310"/>
      <c r="J59" s="310"/>
    </row>
    <row r="60" spans="2:10" x14ac:dyDescent="0.25">
      <c r="B60" s="310" t="s">
        <v>626</v>
      </c>
      <c r="C60" s="311"/>
      <c r="D60" s="311"/>
      <c r="E60" s="311"/>
      <c r="F60" s="311"/>
      <c r="G60" s="311"/>
      <c r="H60" s="311"/>
      <c r="I60" s="310"/>
      <c r="J60" s="310"/>
    </row>
    <row r="61" spans="2:10" x14ac:dyDescent="0.25">
      <c r="B61" s="310" t="s">
        <v>625</v>
      </c>
      <c r="C61" s="311"/>
      <c r="D61" s="311"/>
      <c r="E61" s="311"/>
      <c r="F61" s="311"/>
      <c r="G61" s="311"/>
      <c r="H61" s="311"/>
      <c r="I61" s="310"/>
      <c r="J61" s="310"/>
    </row>
    <row r="62" spans="2:10" x14ac:dyDescent="0.25">
      <c r="B62" s="310" t="s">
        <v>624</v>
      </c>
      <c r="C62" s="311"/>
      <c r="D62" s="311"/>
      <c r="E62" s="311"/>
      <c r="F62" s="311"/>
      <c r="G62" s="311"/>
      <c r="H62" s="311"/>
      <c r="I62" s="310"/>
      <c r="J62" s="310"/>
    </row>
    <row r="63" spans="2:10" x14ac:dyDescent="0.25">
      <c r="B63" s="312" t="s">
        <v>271</v>
      </c>
      <c r="C63" s="311"/>
      <c r="D63" s="311"/>
      <c r="E63" s="311"/>
      <c r="F63" s="311"/>
      <c r="G63" s="311"/>
      <c r="H63" s="311"/>
      <c r="I63" s="310"/>
      <c r="J63" s="310"/>
    </row>
    <row r="64" spans="2:10" x14ac:dyDescent="0.25">
      <c r="B64" s="312"/>
      <c r="C64" s="311"/>
      <c r="D64" s="311"/>
      <c r="E64" s="311"/>
      <c r="F64" s="311"/>
      <c r="G64" s="311"/>
      <c r="H64" s="311"/>
      <c r="I64" s="310"/>
      <c r="J64" s="310"/>
    </row>
    <row r="65" spans="2:10" x14ac:dyDescent="0.25">
      <c r="B65" s="312" t="s">
        <v>644</v>
      </c>
      <c r="C65" s="311"/>
      <c r="D65" s="311"/>
      <c r="E65" s="311"/>
      <c r="F65" s="311"/>
      <c r="G65" s="311"/>
      <c r="H65" s="311"/>
      <c r="I65" s="310"/>
      <c r="J65" s="310"/>
    </row>
    <row r="66" spans="2:10" x14ac:dyDescent="0.25">
      <c r="B66" s="310"/>
      <c r="C66" s="311"/>
      <c r="D66" s="311"/>
      <c r="E66" s="311"/>
      <c r="F66" s="311"/>
      <c r="G66" s="311"/>
      <c r="H66" s="311"/>
      <c r="I66" s="310"/>
      <c r="J66" s="310"/>
    </row>
    <row r="67" spans="2:10" x14ac:dyDescent="0.25">
      <c r="B67" s="310" t="s">
        <v>645</v>
      </c>
      <c r="C67" s="311"/>
      <c r="D67" s="311"/>
      <c r="E67" s="311"/>
      <c r="F67" s="311"/>
      <c r="G67" s="311"/>
      <c r="H67" s="311"/>
      <c r="I67" s="310"/>
      <c r="J67" s="310"/>
    </row>
    <row r="68" spans="2:10" x14ac:dyDescent="0.25">
      <c r="B68" s="310" t="s">
        <v>646</v>
      </c>
      <c r="C68" s="311"/>
      <c r="D68" s="311"/>
      <c r="E68" s="311"/>
      <c r="F68" s="311"/>
      <c r="G68" s="311"/>
      <c r="H68" s="311"/>
      <c r="I68" s="310"/>
      <c r="J68" s="310"/>
    </row>
    <row r="69" spans="2:10" x14ac:dyDescent="0.25">
      <c r="B69" s="310" t="s">
        <v>647</v>
      </c>
      <c r="C69" s="311"/>
      <c r="D69" s="311"/>
      <c r="E69" s="311"/>
      <c r="F69" s="311"/>
      <c r="G69" s="311"/>
      <c r="H69" s="311"/>
      <c r="I69" s="310"/>
      <c r="J69" s="310"/>
    </row>
    <row r="70" spans="2:10" x14ac:dyDescent="0.25">
      <c r="B70" s="310" t="s">
        <v>624</v>
      </c>
      <c r="C70" s="311"/>
      <c r="D70" s="311"/>
      <c r="E70" s="311"/>
      <c r="F70" s="311"/>
      <c r="G70" s="311"/>
      <c r="H70" s="311"/>
      <c r="I70" s="310"/>
      <c r="J70" s="310"/>
    </row>
    <row r="71" spans="2:10" x14ac:dyDescent="0.25">
      <c r="B71" s="312" t="s">
        <v>271</v>
      </c>
      <c r="C71" s="311"/>
      <c r="D71" s="311"/>
      <c r="E71" s="311"/>
      <c r="F71" s="311"/>
      <c r="G71" s="311"/>
      <c r="H71" s="311"/>
      <c r="I71" s="310"/>
      <c r="J71" s="310"/>
    </row>
  </sheetData>
  <mergeCells count="10">
    <mergeCell ref="B11:B12"/>
    <mergeCell ref="C11:E11"/>
    <mergeCell ref="F11:H11"/>
    <mergeCell ref="I11:I12"/>
    <mergeCell ref="J11:J12"/>
    <mergeCell ref="B45:B46"/>
    <mergeCell ref="C45:E45"/>
    <mergeCell ref="F45:H45"/>
    <mergeCell ref="I45:I46"/>
    <mergeCell ref="J45:J46"/>
  </mergeCells>
  <pageMargins left="0.75" right="0.75" top="1" bottom="1" header="0.5" footer="0.5"/>
  <pageSetup paperSize="9" scale="43"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L29"/>
  <sheetViews>
    <sheetView workbookViewId="0">
      <selection activeCell="L22" sqref="L22"/>
    </sheetView>
  </sheetViews>
  <sheetFormatPr defaultColWidth="9.08984375" defaultRowHeight="14" x14ac:dyDescent="0.3"/>
  <cols>
    <col min="1" max="1" width="3.08984375" style="1" customWidth="1"/>
    <col min="2" max="2" width="8" style="1" customWidth="1"/>
    <col min="3" max="4" width="12.6328125" style="1" customWidth="1"/>
    <col min="5" max="5" width="24" style="1" customWidth="1"/>
    <col min="6" max="6" width="18.453125" style="1" customWidth="1"/>
    <col min="7" max="7" width="18" style="1" customWidth="1"/>
    <col min="8" max="12" width="15.6328125" style="1" customWidth="1"/>
    <col min="13" max="16384" width="9.08984375" style="1"/>
  </cols>
  <sheetData>
    <row r="2" spans="2:12" ht="14.15" customHeight="1" x14ac:dyDescent="0.3">
      <c r="B2" s="1352" t="str">
        <f>Index!B2</f>
        <v xml:space="preserve">      Maharashtra State Power Generation Company Ltd.</v>
      </c>
      <c r="C2" s="1352"/>
      <c r="D2" s="1352"/>
      <c r="E2" s="1670"/>
      <c r="F2" s="1670"/>
      <c r="G2" s="1670"/>
      <c r="H2" s="1670"/>
      <c r="I2" s="1670"/>
      <c r="J2" s="1670"/>
      <c r="K2" s="1670"/>
      <c r="L2" s="1670"/>
    </row>
    <row r="3" spans="2:12" ht="14.15" customHeight="1" x14ac:dyDescent="0.3">
      <c r="B3" s="1620" t="s">
        <v>1315</v>
      </c>
      <c r="C3" s="1620"/>
      <c r="D3" s="1620"/>
      <c r="E3" s="1670"/>
      <c r="F3" s="1670"/>
      <c r="G3" s="1670"/>
      <c r="H3" s="1670"/>
      <c r="I3" s="1670"/>
      <c r="J3" s="1670"/>
      <c r="K3" s="1670"/>
      <c r="L3" s="1670"/>
    </row>
    <row r="4" spans="2:12" ht="14.15" customHeight="1" x14ac:dyDescent="0.3">
      <c r="B4" s="1620" t="s">
        <v>1316</v>
      </c>
      <c r="C4" s="1620"/>
      <c r="D4" s="1620"/>
      <c r="E4" s="1670"/>
      <c r="F4" s="1670"/>
      <c r="G4" s="1670"/>
      <c r="H4" s="1670"/>
      <c r="I4" s="1670"/>
      <c r="J4" s="1670"/>
      <c r="K4" s="1670"/>
      <c r="L4" s="1670"/>
    </row>
    <row r="5" spans="2:12" ht="14.15" customHeight="1" x14ac:dyDescent="0.3">
      <c r="B5" s="1352" t="str">
        <f>Index!B3</f>
        <v>MYT Petition Formats for Koyna</v>
      </c>
      <c r="C5" s="1352"/>
      <c r="D5" s="1352"/>
      <c r="E5" s="1670"/>
      <c r="F5" s="1670"/>
      <c r="G5" s="1670"/>
      <c r="H5" s="1670"/>
      <c r="I5" s="1670"/>
      <c r="J5" s="1670"/>
      <c r="K5" s="1670"/>
      <c r="L5" s="1670"/>
    </row>
    <row r="6" spans="2:12" x14ac:dyDescent="0.3">
      <c r="B6" s="658"/>
      <c r="C6" s="658"/>
      <c r="D6" s="658"/>
      <c r="E6" s="846"/>
      <c r="F6" s="846"/>
      <c r="G6" s="846"/>
    </row>
    <row r="7" spans="2:12" ht="14.15" customHeight="1" x14ac:dyDescent="0.3">
      <c r="B7" s="1404" t="s">
        <v>343</v>
      </c>
      <c r="C7" s="1404" t="s">
        <v>1317</v>
      </c>
      <c r="D7" s="1436" t="s">
        <v>1318</v>
      </c>
      <c r="E7" s="1406" t="s">
        <v>1319</v>
      </c>
      <c r="F7" s="1407" t="s">
        <v>1320</v>
      </c>
      <c r="G7" s="1436" t="s">
        <v>1321</v>
      </c>
      <c r="H7" s="1360" t="s">
        <v>1322</v>
      </c>
      <c r="I7" s="1360"/>
      <c r="J7" s="1360"/>
      <c r="K7" s="1360"/>
      <c r="L7" s="1360"/>
    </row>
    <row r="8" spans="2:12" s="131" customFormat="1" ht="44.25" customHeight="1" x14ac:dyDescent="0.25">
      <c r="B8" s="1404"/>
      <c r="C8" s="1404"/>
      <c r="D8" s="1672"/>
      <c r="E8" s="1406"/>
      <c r="F8" s="1674"/>
      <c r="G8" s="1674"/>
      <c r="H8" s="655" t="s">
        <v>913</v>
      </c>
      <c r="I8" s="654" t="s">
        <v>914</v>
      </c>
      <c r="J8" s="654" t="s">
        <v>918</v>
      </c>
      <c r="K8" s="654" t="s">
        <v>915</v>
      </c>
      <c r="L8" s="654" t="s">
        <v>917</v>
      </c>
    </row>
    <row r="9" spans="2:12" s="131" customFormat="1" ht="14.15" customHeight="1" x14ac:dyDescent="0.25">
      <c r="B9" s="1671"/>
      <c r="C9" s="1671"/>
      <c r="D9" s="1437"/>
      <c r="E9" s="1673"/>
      <c r="F9" s="1408"/>
      <c r="G9" s="1408"/>
      <c r="H9" s="655" t="s">
        <v>21</v>
      </c>
      <c r="I9" s="654" t="s">
        <v>21</v>
      </c>
      <c r="J9" s="654" t="s">
        <v>21</v>
      </c>
      <c r="K9" s="654" t="s">
        <v>21</v>
      </c>
      <c r="L9" s="654" t="s">
        <v>21</v>
      </c>
    </row>
    <row r="10" spans="2:12" s="131" customFormat="1" x14ac:dyDescent="0.25">
      <c r="B10" s="847"/>
      <c r="C10" s="847"/>
      <c r="D10" s="847"/>
      <c r="E10" s="848"/>
      <c r="F10" s="848"/>
      <c r="G10" s="848"/>
      <c r="H10" s="38"/>
      <c r="I10" s="38"/>
      <c r="J10" s="38"/>
      <c r="K10" s="38"/>
      <c r="L10" s="38"/>
    </row>
    <row r="11" spans="2:12" s="42" customFormat="1" x14ac:dyDescent="0.3">
      <c r="B11" s="140">
        <v>1</v>
      </c>
      <c r="C11" s="140" t="s">
        <v>1323</v>
      </c>
      <c r="D11" s="140"/>
      <c r="E11" s="9"/>
      <c r="F11" s="9"/>
      <c r="G11" s="9"/>
      <c r="H11" s="38"/>
      <c r="I11" s="38"/>
      <c r="J11" s="38"/>
      <c r="K11" s="38"/>
      <c r="L11" s="38"/>
    </row>
    <row r="12" spans="2:12" s="42" customFormat="1" x14ac:dyDescent="0.3">
      <c r="B12" s="849"/>
      <c r="C12" s="850" t="s">
        <v>1324</v>
      </c>
      <c r="D12" s="850"/>
      <c r="E12" s="463"/>
      <c r="F12" s="463"/>
      <c r="G12" s="463"/>
      <c r="H12" s="851"/>
      <c r="I12" s="851"/>
      <c r="J12" s="851"/>
      <c r="K12" s="851"/>
      <c r="L12" s="851"/>
    </row>
    <row r="13" spans="2:12" s="42" customFormat="1" x14ac:dyDescent="0.3">
      <c r="B13" s="39"/>
      <c r="C13" s="852" t="s">
        <v>1325</v>
      </c>
      <c r="D13" s="852"/>
      <c r="E13" s="853"/>
      <c r="F13" s="853"/>
      <c r="G13" s="853"/>
      <c r="H13" s="38"/>
      <c r="I13" s="38"/>
      <c r="J13" s="38"/>
      <c r="K13" s="38"/>
      <c r="L13" s="38"/>
    </row>
    <row r="14" spans="2:12" s="42" customFormat="1" x14ac:dyDescent="0.3">
      <c r="B14" s="854"/>
      <c r="C14" s="854"/>
      <c r="D14" s="854"/>
      <c r="E14" s="463"/>
      <c r="F14" s="463"/>
      <c r="G14" s="463"/>
      <c r="H14" s="39"/>
      <c r="I14" s="39"/>
      <c r="J14" s="39"/>
      <c r="K14" s="39"/>
      <c r="L14" s="39"/>
    </row>
    <row r="15" spans="2:12" s="42" customFormat="1" x14ac:dyDescent="0.3">
      <c r="B15" s="140">
        <f>B12+1</f>
        <v>1</v>
      </c>
      <c r="C15" s="140"/>
      <c r="D15" s="140"/>
      <c r="E15" s="463"/>
      <c r="F15" s="463"/>
      <c r="G15" s="463"/>
      <c r="H15" s="39"/>
      <c r="I15" s="39"/>
      <c r="J15" s="39"/>
      <c r="K15" s="39"/>
      <c r="L15" s="39"/>
    </row>
    <row r="16" spans="2:12" s="42" customFormat="1" x14ac:dyDescent="0.3">
      <c r="B16" s="140"/>
      <c r="C16" s="140"/>
      <c r="D16" s="140"/>
      <c r="E16" s="463"/>
      <c r="F16" s="463"/>
      <c r="G16" s="463"/>
      <c r="H16" s="39"/>
      <c r="I16" s="39"/>
      <c r="J16" s="39"/>
      <c r="K16" s="39"/>
      <c r="L16" s="39"/>
    </row>
    <row r="17" spans="2:12" s="42" customFormat="1" x14ac:dyDescent="0.3">
      <c r="B17" s="140"/>
      <c r="C17" s="140"/>
      <c r="D17" s="140"/>
      <c r="E17" s="855"/>
      <c r="F17" s="855"/>
      <c r="G17" s="855"/>
      <c r="H17" s="39"/>
      <c r="I17" s="39"/>
      <c r="J17" s="39"/>
      <c r="K17" s="39"/>
      <c r="L17" s="39"/>
    </row>
    <row r="18" spans="2:12" s="42" customFormat="1" x14ac:dyDescent="0.3">
      <c r="B18" s="140"/>
      <c r="C18" s="140"/>
      <c r="D18" s="140"/>
      <c r="E18" s="855"/>
      <c r="F18" s="855"/>
      <c r="G18" s="855"/>
      <c r="H18" s="39"/>
      <c r="I18" s="39"/>
      <c r="J18" s="39"/>
      <c r="K18" s="39"/>
      <c r="L18" s="39"/>
    </row>
    <row r="19" spans="2:12" s="42" customFormat="1" x14ac:dyDescent="0.3">
      <c r="B19" s="140"/>
      <c r="C19" s="140"/>
      <c r="D19" s="140"/>
      <c r="E19" s="855"/>
      <c r="F19" s="855"/>
      <c r="G19" s="855"/>
      <c r="H19" s="39"/>
      <c r="I19" s="39"/>
      <c r="J19" s="39"/>
      <c r="K19" s="39"/>
      <c r="L19" s="39"/>
    </row>
    <row r="20" spans="2:12" s="42" customFormat="1" x14ac:dyDescent="0.3">
      <c r="B20" s="140"/>
      <c r="C20" s="140"/>
      <c r="D20" s="140"/>
      <c r="E20" s="856"/>
      <c r="F20" s="856"/>
      <c r="G20" s="856"/>
      <c r="H20" s="39"/>
      <c r="I20" s="39"/>
      <c r="J20" s="39"/>
      <c r="K20" s="39"/>
      <c r="L20" s="39"/>
    </row>
    <row r="21" spans="2:12" s="42" customFormat="1" x14ac:dyDescent="0.3">
      <c r="B21" s="140"/>
      <c r="C21" s="140"/>
      <c r="D21" s="140"/>
      <c r="E21" s="855"/>
      <c r="F21" s="855"/>
      <c r="G21" s="855"/>
      <c r="H21" s="39"/>
      <c r="I21" s="39"/>
      <c r="J21" s="39"/>
      <c r="K21" s="39"/>
      <c r="L21" s="39"/>
    </row>
    <row r="22" spans="2:12" x14ac:dyDescent="0.3">
      <c r="E22" s="131"/>
      <c r="F22" s="131"/>
      <c r="G22" s="131"/>
      <c r="H22" s="42"/>
      <c r="I22" s="42"/>
      <c r="J22" s="42"/>
      <c r="K22" s="42"/>
      <c r="L22" s="42"/>
    </row>
    <row r="23" spans="2:12" x14ac:dyDescent="0.3">
      <c r="B23" s="857"/>
      <c r="C23" s="857"/>
      <c r="D23" s="857"/>
      <c r="E23" s="858"/>
      <c r="F23" s="858"/>
      <c r="G23" s="858"/>
      <c r="H23" s="42"/>
      <c r="I23" s="42"/>
      <c r="J23" s="42"/>
      <c r="K23" s="42"/>
      <c r="L23" s="42"/>
    </row>
    <row r="24" spans="2:12" x14ac:dyDescent="0.3">
      <c r="C24" s="42" t="s">
        <v>152</v>
      </c>
      <c r="D24" s="670" t="s">
        <v>1326</v>
      </c>
      <c r="H24" s="42"/>
      <c r="I24" s="42"/>
      <c r="J24" s="42"/>
      <c r="K24" s="42"/>
      <c r="L24" s="42"/>
    </row>
    <row r="25" spans="2:12" ht="18" customHeight="1" x14ac:dyDescent="0.3">
      <c r="E25" s="859"/>
      <c r="F25" s="859"/>
      <c r="G25" s="859"/>
    </row>
    <row r="26" spans="2:12" x14ac:dyDescent="0.3">
      <c r="B26" s="858"/>
      <c r="C26" s="858"/>
      <c r="D26" s="858"/>
      <c r="E26" s="858"/>
      <c r="F26" s="858"/>
      <c r="G26" s="858"/>
    </row>
    <row r="27" spans="2:12" x14ac:dyDescent="0.3">
      <c r="B27" s="858"/>
      <c r="C27" s="858"/>
      <c r="D27" s="858"/>
      <c r="E27" s="858"/>
      <c r="F27" s="858"/>
      <c r="G27" s="858"/>
    </row>
    <row r="28" spans="2:12" x14ac:dyDescent="0.3">
      <c r="B28" s="858"/>
      <c r="C28" s="858"/>
      <c r="D28" s="858"/>
      <c r="E28" s="858"/>
      <c r="F28" s="858"/>
      <c r="G28" s="858"/>
    </row>
    <row r="29" spans="2:12" ht="29.4" customHeight="1" x14ac:dyDescent="0.3">
      <c r="B29" s="858"/>
      <c r="C29" s="860"/>
      <c r="D29" s="858"/>
      <c r="E29" s="858"/>
      <c r="F29" s="858"/>
      <c r="G29" s="858"/>
    </row>
  </sheetData>
  <mergeCells count="11">
    <mergeCell ref="H7:L7"/>
    <mergeCell ref="B2:L2"/>
    <mergeCell ref="B3:L3"/>
    <mergeCell ref="B4:L4"/>
    <mergeCell ref="B5:L5"/>
    <mergeCell ref="B7:B9"/>
    <mergeCell ref="C7:C9"/>
    <mergeCell ref="D7:D9"/>
    <mergeCell ref="E7:E9"/>
    <mergeCell ref="F7:F9"/>
    <mergeCell ref="G7:G9"/>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H29"/>
  <sheetViews>
    <sheetView workbookViewId="0">
      <selection activeCell="B6" sqref="B6"/>
    </sheetView>
  </sheetViews>
  <sheetFormatPr defaultColWidth="8.90625" defaultRowHeight="12.5" x14ac:dyDescent="0.25"/>
  <cols>
    <col min="1" max="2" width="8.90625" style="861"/>
    <col min="3" max="3" width="36.36328125" style="861" customWidth="1"/>
    <col min="4" max="4" width="8.90625" style="861"/>
    <col min="5" max="7" width="12.08984375" style="861" customWidth="1"/>
    <col min="8" max="16384" width="8.90625" style="861"/>
  </cols>
  <sheetData>
    <row r="2" spans="1:8" ht="14" x14ac:dyDescent="0.3">
      <c r="A2" s="1"/>
      <c r="B2" s="1620" t="str">
        <f>Index!B2</f>
        <v xml:space="preserve">      Maharashtra State Power Generation Company Ltd.</v>
      </c>
      <c r="C2" s="1670"/>
      <c r="D2" s="1670"/>
      <c r="E2" s="1670"/>
      <c r="F2" s="1670"/>
      <c r="G2" s="1670"/>
      <c r="H2" s="1670"/>
    </row>
    <row r="3" spans="1:8" ht="14" x14ac:dyDescent="0.3">
      <c r="A3" s="1"/>
      <c r="B3" s="1620" t="s">
        <v>1327</v>
      </c>
      <c r="C3" s="1670"/>
      <c r="D3" s="1670"/>
      <c r="E3" s="1670"/>
      <c r="F3" s="1670"/>
      <c r="G3" s="1670"/>
      <c r="H3" s="1670"/>
    </row>
    <row r="4" spans="1:8" ht="14" x14ac:dyDescent="0.25">
      <c r="A4" s="13"/>
      <c r="B4" s="1620" t="str">
        <f>Index!B3</f>
        <v>MYT Petition Formats for Koyna</v>
      </c>
      <c r="C4" s="1670"/>
      <c r="D4" s="1670"/>
      <c r="E4" s="1670"/>
      <c r="F4" s="1670"/>
      <c r="G4" s="1670"/>
      <c r="H4" s="1670"/>
    </row>
    <row r="5" spans="1:8" ht="14" x14ac:dyDescent="0.3">
      <c r="A5" s="13"/>
      <c r="B5" s="13"/>
      <c r="C5" s="8"/>
      <c r="D5" s="862"/>
      <c r="E5" s="862"/>
      <c r="F5" s="862"/>
      <c r="G5" s="15"/>
      <c r="H5" s="13"/>
    </row>
    <row r="6" spans="1:8" ht="14" x14ac:dyDescent="0.3">
      <c r="A6" s="1"/>
      <c r="B6" s="654" t="s">
        <v>343</v>
      </c>
      <c r="C6" s="656" t="s">
        <v>37</v>
      </c>
      <c r="D6" s="656" t="s">
        <v>93</v>
      </c>
      <c r="E6" s="654" t="s">
        <v>519</v>
      </c>
      <c r="F6" s="654" t="s">
        <v>520</v>
      </c>
      <c r="G6" s="654" t="s">
        <v>521</v>
      </c>
      <c r="H6" s="654" t="s">
        <v>27</v>
      </c>
    </row>
    <row r="7" spans="1:8" ht="14" x14ac:dyDescent="0.25">
      <c r="A7" s="131"/>
      <c r="B7" s="38"/>
      <c r="C7" s="146"/>
      <c r="D7" s="148"/>
      <c r="E7" s="148"/>
      <c r="F7" s="148"/>
      <c r="G7" s="36"/>
      <c r="H7" s="36"/>
    </row>
    <row r="8" spans="1:8" ht="14" x14ac:dyDescent="0.25">
      <c r="A8" s="131"/>
      <c r="B8" s="148">
        <v>1</v>
      </c>
      <c r="C8" s="149" t="s">
        <v>1328</v>
      </c>
      <c r="D8" s="148" t="s">
        <v>96</v>
      </c>
      <c r="E8" s="148"/>
      <c r="F8" s="148"/>
      <c r="G8" s="863"/>
      <c r="H8" s="36"/>
    </row>
    <row r="9" spans="1:8" ht="14" x14ac:dyDescent="0.3">
      <c r="B9" s="864">
        <f>B8+1</f>
        <v>2</v>
      </c>
      <c r="C9" s="149" t="s">
        <v>1329</v>
      </c>
      <c r="D9" s="864" t="s">
        <v>98</v>
      </c>
      <c r="E9" s="787"/>
      <c r="F9" s="787"/>
      <c r="G9" s="787"/>
      <c r="H9" s="787"/>
    </row>
    <row r="10" spans="1:8" ht="14" x14ac:dyDescent="0.3">
      <c r="B10" s="864">
        <f t="shared" ref="B10:B20" si="0">B9+1</f>
        <v>3</v>
      </c>
      <c r="C10" s="149" t="s">
        <v>1330</v>
      </c>
      <c r="D10" s="864" t="s">
        <v>98</v>
      </c>
      <c r="E10" s="787"/>
      <c r="F10" s="787"/>
      <c r="G10" s="787"/>
      <c r="H10" s="787"/>
    </row>
    <row r="11" spans="1:8" ht="14" x14ac:dyDescent="0.3">
      <c r="B11" s="864">
        <f t="shared" si="0"/>
        <v>4</v>
      </c>
      <c r="C11" s="149" t="s">
        <v>1331</v>
      </c>
      <c r="D11" s="864" t="s">
        <v>98</v>
      </c>
      <c r="E11" s="787"/>
      <c r="F11" s="787"/>
      <c r="G11" s="787"/>
      <c r="H11" s="787"/>
    </row>
    <row r="12" spans="1:8" ht="14" x14ac:dyDescent="0.3">
      <c r="B12" s="864">
        <f t="shared" si="0"/>
        <v>5</v>
      </c>
      <c r="C12" s="149" t="s">
        <v>1332</v>
      </c>
      <c r="D12" s="865" t="s">
        <v>100</v>
      </c>
      <c r="E12" s="787"/>
      <c r="F12" s="787"/>
      <c r="G12" s="787"/>
      <c r="H12" s="787"/>
    </row>
    <row r="13" spans="1:8" ht="28" x14ac:dyDescent="0.3">
      <c r="B13" s="864">
        <f t="shared" si="0"/>
        <v>6</v>
      </c>
      <c r="C13" s="149" t="s">
        <v>1333</v>
      </c>
      <c r="D13" s="865" t="s">
        <v>100</v>
      </c>
      <c r="E13" s="787"/>
      <c r="F13" s="787"/>
      <c r="G13" s="787"/>
      <c r="H13" s="787"/>
    </row>
    <row r="14" spans="1:8" ht="14" x14ac:dyDescent="0.3">
      <c r="B14" s="864">
        <f t="shared" si="0"/>
        <v>7</v>
      </c>
      <c r="C14" s="149" t="s">
        <v>1334</v>
      </c>
      <c r="D14" s="865" t="s">
        <v>100</v>
      </c>
      <c r="E14" s="787"/>
      <c r="F14" s="787"/>
      <c r="G14" s="787"/>
      <c r="H14" s="787"/>
    </row>
    <row r="15" spans="1:8" ht="14" x14ac:dyDescent="0.3">
      <c r="B15" s="864">
        <f t="shared" si="0"/>
        <v>8</v>
      </c>
      <c r="C15" s="149" t="s">
        <v>1335</v>
      </c>
      <c r="D15" s="865" t="s">
        <v>100</v>
      </c>
      <c r="E15" s="787"/>
      <c r="F15" s="787"/>
      <c r="G15" s="787"/>
      <c r="H15" s="787"/>
    </row>
    <row r="16" spans="1:8" ht="14" x14ac:dyDescent="0.3">
      <c r="B16" s="864">
        <f t="shared" si="0"/>
        <v>9</v>
      </c>
      <c r="C16" s="149" t="s">
        <v>1336</v>
      </c>
      <c r="D16" s="865" t="s">
        <v>100</v>
      </c>
      <c r="E16" s="787"/>
      <c r="F16" s="787"/>
      <c r="G16" s="787"/>
      <c r="H16" s="787"/>
    </row>
    <row r="17" spans="2:8" ht="14" x14ac:dyDescent="0.3">
      <c r="B17" s="864">
        <f t="shared" si="0"/>
        <v>10</v>
      </c>
      <c r="C17" s="149" t="s">
        <v>1337</v>
      </c>
      <c r="D17" s="865" t="s">
        <v>100</v>
      </c>
      <c r="E17" s="787"/>
      <c r="F17" s="787"/>
      <c r="G17" s="787"/>
      <c r="H17" s="787"/>
    </row>
    <row r="18" spans="2:8" ht="14" x14ac:dyDescent="0.3">
      <c r="B18" s="864">
        <f t="shared" si="0"/>
        <v>11</v>
      </c>
      <c r="C18" s="149" t="s">
        <v>1338</v>
      </c>
      <c r="D18" s="865" t="s">
        <v>1339</v>
      </c>
      <c r="E18" s="787"/>
      <c r="F18" s="787"/>
      <c r="G18" s="787"/>
      <c r="H18" s="787"/>
    </row>
    <row r="19" spans="2:8" ht="14" x14ac:dyDescent="0.3">
      <c r="B19" s="864">
        <f t="shared" si="0"/>
        <v>12</v>
      </c>
      <c r="C19" s="149" t="s">
        <v>1340</v>
      </c>
      <c r="D19" s="865" t="s">
        <v>1339</v>
      </c>
      <c r="E19" s="787"/>
      <c r="F19" s="787"/>
      <c r="G19" s="787"/>
      <c r="H19" s="787"/>
    </row>
    <row r="20" spans="2:8" s="868" customFormat="1" ht="14" x14ac:dyDescent="0.3">
      <c r="B20" s="866">
        <f t="shared" si="0"/>
        <v>13</v>
      </c>
      <c r="C20" s="867" t="s">
        <v>1341</v>
      </c>
      <c r="D20" s="866" t="s">
        <v>136</v>
      </c>
      <c r="E20" s="790"/>
      <c r="F20" s="790"/>
      <c r="G20" s="790"/>
      <c r="H20" s="790"/>
    </row>
    <row r="29" spans="2:8" ht="29.4" customHeight="1" x14ac:dyDescent="0.25">
      <c r="C29" s="869"/>
    </row>
  </sheetData>
  <mergeCells count="3">
    <mergeCell ref="B2:H2"/>
    <mergeCell ref="B3:H3"/>
    <mergeCell ref="B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26</vt:i4>
      </vt:variant>
    </vt:vector>
  </HeadingPairs>
  <TitlesOfParts>
    <vt:vector size="73" baseType="lpstr">
      <vt:lpstr>Index</vt:lpstr>
      <vt:lpstr>F1</vt:lpstr>
      <vt:lpstr>F1.1</vt:lpstr>
      <vt:lpstr>F2.1</vt:lpstr>
      <vt:lpstr>F2.2</vt:lpstr>
      <vt:lpstr>F2.3</vt:lpstr>
      <vt:lpstr>F2.4</vt:lpstr>
      <vt:lpstr>F2.5</vt:lpstr>
      <vt:lpstr>F2.6</vt:lpstr>
      <vt:lpstr>F2.7</vt:lpstr>
      <vt:lpstr>F3</vt:lpstr>
      <vt:lpstr>F3.1</vt:lpstr>
      <vt:lpstr>F3.2</vt:lpstr>
      <vt:lpstr>F3.3</vt:lpstr>
      <vt:lpstr>F3.4</vt:lpstr>
      <vt:lpstr>F4</vt:lpstr>
      <vt:lpstr>F4.1</vt:lpstr>
      <vt:lpstr>F4.2</vt:lpstr>
      <vt:lpstr>F4.3</vt:lpstr>
      <vt:lpstr>F5 (T)</vt:lpstr>
      <vt:lpstr>F5</vt:lpstr>
      <vt:lpstr>F5.1 (N)</vt:lpstr>
      <vt:lpstr>F6</vt:lpstr>
      <vt:lpstr>F7</vt:lpstr>
      <vt:lpstr>F8</vt:lpstr>
      <vt:lpstr>F9</vt:lpstr>
      <vt:lpstr>F9.1</vt:lpstr>
      <vt:lpstr>F9.2</vt:lpstr>
      <vt:lpstr>F9.3</vt:lpstr>
      <vt:lpstr>F10</vt:lpstr>
      <vt:lpstr>F11</vt:lpstr>
      <vt:lpstr>F12</vt:lpstr>
      <vt:lpstr>F13</vt:lpstr>
      <vt:lpstr>F14.1</vt:lpstr>
      <vt:lpstr>F14.2</vt:lpstr>
      <vt:lpstr>F14.3</vt:lpstr>
      <vt:lpstr>F14.4</vt:lpstr>
      <vt:lpstr>F14.5</vt:lpstr>
      <vt:lpstr>F14.6</vt:lpstr>
      <vt:lpstr>F14.7</vt:lpstr>
      <vt:lpstr>F14.8</vt:lpstr>
      <vt:lpstr>F14.9</vt:lpstr>
      <vt:lpstr>F15</vt:lpstr>
      <vt:lpstr>F16</vt:lpstr>
      <vt:lpstr>F17</vt:lpstr>
      <vt:lpstr>F18</vt:lpstr>
      <vt:lpstr>F19</vt:lpstr>
      <vt:lpstr>'F1'!Print_Area</vt:lpstr>
      <vt:lpstr>F1.1!Print_Area</vt:lpstr>
      <vt:lpstr>'F11'!Print_Area</vt:lpstr>
      <vt:lpstr>'F13'!Print_Area</vt:lpstr>
      <vt:lpstr>'F17'!Print_Area</vt:lpstr>
      <vt:lpstr>F2.1!Print_Area</vt:lpstr>
      <vt:lpstr>F2.3!Print_Area</vt:lpstr>
      <vt:lpstr>F2.4!Print_Area</vt:lpstr>
      <vt:lpstr>F2.5!Print_Area</vt:lpstr>
      <vt:lpstr>F2.7!Print_Area</vt:lpstr>
      <vt:lpstr>'F3'!Print_Area</vt:lpstr>
      <vt:lpstr>F3.1!Print_Area</vt:lpstr>
      <vt:lpstr>F3.2!Print_Area</vt:lpstr>
      <vt:lpstr>F3.3!Print_Area</vt:lpstr>
      <vt:lpstr>F3.4!Print_Area</vt:lpstr>
      <vt:lpstr>F4.1!Print_Area</vt:lpstr>
      <vt:lpstr>F4.2!Print_Area</vt:lpstr>
      <vt:lpstr>F4.3!Print_Area</vt:lpstr>
      <vt:lpstr>'F5'!Print_Area</vt:lpstr>
      <vt:lpstr>'F5.1 (N)'!Print_Area</vt:lpstr>
      <vt:lpstr>'F7'!Print_Area</vt:lpstr>
      <vt:lpstr>'F8'!Print_Area</vt:lpstr>
      <vt:lpstr>F9.2!Print_Area</vt:lpstr>
      <vt:lpstr>F9.3!Print_Area</vt:lpstr>
      <vt:lpstr>Index!Print_Area</vt:lpstr>
      <vt:lpstr>F2.2!Print_Titles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Palaniappan M</dc:creator>
  <cp:lastModifiedBy>A.V. Patkare</cp:lastModifiedBy>
  <cp:lastPrinted>2022-07-20T06:56:10Z</cp:lastPrinted>
  <dcterms:created xsi:type="dcterms:W3CDTF">2004-07-28T05:30:50Z</dcterms:created>
  <dcterms:modified xsi:type="dcterms:W3CDTF">2024-12-06T05:44:51Z</dcterms:modified>
</cp:coreProperties>
</file>